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drawings/drawing2.xml" ContentType="application/vnd.openxmlformats-officedocument.drawing+xml"/>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autoCompressPictures="0"/>
  <mc:AlternateContent xmlns:mc="http://schemas.openxmlformats.org/markup-compatibility/2006">
    <mc:Choice Requires="x15">
      <x15ac:absPath xmlns:x15ac="http://schemas.microsoft.com/office/spreadsheetml/2010/11/ac" url="Z:\websites\production\websites\live\gold-fields-newsite\pdf\investors\integrated-annual-reports\2022\"/>
    </mc:Choice>
  </mc:AlternateContent>
  <xr:revisionPtr revIDLastSave="0" documentId="14_{BA013454-A985-485A-BDCB-B029B4B8CB3C}" xr6:coauthVersionLast="47" xr6:coauthVersionMax="47" xr10:uidLastSave="{00000000-0000-0000-0000-000000000000}"/>
  <bookViews>
    <workbookView xWindow="28680" yWindow="-120" windowWidth="29040" windowHeight="16440" xr2:uid="{00000000-000D-0000-FFFF-FFFF00000000}"/>
  </bookViews>
  <sheets>
    <sheet name="Introduction" sheetId="15" r:id="rId1"/>
    <sheet name="National Value Distribution" sheetId="22" r:id="rId2"/>
    <sheet name="Government and Tax Transparency" sheetId="67" r:id="rId3"/>
    <sheet name="Policy Influence" sheetId="18" r:id="rId4"/>
    <sheet name="Supply Chain" sheetId="16" r:id="rId5"/>
    <sheet name="Code of Conduct" sheetId="55" r:id="rId6"/>
    <sheet name="Production" sheetId="57" r:id="rId7"/>
    <sheet name="Energy" sheetId="7" r:id="rId8"/>
    <sheet name="Regional Energy" sheetId="45" r:id="rId9"/>
    <sheet name="GHG Emissions" sheetId="76" r:id="rId10"/>
    <sheet name="Energy and Carbon Performance" sheetId="77" r:id="rId11"/>
    <sheet name="Water" sheetId="3" r:id="rId12"/>
    <sheet name="Environmental OPEX and CAPEX" sheetId="56" r:id="rId13"/>
    <sheet name="Environment &amp; Compliance" sheetId="40" r:id="rId14"/>
    <sheet name="Land Management &amp; Biodivers" sheetId="84" r:id="rId15"/>
    <sheet name="Tailings and Waste" sheetId="72" r:id="rId16"/>
    <sheet name="Closure Costs  " sheetId="83" r:id="rId17"/>
    <sheet name="Land Management &amp; Biodiversity" sheetId="74" state="hidden" r:id="rId18"/>
    <sheet name="Safety" sheetId="12" r:id="rId19"/>
    <sheet name="Health" sheetId="39" r:id="rId20"/>
    <sheet name="Workforce" sheetId="60" r:id="rId21"/>
    <sheet name=" Diversity &amp; Equal Opportunity" sheetId="61" r:id="rId22"/>
    <sheet name="Remuneration " sheetId="81" r:id="rId23"/>
    <sheet name="Hiring and Turnover" sheetId="62" r:id="rId24"/>
    <sheet name="Training and Development" sheetId="63" r:id="rId25"/>
    <sheet name="Host Community Employment" sheetId="51" r:id="rId26"/>
    <sheet name="Host Community Procurement" sheetId="13" r:id="rId27"/>
    <sheet name="Host Community Value Creation" sheetId="65" r:id="rId28"/>
    <sheet name="Socio Economic Development $" sheetId="66" r:id="rId29"/>
    <sheet name="Community Grievances" sheetId="79" r:id="rId30"/>
    <sheet name="Stakeholder Engagement" sheetId="80" r:id="rId31"/>
    <sheet name="Philanthropic Contributions" sheetId="71" state="hidden" r:id="rId32"/>
  </sheets>
  <externalReferences>
    <externalReference r:id="rId33"/>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7">Energy!$A$1:$M$124</definedName>
    <definedName name="_xlnm.Print_Area" localSheetId="0">Introduction!$A$1:$J$15</definedName>
    <definedName name="_xlnm.Print_Area" localSheetId="11">Water!$A$1:$H$121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4" i="62" l="1"/>
  <c r="E4" i="76"/>
  <c r="E8" i="76" s="1"/>
  <c r="F8" i="76"/>
  <c r="C23" i="76"/>
  <c r="C5" i="76" l="1"/>
  <c r="C8" i="76" s="1"/>
  <c r="C4" i="76"/>
  <c r="C66" i="76"/>
  <c r="C15" i="84" l="1"/>
  <c r="E15" i="84"/>
  <c r="H15" i="84"/>
  <c r="I15" i="84"/>
  <c r="J15" i="84"/>
  <c r="L15" i="84"/>
  <c r="C33" i="84"/>
  <c r="D33" i="84"/>
  <c r="E33" i="84"/>
  <c r="C43" i="76"/>
  <c r="B12" i="18" l="1"/>
  <c r="C75" i="3"/>
  <c r="D75" i="3"/>
  <c r="E75" i="3"/>
  <c r="F75" i="3"/>
  <c r="B75" i="3"/>
  <c r="C74" i="3"/>
  <c r="D74" i="3"/>
  <c r="E74" i="3"/>
  <c r="F74" i="3"/>
  <c r="B74" i="3"/>
  <c r="B23" i="83"/>
  <c r="J62" i="72"/>
  <c r="K62" i="72"/>
  <c r="L62" i="72"/>
  <c r="M62" i="72"/>
  <c r="I62" i="72"/>
  <c r="J77" i="72"/>
  <c r="K77" i="72"/>
  <c r="L77" i="72"/>
  <c r="M77" i="72"/>
  <c r="I77" i="72"/>
  <c r="M61" i="72" l="1"/>
  <c r="M55" i="72"/>
  <c r="M57" i="72"/>
  <c r="M56" i="72"/>
  <c r="M60" i="72"/>
  <c r="M59" i="72"/>
  <c r="M58" i="72"/>
  <c r="B52" i="72" l="1"/>
  <c r="B80" i="72" s="1"/>
  <c r="B82" i="72" s="1"/>
  <c r="B60" i="72"/>
  <c r="B66" i="72"/>
  <c r="B84" i="72" l="1"/>
  <c r="F52" i="72" l="1"/>
  <c r="E52" i="72"/>
  <c r="D52" i="72"/>
  <c r="C52" i="72"/>
  <c r="C60" i="72"/>
  <c r="F66" i="72"/>
  <c r="E66" i="72"/>
  <c r="D66" i="72"/>
  <c r="C66" i="72"/>
  <c r="C80" i="72" l="1"/>
  <c r="D80" i="72"/>
  <c r="D82" i="72" l="1"/>
  <c r="D84" i="72" s="1"/>
  <c r="C77" i="13" l="1"/>
  <c r="D77" i="13"/>
  <c r="B77" i="13"/>
  <c r="B7" i="80"/>
  <c r="C7" i="80"/>
  <c r="D7" i="80"/>
  <c r="E7" i="80"/>
  <c r="B13" i="80"/>
  <c r="C13" i="80"/>
  <c r="D13" i="80"/>
  <c r="E13" i="80"/>
  <c r="B19" i="80"/>
  <c r="C19" i="80"/>
  <c r="D19" i="80"/>
  <c r="E19" i="80"/>
  <c r="B25" i="80"/>
  <c r="C25" i="80"/>
  <c r="D25" i="80"/>
  <c r="E25" i="80"/>
  <c r="E49" i="80" s="1"/>
  <c r="B31" i="80"/>
  <c r="B43" i="80" s="1"/>
  <c r="C31" i="80"/>
  <c r="D31" i="80"/>
  <c r="E31" i="80"/>
  <c r="B37" i="80"/>
  <c r="C37" i="80"/>
  <c r="D37" i="80"/>
  <c r="E37" i="80"/>
  <c r="B40" i="80"/>
  <c r="C40" i="80"/>
  <c r="D40" i="80"/>
  <c r="E40" i="80"/>
  <c r="B41" i="80"/>
  <c r="C41" i="80"/>
  <c r="D41" i="80"/>
  <c r="E41" i="80"/>
  <c r="B42" i="80"/>
  <c r="C42" i="80"/>
  <c r="D42" i="80"/>
  <c r="E42" i="80"/>
  <c r="C43" i="80"/>
  <c r="D43" i="80"/>
  <c r="B46" i="80"/>
  <c r="C46" i="80"/>
  <c r="D46" i="80"/>
  <c r="E46" i="80"/>
  <c r="B47" i="80"/>
  <c r="C47" i="80"/>
  <c r="D47" i="80"/>
  <c r="E47" i="80"/>
  <c r="B48" i="80"/>
  <c r="C48" i="80"/>
  <c r="D48" i="80"/>
  <c r="E48" i="80"/>
  <c r="B49" i="80"/>
  <c r="C49" i="80"/>
  <c r="D49" i="80"/>
  <c r="B14" i="79"/>
  <c r="C14" i="79"/>
  <c r="D14" i="79"/>
  <c r="E14" i="79"/>
  <c r="C18" i="79"/>
  <c r="D18" i="79"/>
  <c r="C19" i="79"/>
  <c r="D19" i="79"/>
  <c r="C21" i="79"/>
  <c r="C30" i="79" s="1"/>
  <c r="C22" i="79"/>
  <c r="C25" i="79"/>
  <c r="D25" i="79"/>
  <c r="C27" i="79"/>
  <c r="D29" i="79"/>
  <c r="B30" i="79"/>
  <c r="D30" i="79"/>
  <c r="E30" i="79"/>
  <c r="B44" i="79"/>
  <c r="C44" i="79"/>
  <c r="D44" i="79"/>
  <c r="E44" i="79"/>
  <c r="F44" i="79"/>
  <c r="G44" i="79"/>
  <c r="E43" i="80" l="1"/>
  <c r="B119" i="3" l="1"/>
  <c r="B118" i="3"/>
  <c r="B117" i="3"/>
  <c r="B8" i="77" l="1"/>
  <c r="C8" i="77"/>
  <c r="D8" i="77"/>
  <c r="E8" i="77"/>
  <c r="F8" i="77"/>
  <c r="G8" i="77"/>
  <c r="H8" i="77"/>
  <c r="B15" i="77"/>
  <c r="C15" i="77"/>
  <c r="D15" i="77"/>
  <c r="E15" i="77"/>
  <c r="F15" i="77"/>
  <c r="G15" i="77"/>
  <c r="H15" i="77"/>
  <c r="B22" i="77"/>
  <c r="C22" i="77"/>
  <c r="D22" i="77"/>
  <c r="E22" i="77"/>
  <c r="F22" i="77"/>
  <c r="G22" i="77"/>
  <c r="H22" i="77"/>
  <c r="C36" i="77"/>
  <c r="D36" i="77"/>
  <c r="E36" i="77"/>
  <c r="F36" i="77"/>
  <c r="G36" i="77"/>
  <c r="H36" i="77"/>
  <c r="D4" i="76"/>
  <c r="F4" i="76"/>
  <c r="G4" i="76"/>
  <c r="H4" i="76"/>
  <c r="D5" i="76"/>
  <c r="D8" i="76" s="1"/>
  <c r="E5" i="76"/>
  <c r="F5" i="76"/>
  <c r="G5" i="76"/>
  <c r="H5" i="76"/>
  <c r="G6" i="76"/>
  <c r="G8" i="76" s="1"/>
  <c r="C7" i="76"/>
  <c r="D7" i="76"/>
  <c r="E7" i="76"/>
  <c r="F7" i="76"/>
  <c r="G7" i="76"/>
  <c r="H7" i="76"/>
  <c r="B8" i="76"/>
  <c r="I10" i="76"/>
  <c r="J10" i="76"/>
  <c r="B19" i="76"/>
  <c r="C19" i="76"/>
  <c r="C6" i="76" s="1"/>
  <c r="D19" i="76"/>
  <c r="D6" i="76" s="1"/>
  <c r="E19" i="76"/>
  <c r="E6" i="76" s="1"/>
  <c r="F19" i="76"/>
  <c r="G19" i="76"/>
  <c r="G23" i="76" s="1"/>
  <c r="H19" i="76"/>
  <c r="H6" i="76" s="1"/>
  <c r="H8" i="76" s="1"/>
  <c r="B23" i="76"/>
  <c r="B66" i="76" s="1"/>
  <c r="D23" i="76"/>
  <c r="E23" i="76"/>
  <c r="F23" i="76"/>
  <c r="I23" i="76"/>
  <c r="I28" i="76" s="1"/>
  <c r="J23" i="76"/>
  <c r="J28" i="76" s="1"/>
  <c r="E28" i="76"/>
  <c r="F28" i="76"/>
  <c r="C39" i="76"/>
  <c r="D39" i="76"/>
  <c r="D43" i="76" s="1"/>
  <c r="E39" i="76"/>
  <c r="F39" i="76"/>
  <c r="G39" i="76"/>
  <c r="H39" i="76"/>
  <c r="B43" i="76"/>
  <c r="E43" i="76"/>
  <c r="F43" i="76"/>
  <c r="G43" i="76"/>
  <c r="H43" i="76"/>
  <c r="H50" i="76"/>
  <c r="B56" i="76"/>
  <c r="B57" i="76"/>
  <c r="B58" i="76"/>
  <c r="B59" i="76"/>
  <c r="B60" i="76"/>
  <c r="B61" i="76"/>
  <c r="B62" i="76"/>
  <c r="C62" i="76"/>
  <c r="D62" i="76"/>
  <c r="E62" i="76"/>
  <c r="F62" i="76"/>
  <c r="F66" i="76" s="1"/>
  <c r="G62" i="76"/>
  <c r="G66" i="76" s="1"/>
  <c r="H62" i="76"/>
  <c r="B63" i="76"/>
  <c r="B64" i="76"/>
  <c r="B65" i="76"/>
  <c r="D66" i="76"/>
  <c r="E66" i="76"/>
  <c r="H66" i="76"/>
  <c r="I66" i="76"/>
  <c r="J66" i="76"/>
  <c r="B76" i="76"/>
  <c r="C76" i="76"/>
  <c r="D76" i="76"/>
  <c r="E76" i="76"/>
  <c r="F76" i="76"/>
  <c r="G76" i="76"/>
  <c r="H76" i="76"/>
  <c r="I77" i="76"/>
  <c r="J77" i="76"/>
  <c r="B173" i="76"/>
  <c r="C173" i="76"/>
  <c r="D173" i="76"/>
  <c r="E173" i="76"/>
  <c r="F173" i="76"/>
  <c r="G173" i="76"/>
  <c r="H173" i="76"/>
  <c r="I173" i="76"/>
  <c r="J173" i="76"/>
  <c r="G28" i="76" l="1"/>
  <c r="G67" i="76"/>
  <c r="H23" i="76"/>
  <c r="H101" i="3"/>
  <c r="G101" i="3"/>
  <c r="F101" i="3"/>
  <c r="H28" i="76" l="1"/>
  <c r="H67" i="76"/>
  <c r="E94" i="3"/>
  <c r="E95" i="3"/>
  <c r="E96" i="3"/>
  <c r="E97" i="3"/>
  <c r="E98" i="3"/>
  <c r="E99" i="3"/>
  <c r="E100" i="3"/>
  <c r="D101" i="3"/>
  <c r="I101" i="3"/>
  <c r="C101" i="3"/>
  <c r="B41" i="3"/>
  <c r="B27" i="3"/>
  <c r="B21" i="3"/>
  <c r="B5" i="3"/>
  <c r="B15" i="3" s="1"/>
  <c r="E101" i="3" l="1"/>
  <c r="B10" i="56" l="1"/>
  <c r="F10" i="16" l="1"/>
  <c r="E9" i="16"/>
  <c r="E8" i="16"/>
  <c r="E7" i="16"/>
  <c r="D6" i="16"/>
  <c r="D10" i="16" s="1"/>
  <c r="C6" i="16"/>
  <c r="C10" i="16" s="1"/>
  <c r="E10" i="16" l="1"/>
  <c r="E6" i="16"/>
  <c r="C15" i="74" l="1"/>
  <c r="E15" i="74"/>
  <c r="I15" i="74"/>
  <c r="J15" i="74"/>
  <c r="L15" i="74"/>
  <c r="C33" i="74"/>
  <c r="D33" i="74"/>
  <c r="E33" i="74"/>
  <c r="C14" i="72"/>
  <c r="D14" i="72"/>
  <c r="E14" i="72"/>
  <c r="F14" i="72"/>
  <c r="D60" i="72"/>
  <c r="E60" i="72"/>
  <c r="F60" i="72"/>
  <c r="C78" i="72"/>
  <c r="C82" i="72" s="1"/>
  <c r="C84" i="72" s="1"/>
  <c r="F80" i="72" l="1"/>
  <c r="F82" i="72" s="1"/>
  <c r="E80" i="72"/>
  <c r="B107" i="7"/>
  <c r="B106" i="7"/>
  <c r="B105" i="7"/>
  <c r="B104" i="7"/>
  <c r="B103" i="7"/>
  <c r="B99" i="7"/>
  <c r="B100" i="7"/>
  <c r="C99" i="7"/>
  <c r="B98" i="7"/>
  <c r="B97" i="7"/>
  <c r="B96" i="7"/>
  <c r="C96" i="7"/>
  <c r="E82" i="72" l="1"/>
  <c r="E84" i="72" s="1"/>
  <c r="F84" i="72"/>
  <c r="B38" i="7"/>
  <c r="B39" i="7"/>
  <c r="B40" i="7"/>
  <c r="B41" i="7"/>
  <c r="B42" i="7"/>
  <c r="C38" i="7"/>
  <c r="B33" i="7"/>
  <c r="B25" i="7"/>
  <c r="B7" i="7"/>
  <c r="B8" i="7" s="1"/>
  <c r="B29" i="57"/>
  <c r="B27" i="57"/>
  <c r="B47" i="39" l="1"/>
  <c r="B46" i="39"/>
  <c r="B45" i="39"/>
  <c r="B44" i="39"/>
  <c r="C47" i="39"/>
  <c r="B40" i="39"/>
  <c r="B33" i="39"/>
  <c r="C33" i="39"/>
  <c r="B26" i="39"/>
  <c r="B19" i="39"/>
  <c r="B5" i="39" l="1"/>
  <c r="B30" i="12" l="1"/>
  <c r="C30" i="12"/>
  <c r="B34" i="12"/>
  <c r="B17" i="12"/>
  <c r="B16" i="12"/>
  <c r="B10" i="12"/>
  <c r="C9" i="12"/>
  <c r="B6" i="66" l="1"/>
  <c r="D54" i="13"/>
  <c r="B54" i="13"/>
  <c r="B38" i="51" l="1"/>
  <c r="C38" i="51"/>
  <c r="D19" i="63" l="1"/>
  <c r="C19" i="63"/>
  <c r="E16" i="63"/>
  <c r="E15" i="63"/>
  <c r="E18" i="63"/>
  <c r="E17" i="63"/>
  <c r="E14" i="63"/>
  <c r="B64" i="62"/>
  <c r="B65" i="62" s="1"/>
  <c r="D24" i="62"/>
  <c r="G24" i="62"/>
  <c r="F24" i="62"/>
  <c r="B24" i="62"/>
  <c r="C24" i="62"/>
  <c r="E24" i="62"/>
  <c r="H23" i="62"/>
  <c r="H22" i="62"/>
  <c r="H21" i="62"/>
  <c r="H20" i="62"/>
  <c r="H19" i="62"/>
  <c r="H18" i="62"/>
  <c r="H17" i="62"/>
  <c r="H16" i="62"/>
  <c r="C11" i="62"/>
  <c r="E11" i="62"/>
  <c r="B11" i="62"/>
  <c r="D6" i="62"/>
  <c r="F6" i="62" s="1"/>
  <c r="D9" i="62"/>
  <c r="F9" i="62" s="1"/>
  <c r="D10" i="62"/>
  <c r="F10" i="62" s="1"/>
  <c r="D8" i="62"/>
  <c r="F8" i="62" s="1"/>
  <c r="D5" i="62"/>
  <c r="F5" i="62" s="1"/>
  <c r="D7" i="62"/>
  <c r="F7" i="62" s="1"/>
  <c r="C59" i="61"/>
  <c r="B59" i="61"/>
  <c r="D54" i="61"/>
  <c r="D57" i="61"/>
  <c r="D56" i="61"/>
  <c r="D55" i="61"/>
  <c r="D58" i="61"/>
  <c r="D53" i="61"/>
  <c r="H46" i="61"/>
  <c r="H45" i="61"/>
  <c r="H42" i="61"/>
  <c r="H41" i="61"/>
  <c r="H38" i="61"/>
  <c r="H37" i="61"/>
  <c r="H34" i="61"/>
  <c r="H33" i="61"/>
  <c r="H30" i="61"/>
  <c r="H29" i="61"/>
  <c r="H26" i="61"/>
  <c r="H25" i="61"/>
  <c r="F49" i="61"/>
  <c r="D49" i="61"/>
  <c r="C49" i="61"/>
  <c r="G49" i="61"/>
  <c r="E49" i="61"/>
  <c r="B49" i="61"/>
  <c r="D48" i="61"/>
  <c r="D50" i="61" s="1"/>
  <c r="C48" i="61"/>
  <c r="C50" i="61" s="1"/>
  <c r="G48" i="61"/>
  <c r="G50" i="61" s="1"/>
  <c r="F48" i="61"/>
  <c r="F50" i="61" s="1"/>
  <c r="E48" i="61"/>
  <c r="E50" i="61" s="1"/>
  <c r="B48" i="61"/>
  <c r="D44" i="61"/>
  <c r="C44" i="61"/>
  <c r="C47" i="61" s="1"/>
  <c r="G44" i="61"/>
  <c r="F44" i="61"/>
  <c r="F47" i="61" s="1"/>
  <c r="E44" i="61"/>
  <c r="B44" i="61"/>
  <c r="D40" i="61"/>
  <c r="D43" i="61" s="1"/>
  <c r="C40" i="61"/>
  <c r="G40" i="61"/>
  <c r="F40" i="61"/>
  <c r="E40" i="61"/>
  <c r="B40" i="61"/>
  <c r="D36" i="61"/>
  <c r="D39" i="61" s="1"/>
  <c r="C36" i="61"/>
  <c r="C39" i="61" s="1"/>
  <c r="G36" i="61"/>
  <c r="G39" i="61" s="1"/>
  <c r="F36" i="61"/>
  <c r="F39" i="61" s="1"/>
  <c r="E36" i="61"/>
  <c r="E39" i="61" s="1"/>
  <c r="B36" i="61"/>
  <c r="B39" i="61" s="1"/>
  <c r="D32" i="61"/>
  <c r="D35" i="61" s="1"/>
  <c r="C32" i="61"/>
  <c r="C35" i="61" s="1"/>
  <c r="G32" i="61"/>
  <c r="G35" i="61" s="1"/>
  <c r="F32" i="61"/>
  <c r="F35" i="61" s="1"/>
  <c r="E32" i="61"/>
  <c r="E35" i="61" s="1"/>
  <c r="B32" i="61"/>
  <c r="B35" i="61" s="1"/>
  <c r="D28" i="61"/>
  <c r="D31" i="61" s="1"/>
  <c r="C28" i="61"/>
  <c r="C31" i="61" s="1"/>
  <c r="G28" i="61"/>
  <c r="G31" i="61" s="1"/>
  <c r="F28" i="61"/>
  <c r="F31" i="61" s="1"/>
  <c r="E28" i="61"/>
  <c r="E31" i="61" s="1"/>
  <c r="B28" i="61"/>
  <c r="B31" i="61" s="1"/>
  <c r="D24" i="61"/>
  <c r="D27" i="61" s="1"/>
  <c r="C24" i="61"/>
  <c r="C27" i="61" s="1"/>
  <c r="G24" i="61"/>
  <c r="G27" i="61" s="1"/>
  <c r="F24" i="61"/>
  <c r="F27" i="61" s="1"/>
  <c r="E24" i="61"/>
  <c r="E27" i="61" s="1"/>
  <c r="B24" i="61"/>
  <c r="B27" i="61" s="1"/>
  <c r="F12" i="61"/>
  <c r="B12" i="61" s="1"/>
  <c r="F11" i="61"/>
  <c r="C11" i="61" s="1"/>
  <c r="F10" i="61"/>
  <c r="B10" i="61" s="1"/>
  <c r="F9" i="61"/>
  <c r="B9" i="61" s="1"/>
  <c r="F8" i="61"/>
  <c r="C8" i="61" s="1"/>
  <c r="F7" i="61"/>
  <c r="C7" i="61" s="1"/>
  <c r="F6" i="61"/>
  <c r="C6" i="61" s="1"/>
  <c r="F5" i="61"/>
  <c r="B5" i="61" s="1"/>
  <c r="N54" i="60"/>
  <c r="M54" i="60"/>
  <c r="L54" i="60"/>
  <c r="K54" i="60"/>
  <c r="J54" i="60"/>
  <c r="I54" i="60"/>
  <c r="G54" i="60"/>
  <c r="F54" i="60"/>
  <c r="E54" i="60"/>
  <c r="D54" i="60"/>
  <c r="C54" i="60"/>
  <c r="B54" i="60"/>
  <c r="O53" i="60"/>
  <c r="H53" i="60"/>
  <c r="O52" i="60"/>
  <c r="H52" i="60"/>
  <c r="O51" i="60"/>
  <c r="H51" i="60"/>
  <c r="O50" i="60"/>
  <c r="H50" i="60"/>
  <c r="O49" i="60"/>
  <c r="H49" i="60"/>
  <c r="O48" i="60"/>
  <c r="H48" i="60"/>
  <c r="O47" i="60"/>
  <c r="H47" i="60"/>
  <c r="O46" i="60"/>
  <c r="H46" i="60"/>
  <c r="O45" i="60"/>
  <c r="H45" i="60"/>
  <c r="O44" i="60"/>
  <c r="H44" i="60"/>
  <c r="O43" i="60"/>
  <c r="H43" i="60"/>
  <c r="O42" i="60"/>
  <c r="H42" i="60"/>
  <c r="D24" i="60"/>
  <c r="F24" i="60" s="1"/>
  <c r="D23" i="60"/>
  <c r="F23" i="60" s="1"/>
  <c r="D22" i="60"/>
  <c r="F22" i="60" s="1"/>
  <c r="D21" i="60"/>
  <c r="F21" i="60" s="1"/>
  <c r="D20" i="60"/>
  <c r="F20" i="60" s="1"/>
  <c r="E19" i="60"/>
  <c r="C19" i="60"/>
  <c r="B19" i="60"/>
  <c r="D33" i="60"/>
  <c r="D32" i="60"/>
  <c r="F32" i="60" s="1"/>
  <c r="E31" i="60"/>
  <c r="C31" i="60"/>
  <c r="B31" i="60"/>
  <c r="D30" i="60"/>
  <c r="D29" i="60"/>
  <c r="F29" i="60" s="1"/>
  <c r="E28" i="60"/>
  <c r="C28" i="60"/>
  <c r="B28" i="60"/>
  <c r="D27" i="60"/>
  <c r="F27" i="60" s="1"/>
  <c r="D26" i="60"/>
  <c r="E25" i="60"/>
  <c r="C25" i="60"/>
  <c r="B25" i="60"/>
  <c r="G2" i="22"/>
  <c r="D7" i="22"/>
  <c r="E7" i="22"/>
  <c r="G6" i="22"/>
  <c r="E19" i="63" l="1"/>
  <c r="D11" i="62"/>
  <c r="F11" i="62" s="1"/>
  <c r="H24" i="62"/>
  <c r="D59" i="61"/>
  <c r="H28" i="61"/>
  <c r="H31" i="61" s="1"/>
  <c r="C12" i="61"/>
  <c r="H36" i="61"/>
  <c r="H39" i="61" s="1"/>
  <c r="C5" i="61"/>
  <c r="H48" i="61"/>
  <c r="C9" i="61"/>
  <c r="H49" i="61"/>
  <c r="B8" i="61"/>
  <c r="H40" i="61"/>
  <c r="H43" i="61" s="1"/>
  <c r="B50" i="61"/>
  <c r="H50" i="61" s="1"/>
  <c r="H32" i="61"/>
  <c r="H35" i="61" s="1"/>
  <c r="B7" i="61"/>
  <c r="H24" i="61"/>
  <c r="H27" i="61" s="1"/>
  <c r="H44" i="61"/>
  <c r="H47" i="61" s="1"/>
  <c r="C10" i="61"/>
  <c r="B11" i="61"/>
  <c r="B6" i="61"/>
  <c r="P47" i="60"/>
  <c r="P49" i="60"/>
  <c r="P42" i="60"/>
  <c r="P46" i="60"/>
  <c r="P50" i="60"/>
  <c r="P44" i="60"/>
  <c r="P52" i="60"/>
  <c r="P53" i="60"/>
  <c r="B34" i="60"/>
  <c r="E34" i="60"/>
  <c r="P51" i="60"/>
  <c r="P45" i="60"/>
  <c r="O54" i="60"/>
  <c r="H54" i="60"/>
  <c r="P43" i="60"/>
  <c r="C34" i="60"/>
  <c r="P48" i="60"/>
  <c r="D25" i="60"/>
  <c r="D28" i="60"/>
  <c r="F28" i="60" s="1"/>
  <c r="D31" i="60"/>
  <c r="F31" i="60" s="1"/>
  <c r="D19" i="60"/>
  <c r="F19" i="60" s="1"/>
  <c r="F26" i="60"/>
  <c r="F25" i="60" s="1"/>
  <c r="F33" i="60"/>
  <c r="F30" i="60"/>
  <c r="B12" i="62" l="1"/>
  <c r="C12" i="62"/>
  <c r="P54" i="60"/>
  <c r="D34" i="60"/>
  <c r="F34" i="60"/>
  <c r="J11" i="60"/>
  <c r="E7" i="60"/>
  <c r="E8" i="60"/>
  <c r="E9" i="60"/>
  <c r="E10" i="60"/>
  <c r="E11" i="60"/>
  <c r="E6" i="60"/>
  <c r="J6" i="60"/>
  <c r="C12" i="60"/>
  <c r="D12" i="60"/>
  <c r="F12" i="60"/>
  <c r="G12" i="60"/>
  <c r="E12" i="60" l="1"/>
  <c r="H12" i="60"/>
  <c r="C29" i="51" l="1"/>
  <c r="D29" i="51"/>
  <c r="E29" i="51"/>
  <c r="B29" i="51"/>
  <c r="D73" i="13"/>
  <c r="D76" i="13"/>
  <c r="D74" i="13"/>
  <c r="D75" i="13"/>
  <c r="C17" i="12" l="1"/>
  <c r="C16" i="12"/>
  <c r="D41" i="3" l="1"/>
  <c r="E41" i="3"/>
  <c r="F41" i="3"/>
  <c r="C41" i="3"/>
  <c r="D11" i="3"/>
  <c r="E11" i="3"/>
  <c r="F11" i="3"/>
  <c r="C11" i="3"/>
  <c r="F5" i="3"/>
  <c r="E5" i="3"/>
  <c r="D5" i="3"/>
  <c r="C5" i="3"/>
  <c r="H7" i="7"/>
  <c r="D33" i="7"/>
  <c r="E33" i="7"/>
  <c r="C33" i="7"/>
  <c r="C42" i="7" s="1"/>
  <c r="F15" i="3" l="1"/>
  <c r="E15" i="3"/>
  <c r="D15" i="3"/>
  <c r="C15" i="3"/>
  <c r="B18" i="7"/>
  <c r="C27" i="3" l="1"/>
  <c r="H8" i="7" l="1"/>
  <c r="G7" i="7" l="1"/>
  <c r="G8" i="7" s="1"/>
  <c r="F7" i="7"/>
  <c r="F8" i="7" s="1"/>
  <c r="E7" i="7" l="1"/>
  <c r="D7" i="7"/>
  <c r="C39" i="7" l="1"/>
  <c r="C40" i="7"/>
  <c r="C41" i="7"/>
  <c r="E38" i="7"/>
  <c r="E39" i="7"/>
  <c r="E40" i="7"/>
  <c r="E41" i="7"/>
  <c r="D38" i="7"/>
  <c r="D39" i="7"/>
  <c r="D40" i="7"/>
  <c r="D41" i="7"/>
  <c r="E25" i="7"/>
  <c r="E42" i="7" s="1"/>
  <c r="D25" i="7"/>
  <c r="D42" i="7" s="1"/>
  <c r="E8" i="7"/>
  <c r="D8" i="7"/>
  <c r="C8" i="7"/>
  <c r="C106" i="7" l="1"/>
  <c r="D107" i="7"/>
  <c r="E107" i="7"/>
  <c r="C107" i="7"/>
  <c r="D105" i="7"/>
  <c r="E105" i="7"/>
  <c r="C105" i="7"/>
  <c r="D104" i="7"/>
  <c r="E104" i="7"/>
  <c r="C104" i="7"/>
  <c r="C103" i="7"/>
  <c r="D103" i="7"/>
  <c r="E103" i="7"/>
  <c r="D106" i="7"/>
  <c r="E106" i="7"/>
  <c r="D100" i="7"/>
  <c r="E100" i="7"/>
  <c r="C100" i="7"/>
  <c r="D98" i="7"/>
  <c r="E98" i="7"/>
  <c r="C98" i="7"/>
  <c r="D97" i="7"/>
  <c r="E97" i="7"/>
  <c r="C97" i="7"/>
  <c r="D96" i="7"/>
  <c r="E96" i="7"/>
  <c r="D99" i="7"/>
  <c r="E99" i="7"/>
  <c r="D7" i="18" l="1"/>
  <c r="C33" i="3" l="1"/>
  <c r="G13" i="61" l="1"/>
  <c r="C6" i="67" l="1"/>
  <c r="B6" i="67"/>
  <c r="B69" i="13" l="1"/>
  <c r="F10" i="18" l="1"/>
  <c r="F9" i="18"/>
  <c r="F8" i="18"/>
  <c r="F7" i="18"/>
  <c r="F6" i="18"/>
  <c r="F5" i="18"/>
  <c r="F4" i="18"/>
  <c r="F3" i="18"/>
  <c r="F2" i="18"/>
  <c r="E10" i="18"/>
  <c r="E9" i="18"/>
  <c r="E8" i="18"/>
  <c r="E7" i="18"/>
  <c r="E5" i="18"/>
  <c r="E4" i="18"/>
  <c r="E3" i="18"/>
  <c r="E2" i="18"/>
  <c r="D10" i="18"/>
  <c r="D9" i="18"/>
  <c r="D8" i="18"/>
  <c r="D5" i="18"/>
  <c r="D4" i="18"/>
  <c r="D3" i="18"/>
  <c r="D2" i="18"/>
  <c r="C10" i="18" l="1"/>
  <c r="C9" i="18"/>
  <c r="C8" i="18"/>
  <c r="C7" i="18"/>
  <c r="C5" i="18"/>
  <c r="C4" i="18"/>
  <c r="C16" i="56" l="1"/>
  <c r="G6" i="63"/>
  <c r="C64" i="62"/>
  <c r="C65" i="62" s="1"/>
  <c r="D64" i="62"/>
  <c r="E64" i="62"/>
  <c r="D13" i="61"/>
  <c r="E13" i="61"/>
  <c r="J10" i="60"/>
  <c r="J9" i="60"/>
  <c r="B12" i="60" l="1"/>
  <c r="F13" i="61"/>
  <c r="C13" i="61" s="1"/>
  <c r="J7" i="60"/>
  <c r="B13" i="61" l="1"/>
  <c r="C46" i="39" l="1"/>
  <c r="C40" i="39"/>
  <c r="C26" i="39"/>
  <c r="C45" i="39" s="1"/>
  <c r="C19" i="39"/>
  <c r="C44" i="39" s="1"/>
  <c r="C10" i="12" l="1"/>
  <c r="C34" i="12"/>
  <c r="C5" i="39" s="1"/>
  <c r="C133" i="3" l="1"/>
  <c r="C10" i="56" l="1"/>
  <c r="C12" i="18" l="1"/>
  <c r="F26" i="51" l="1"/>
  <c r="F28" i="51"/>
  <c r="F25" i="51"/>
  <c r="F27" i="51"/>
  <c r="F29" i="51" l="1"/>
  <c r="C28" i="45" l="1"/>
  <c r="C47" i="45"/>
  <c r="C64" i="45"/>
  <c r="C115" i="7" l="1"/>
  <c r="C111" i="7"/>
  <c r="E10" i="12" l="1"/>
  <c r="F10" i="12"/>
  <c r="D10" i="12"/>
  <c r="E9" i="12"/>
  <c r="F9" i="12"/>
  <c r="D9" i="12"/>
  <c r="E131" i="3" l="1"/>
  <c r="E133" i="3" s="1"/>
  <c r="F131" i="3"/>
  <c r="F133" i="3" s="1"/>
  <c r="D131" i="3"/>
  <c r="D133" i="3" s="1"/>
  <c r="D16" i="56" l="1"/>
  <c r="E16" i="56"/>
  <c r="F16" i="56"/>
  <c r="I10" i="56" l="1"/>
  <c r="F10" i="56"/>
  <c r="D10" i="56"/>
  <c r="D12" i="18" l="1"/>
  <c r="D5" i="39" l="1"/>
  <c r="E40" i="39" l="1"/>
  <c r="F40" i="39"/>
  <c r="H40" i="39"/>
  <c r="I40" i="39"/>
  <c r="D40" i="39"/>
  <c r="D47" i="39" s="1"/>
  <c r="E33" i="39"/>
  <c r="F33" i="39"/>
  <c r="H33" i="39"/>
  <c r="I33" i="39"/>
  <c r="D33" i="39"/>
  <c r="D46" i="39" s="1"/>
  <c r="E26" i="39"/>
  <c r="F26" i="39"/>
  <c r="H26" i="39"/>
  <c r="I26" i="39"/>
  <c r="D26" i="39"/>
  <c r="D45" i="39" s="1"/>
  <c r="E19" i="39"/>
  <c r="F19" i="39"/>
  <c r="H19" i="39"/>
  <c r="I19" i="39"/>
  <c r="D19" i="39"/>
  <c r="D44" i="39" s="1"/>
  <c r="E30" i="12" l="1"/>
  <c r="D30" i="12" l="1"/>
  <c r="D47" i="45" l="1"/>
  <c r="D28" i="45"/>
  <c r="D9" i="45"/>
  <c r="D64" i="45"/>
  <c r="F8" i="12" l="1"/>
  <c r="H8" i="12"/>
  <c r="E8" i="12"/>
  <c r="F30" i="12"/>
  <c r="H30" i="12"/>
  <c r="H22" i="12" l="1"/>
  <c r="F12" i="18" l="1"/>
  <c r="E12" i="18"/>
  <c r="F22" i="12" l="1"/>
  <c r="E22" i="12"/>
  <c r="F24" i="12"/>
  <c r="E24" i="12"/>
  <c r="F23" i="12"/>
  <c r="E23" i="12"/>
  <c r="J7" i="7"/>
  <c r="I117" i="7"/>
  <c r="H115" i="7"/>
  <c r="G115" i="7" s="1"/>
  <c r="F115" i="7" s="1"/>
  <c r="E115" i="7" s="1"/>
  <c r="I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tc={F365DD16-8CC7-4F38-B3B4-B149D891DD2F}</author>
  </authors>
  <commentList>
    <comment ref="D26" authorId="0" shapeId="0" xr:uid="{F365DD16-8CC7-4F38-B3B4-B149D891DD2F}">
      <text>
        <t>[Threaded comment]
Your version of Excel allows you to read this threaded comment; however, any edits to it will get removed if the file is opened in a newer version of Excel. Learn more: https://go.microsoft.com/fwlink/?linkid=870924
Comment:
    removed CEO and CFO added to board</t>
      </text>
    </comment>
  </commentList>
</comments>
</file>

<file path=xl/sharedStrings.xml><?xml version="1.0" encoding="utf-8"?>
<sst xmlns="http://schemas.openxmlformats.org/spreadsheetml/2006/main" count="1949" uniqueCount="954">
  <si>
    <t>Group</t>
  </si>
  <si>
    <t>West Africa</t>
  </si>
  <si>
    <t>South Africa</t>
  </si>
  <si>
    <t>Australia</t>
  </si>
  <si>
    <t>Americas</t>
  </si>
  <si>
    <t>Operation</t>
  </si>
  <si>
    <t>Group Total</t>
  </si>
  <si>
    <t>Year</t>
  </si>
  <si>
    <t>Diesel</t>
  </si>
  <si>
    <t>Total</t>
  </si>
  <si>
    <t>South Deep</t>
  </si>
  <si>
    <t>Tarkwa</t>
  </si>
  <si>
    <t>Damang</t>
  </si>
  <si>
    <t>St Ives</t>
  </si>
  <si>
    <t>Agnew</t>
  </si>
  <si>
    <t>Granny Smith</t>
  </si>
  <si>
    <t>Cerro Corona</t>
  </si>
  <si>
    <t xml:space="preserve">Local (In Country) Procurement </t>
  </si>
  <si>
    <t>Region</t>
  </si>
  <si>
    <t>Peru</t>
  </si>
  <si>
    <t>Ghana</t>
  </si>
  <si>
    <t xml:space="preserve">Group </t>
  </si>
  <si>
    <t>Critical Tier 1 Suppliers</t>
  </si>
  <si>
    <t>Cost Optimisation</t>
  </si>
  <si>
    <t>Occupational diseases at South Deep (rate per 1,000 employees and contractors at year-end)</t>
  </si>
  <si>
    <t>Silicosis</t>
  </si>
  <si>
    <t>South Deep workforce</t>
  </si>
  <si>
    <t xml:space="preserve">% Timely close out on Serious Potential Incidents (SPI's) </t>
  </si>
  <si>
    <t>TOTAL</t>
  </si>
  <si>
    <t>¹ Chronic obstructive airways disease</t>
  </si>
  <si>
    <t>² Noise Induced hearing loss</t>
  </si>
  <si>
    <t>ᶟ Cardio-respiratory tuberculosis</t>
  </si>
  <si>
    <t>TRD</t>
  </si>
  <si>
    <t xml:space="preserve">TRDFR </t>
  </si>
  <si>
    <t>Peruvian National Mining, Petroleum and Energy Society</t>
  </si>
  <si>
    <t>Chamber of Commerce Cajamarca</t>
  </si>
  <si>
    <t xml:space="preserve">Chamber of Commerce Lima </t>
  </si>
  <si>
    <t>Chamber of Minerals and Energy of Western Australia</t>
  </si>
  <si>
    <t>Australia Gold Industry Group</t>
  </si>
  <si>
    <t>Total Workforce</t>
  </si>
  <si>
    <t>Contractors</t>
  </si>
  <si>
    <t>Of which Host Community Employees</t>
  </si>
  <si>
    <t>Australasia</t>
  </si>
  <si>
    <t>Corporate Office</t>
  </si>
  <si>
    <t xml:space="preserve">Total </t>
  </si>
  <si>
    <t>Percentage of Headcount</t>
  </si>
  <si>
    <t>Job Band</t>
  </si>
  <si>
    <t>Female</t>
  </si>
  <si>
    <t>Male</t>
  </si>
  <si>
    <t>No of female</t>
  </si>
  <si>
    <t>No of male</t>
  </si>
  <si>
    <t>G Band</t>
  </si>
  <si>
    <t>E Band</t>
  </si>
  <si>
    <t>D Band</t>
  </si>
  <si>
    <t>C Band</t>
  </si>
  <si>
    <t>B Band</t>
  </si>
  <si>
    <t>A Band</t>
  </si>
  <si>
    <t>Age</t>
  </si>
  <si>
    <t>Workforce</t>
  </si>
  <si>
    <t>16-24</t>
  </si>
  <si>
    <t>25-29</t>
  </si>
  <si>
    <t>30-35</t>
  </si>
  <si>
    <t>36-50</t>
  </si>
  <si>
    <t>51-</t>
  </si>
  <si>
    <t>%</t>
  </si>
  <si>
    <t>Actual numbers</t>
  </si>
  <si>
    <t>US$m</t>
  </si>
  <si>
    <t>Chile</t>
  </si>
  <si>
    <t>National value distribution</t>
  </si>
  <si>
    <t xml:space="preserve">West Africa </t>
  </si>
  <si>
    <t>Corporate</t>
  </si>
  <si>
    <t>Total Gold Fields</t>
  </si>
  <si>
    <t>In-country</t>
  </si>
  <si>
    <t>International</t>
  </si>
  <si>
    <t>America</t>
  </si>
  <si>
    <t>Gruyere</t>
  </si>
  <si>
    <t>Cyanide</t>
  </si>
  <si>
    <t>Caustic soda</t>
  </si>
  <si>
    <t>Cement</t>
  </si>
  <si>
    <t>Lime</t>
  </si>
  <si>
    <t>Blasting agents</t>
  </si>
  <si>
    <t xml:space="preserve">St Ives </t>
  </si>
  <si>
    <t xml:space="preserve">South Deep </t>
  </si>
  <si>
    <t xml:space="preserve">South Africa </t>
  </si>
  <si>
    <t>Employees</t>
  </si>
  <si>
    <t>Exposure to water stressed areas</t>
  </si>
  <si>
    <t>Ground water</t>
  </si>
  <si>
    <t>Purchased water</t>
  </si>
  <si>
    <t>A</t>
  </si>
  <si>
    <t xml:space="preserve">    Female</t>
  </si>
  <si>
    <t xml:space="preserve">    Male</t>
  </si>
  <si>
    <t>BL</t>
  </si>
  <si>
    <t>CL</t>
  </si>
  <si>
    <t>CU</t>
  </si>
  <si>
    <t>DL</t>
  </si>
  <si>
    <t>DU</t>
  </si>
  <si>
    <t>EL</t>
  </si>
  <si>
    <t>EU</t>
  </si>
  <si>
    <t>F</t>
  </si>
  <si>
    <t>G</t>
  </si>
  <si>
    <t>Permanent Employees</t>
  </si>
  <si>
    <t>Fixed term (temporary employees)</t>
  </si>
  <si>
    <t>Total employees</t>
  </si>
  <si>
    <t>Contractors (other workers)</t>
  </si>
  <si>
    <t>% females of Permanent Employees</t>
  </si>
  <si>
    <t>EU &amp; ABOVE</t>
  </si>
  <si>
    <t xml:space="preserve">    %</t>
  </si>
  <si>
    <t>DU &amp; EL</t>
  </si>
  <si>
    <t>Board</t>
  </si>
  <si>
    <t>Total female representation including Board</t>
  </si>
  <si>
    <t>Total Tier 1 Suppliers</t>
  </si>
  <si>
    <t>Actual</t>
  </si>
  <si>
    <t>Target</t>
  </si>
  <si>
    <t xml:space="preserve"> Host Community procurement expenditure %</t>
  </si>
  <si>
    <t>n/a</t>
  </si>
  <si>
    <t>External third party screening solution to screen new and existing suppliers and contractors</t>
  </si>
  <si>
    <t>USDm</t>
  </si>
  <si>
    <t>% regional operational and capital expenditure against AISC</t>
  </si>
  <si>
    <t>Gold Fields does not sell electricity, heating, cooling or steam.</t>
  </si>
  <si>
    <t>The organisation-specific metric is ounce of gold, as our saleable product, this metric is externally assured.</t>
  </si>
  <si>
    <t>Fuels and electricity have been included in the energy intensity ratio.</t>
  </si>
  <si>
    <t>Energy consumed within the organisation has been included in the ratio.</t>
  </si>
  <si>
    <t>GRI 302-3 Energy Intensity</t>
  </si>
  <si>
    <t>GRI 302-1 Energy consumption within the organization</t>
  </si>
  <si>
    <t>The types of energy included in the reductions were fuel and electricity.</t>
  </si>
  <si>
    <t>The Greenhouse Gas Protocol and WRI Mitigation Goal Standard, an accounting and reporting standard for national and subnational greenhouse gas reduction goals, were the standards followed to calculate the impact of energy reduction projects.</t>
  </si>
  <si>
    <t>Energy</t>
  </si>
  <si>
    <t>Water Abstraction Costs</t>
  </si>
  <si>
    <t>Water related Energy Costs</t>
  </si>
  <si>
    <t>Water Infrustructure and Maintenance Costs</t>
  </si>
  <si>
    <t>Water Discharge Costs</t>
  </si>
  <si>
    <t>Water Administrative Costs</t>
  </si>
  <si>
    <t>Statutory Legal Penalties</t>
  </si>
  <si>
    <t>Civil Legal Penalties</t>
  </si>
  <si>
    <t>Water Related Incident/non-conformance Remediation Costs</t>
  </si>
  <si>
    <t>Capital Projects Costs</t>
  </si>
  <si>
    <t>Total water management cost</t>
  </si>
  <si>
    <t>Total water cost</t>
  </si>
  <si>
    <t xml:space="preserve">n/a </t>
  </si>
  <si>
    <t>Serious Potential incidents (SPI)</t>
  </si>
  <si>
    <t>USD m</t>
  </si>
  <si>
    <t>2-5%</t>
  </si>
  <si>
    <t>2-4%</t>
  </si>
  <si>
    <t>2-3%</t>
  </si>
  <si>
    <t>Perth Office</t>
  </si>
  <si>
    <t>Total Water Withdrawn</t>
  </si>
  <si>
    <t>Total Water Discharge</t>
  </si>
  <si>
    <t>Total Water Recycled</t>
  </si>
  <si>
    <t>GRI 303-4 and GRI 303-5</t>
  </si>
  <si>
    <t>% of Total Procurement Spend</t>
  </si>
  <si>
    <t>The energy losses from the onsite power generators are accounted for by applying an energy efficiency factor at the respective sites where Gold Fields purchases gas.</t>
  </si>
  <si>
    <t>Group and Regional SED Spend (US$m)</t>
  </si>
  <si>
    <t>Conservation and Environment</t>
  </si>
  <si>
    <t>Infrastructure</t>
  </si>
  <si>
    <t>Education and Training</t>
  </si>
  <si>
    <t>Health and Wellbeing</t>
  </si>
  <si>
    <t>Economic Diversification</t>
  </si>
  <si>
    <t>Regional Energy Spend (US$m)</t>
  </si>
  <si>
    <t>²Other includes Petrol, LPG, Acetylene</t>
  </si>
  <si>
    <t xml:space="preserve">Region </t>
  </si>
  <si>
    <t>Grand Total</t>
  </si>
  <si>
    <t>Reporting bands</t>
  </si>
  <si>
    <t>BU</t>
  </si>
  <si>
    <t>NG</t>
  </si>
  <si>
    <t>TOTAL Females</t>
  </si>
  <si>
    <t>Group female employees (%)</t>
  </si>
  <si>
    <t>Middle Management (D-Upper to E-Lower)</t>
  </si>
  <si>
    <t>Senior Management (EU&lt;)</t>
  </si>
  <si>
    <t xml:space="preserve">Employees </t>
  </si>
  <si>
    <t xml:space="preserve">Male vs female turnover </t>
  </si>
  <si>
    <t>E</t>
  </si>
  <si>
    <t>D</t>
  </si>
  <si>
    <t>C</t>
  </si>
  <si>
    <t>B</t>
  </si>
  <si>
    <t>By gender</t>
  </si>
  <si>
    <t>By region</t>
  </si>
  <si>
    <t xml:space="preserve">South America </t>
  </si>
  <si>
    <t>18-29 years</t>
  </si>
  <si>
    <t>30-39 years</t>
  </si>
  <si>
    <t>40-49 years</t>
  </si>
  <si>
    <t>50-59 years</t>
  </si>
  <si>
    <t>60 plus</t>
  </si>
  <si>
    <t>Suppliers</t>
  </si>
  <si>
    <t>Total jobs</t>
  </si>
  <si>
    <t>-</t>
  </si>
  <si>
    <t>Host community suppliers</t>
  </si>
  <si>
    <t>Total suppliers</t>
  </si>
  <si>
    <t>Operations</t>
  </si>
  <si>
    <t>Salares Norte</t>
  </si>
  <si>
    <t xml:space="preserve">Employee by grade and gender </t>
  </si>
  <si>
    <t xml:space="preserve">Employee type breakdown </t>
  </si>
  <si>
    <t>Proportion of Nationals per region</t>
  </si>
  <si>
    <t>Minimum wage ratio</t>
  </si>
  <si>
    <t>CEO to employee average</t>
  </si>
  <si>
    <t>CEO to employee minimum</t>
  </si>
  <si>
    <t>Level 2 incidents</t>
  </si>
  <si>
    <t>Level 3 incidents</t>
  </si>
  <si>
    <t>Hydrochloric Acid</t>
  </si>
  <si>
    <t>Hours worked</t>
  </si>
  <si>
    <t>Severity rate</t>
  </si>
  <si>
    <t>Group Safety Performance</t>
  </si>
  <si>
    <t>COAD¹</t>
  </si>
  <si>
    <t>NIHL²</t>
  </si>
  <si>
    <t>CRTBᶟ</t>
  </si>
  <si>
    <t>Social and community</t>
  </si>
  <si>
    <t>Water</t>
  </si>
  <si>
    <t>Grievance category</t>
  </si>
  <si>
    <t>Social impact</t>
  </si>
  <si>
    <t>Employment and procurement</t>
  </si>
  <si>
    <t>Social development</t>
  </si>
  <si>
    <t>Resettlement and compensation</t>
  </si>
  <si>
    <t>Group Water Costs (US$m)</t>
  </si>
  <si>
    <t>Sources of Water (GL)</t>
  </si>
  <si>
    <t xml:space="preserve"> Water Recycled/reused (GL)</t>
  </si>
  <si>
    <t>Total Water Withdrawal (GL) Stress Areas</t>
  </si>
  <si>
    <t>Environmental expenditures/investments (US$ m)</t>
  </si>
  <si>
    <t>2 - 4%</t>
  </si>
  <si>
    <t>F band</t>
  </si>
  <si>
    <t>Ratio of basic salary men to women</t>
  </si>
  <si>
    <t>Group¹</t>
  </si>
  <si>
    <t>¹Excludes Far South East and Salares Norte</t>
  </si>
  <si>
    <t>¹Excludes Salares Norte</t>
  </si>
  <si>
    <t xml:space="preserve">¹Excludes Far South East </t>
  </si>
  <si>
    <t>Fatalities ¹</t>
  </si>
  <si>
    <t>Electricity¹</t>
  </si>
  <si>
    <t>Other Fuels²</t>
  </si>
  <si>
    <t>For management approach disclosures, performance measures and additional context, please refer to our website : https://www.goldfields.com/sustainability.php</t>
  </si>
  <si>
    <t>International Council on Mining &amp; Metals</t>
  </si>
  <si>
    <t>National value distribution by region (US$m)</t>
  </si>
  <si>
    <t>Group¹ SED contributions by type (US$m)</t>
  </si>
  <si>
    <t>Americas¹ SED contributions by type (US$m)</t>
  </si>
  <si>
    <t>Australia¹ SED contributions by type (US$m)</t>
  </si>
  <si>
    <t>South Africa SED contributions by type (US$m)</t>
  </si>
  <si>
    <t>West Africa SED contributions by type (US$m)</t>
  </si>
  <si>
    <t xml:space="preserve">Given the high proportion of costs relating to our supply, we have since 2017, been focusing on AISC cost optimisation through contracts, procurement and materials management savings. </t>
  </si>
  <si>
    <t xml:space="preserve">Our Granny Smith, Agnew and Gruyere operations purchase gas for their on-site gas-fired power stations that are owned and operated by independent power producers (IPP's). These sites also pay for electricity delivery. </t>
  </si>
  <si>
    <t>Our Damang and Tarkwa operations have on-site gas-fired power stations, owned and operated over the fence by an IPP. The IPP's are also responsible for the procurement of gas. Our St Ives, Cerro Corona and South Deep mines purchase electricity from the grid.</t>
  </si>
  <si>
    <t xml:space="preserve">As per the guidance under 302-1, organisations are expected to select a consistent boundary for energy consumption. When possible, the boundary should be consistent with the boundary used in Indicators 305-1 and 305-2. </t>
  </si>
  <si>
    <t>The standard used to select the boundary for reporting under 305-1 and 305-2 is ISO-14064 – Part 1. The boundary selected to report on 302-1 is in line with this boundary.</t>
  </si>
  <si>
    <t xml:space="preserve">Only energy consumption outside of the organisation which was expected to be material (based on emissions associated with this energy use) was calculated. </t>
  </si>
  <si>
    <t>To calculate this energy consumption outside of the organisation, assumptions were made with respect to the type of fuels used to produce, transport and distribute goods, services and fuels.</t>
  </si>
  <si>
    <t xml:space="preserve">Where available, the energy data used to calculate the relevant emission factors to produce goods and services were used. </t>
  </si>
  <si>
    <t>The basis for calculating reductions in energy consumption was directly related to energy efficiency initiatives implemented.</t>
  </si>
  <si>
    <t xml:space="preserve">The standard used to select the boundary for reporting under 305-1 and 305-2 is ISO-14064 – Part 1. The boundary selected to report on 302-1 is in line with this boundary. </t>
  </si>
  <si>
    <t xml:space="preserve">The methodology used to calculate the direct and indirect energy consumption by primary energy source is by multiplying the measured amounts consumed with default energy content factors. </t>
  </si>
  <si>
    <t>Energy consumption is obtained by meter readings and cross checked with invoices. If no meter is installed, the data is obtained from invoices only.</t>
  </si>
  <si>
    <t xml:space="preserve">GRI 302-4 Group Reduction of energy consumption </t>
  </si>
  <si>
    <t xml:space="preserve">GRI 303-3 Total water withdrawal by source </t>
  </si>
  <si>
    <t>GRI 301 - 1 Group input materials (kt )</t>
  </si>
  <si>
    <t>GRI 306 - 3 Group environmental incidents</t>
  </si>
  <si>
    <t>GRI 403-9 Work Related Injuries</t>
  </si>
  <si>
    <t>GRI 403-10 Work Related Ill Health</t>
  </si>
  <si>
    <t>GRI 401-3 Return to work and retention rates after parental leave, by gender</t>
  </si>
  <si>
    <t>Gold production ('000 ounces )</t>
  </si>
  <si>
    <t>Cost reduction (US$ per ounce)</t>
  </si>
  <si>
    <t>Total Energy per Ounces Produced (GJ/oz)</t>
  </si>
  <si>
    <t>Annual cost savings (US$m)</t>
  </si>
  <si>
    <t>Cumulative cost savings (US$m)</t>
  </si>
  <si>
    <t>Annual energy savings from projects implemented since 2013 (TJ)</t>
  </si>
  <si>
    <t>Cumulative energy savings from projects implemented since 2013 (TJ)</t>
  </si>
  <si>
    <t>1 227</t>
  </si>
  <si>
    <t>1 355</t>
  </si>
  <si>
    <t>Level 4 incidents</t>
  </si>
  <si>
    <t>Level 5 incidents</t>
  </si>
  <si>
    <t>Employees hours worked</t>
  </si>
  <si>
    <t xml:space="preserve">Contractors hours worked </t>
  </si>
  <si>
    <t>Absenteeism rate %</t>
  </si>
  <si>
    <t>Female employees by management categories</t>
  </si>
  <si>
    <t>Wage comparison type</t>
  </si>
  <si>
    <t xml:space="preserve">Gender representation trends </t>
  </si>
  <si>
    <t>Female Total</t>
  </si>
  <si>
    <t xml:space="preserve">Male Total </t>
  </si>
  <si>
    <t>** Employee figures are listed by legal entity and not by location. Employees in Accra are counted under Tarkwa, Lima office under Cerro Corona and Santiago under Salares Norte. Employees in Denver, Isle of Man, Amsterdam are assigned to Corporate office and Philippines under Australia.</t>
  </si>
  <si>
    <t>Total Recordable disease frequency rate ("TRDFR")</t>
  </si>
  <si>
    <t>Host Community jobs in the mine value chain</t>
  </si>
  <si>
    <t>Wages for community employees</t>
  </si>
  <si>
    <t>Gruyere is included from commissioning in mid-2019.</t>
  </si>
  <si>
    <t xml:space="preserve">Total community grievances recorded per Operation </t>
  </si>
  <si>
    <t>Host community wages US$ million</t>
  </si>
  <si>
    <t>Near Miss Frequency Rate (NMFR)</t>
  </si>
  <si>
    <t>Fatality Rate</t>
  </si>
  <si>
    <t>SASB EM-MM-310a.1.</t>
  </si>
  <si>
    <t>SASB EM-MM-310a.2.</t>
  </si>
  <si>
    <t>GRI MM4 - Number of strikes and lockouts exceeding one week duration</t>
  </si>
  <si>
    <t>SASB EM-MM-130a.1</t>
  </si>
  <si>
    <t>Regional Energy Performance</t>
  </si>
  <si>
    <t>Total energy usage (TJ)</t>
  </si>
  <si>
    <t>Energy split electricity/fuel (%)</t>
  </si>
  <si>
    <t>46/54</t>
  </si>
  <si>
    <t>50/50</t>
  </si>
  <si>
    <t>55/45</t>
  </si>
  <si>
    <t>Total energy spend (US$m)</t>
  </si>
  <si>
    <t>Energy spend per oz (US$/oz)</t>
  </si>
  <si>
    <t>Energy initiatives savings (TJ)</t>
  </si>
  <si>
    <t>Energy cost savings (US$m)</t>
  </si>
  <si>
    <t>49/51</t>
  </si>
  <si>
    <t>42/58</t>
  </si>
  <si>
    <t>28/72</t>
  </si>
  <si>
    <t>95/5</t>
  </si>
  <si>
    <t>96/4</t>
  </si>
  <si>
    <t>94/6</t>
  </si>
  <si>
    <t>Percentage Grid Electricity (%)</t>
  </si>
  <si>
    <t xml:space="preserve"> Freshwater¹ Use (Withdrawn) (GL)</t>
  </si>
  <si>
    <t>SASB EM-MM-140a.1. (2)  % Total fresh water consumed in regions with High or Extremely High Baseline Water Stress (% of Group Total)</t>
  </si>
  <si>
    <t>SASB EM-MM-140a.1. Total Freshwater Withdrawn</t>
  </si>
  <si>
    <t>¹ Gold Fields use the ICMM definition for this KPI</t>
  </si>
  <si>
    <t xml:space="preserve">Total Water Withdrawal (GL) </t>
  </si>
  <si>
    <t>SASB EM-MM-320a.1.</t>
  </si>
  <si>
    <t>SASB: Gold Fields do not undertake their water stress analysis using the World Resources Institute's (WRI) Water Risk Atlas tool, Aqueduct.</t>
  </si>
  <si>
    <t>SASB EM-MM-000.B</t>
  </si>
  <si>
    <t xml:space="preserve">Male </t>
  </si>
  <si>
    <t>Mining (A - CU)</t>
  </si>
  <si>
    <t xml:space="preserve">Australia </t>
  </si>
  <si>
    <t>Union Overall</t>
  </si>
  <si>
    <t>52/48</t>
  </si>
  <si>
    <t>29/71</t>
  </si>
  <si>
    <t>56/44</t>
  </si>
  <si>
    <t>Total community grievances recorded by category</t>
  </si>
  <si>
    <t>Commitments</t>
  </si>
  <si>
    <t>Other (miscellaneous)</t>
  </si>
  <si>
    <t>Recorded per operation</t>
  </si>
  <si>
    <t>Percentage resolved within agreed timeframe</t>
  </si>
  <si>
    <t>Gold Fields TRDFR (per manhours worked) is based on number of Silicosis, NIHL, COAD and CRTB cases as these diseases are deemed material and are externally assured.</t>
  </si>
  <si>
    <t>*** 28 from Philippines</t>
  </si>
  <si>
    <t>Perth***</t>
  </si>
  <si>
    <t>Chile*</t>
  </si>
  <si>
    <t>Miners Artisans Officials ( A Band to D Lower including NG)</t>
  </si>
  <si>
    <t>Total employees including Board</t>
  </si>
  <si>
    <t>*impacted by Covid and the ability to have face to face training</t>
  </si>
  <si>
    <t>Training hours per employee</t>
  </si>
  <si>
    <t>Total Employee Turnover Rate</t>
  </si>
  <si>
    <t>41/59</t>
  </si>
  <si>
    <t>54/46</t>
  </si>
  <si>
    <t>30/70</t>
  </si>
  <si>
    <t>Charitable giving and gifts in-kind</t>
  </si>
  <si>
    <t>All numbers restated to report category Charitable giving and gifts in-kind. Previously Charitable Giving was incorporated into other categories.</t>
  </si>
  <si>
    <t>Total Water Reused</t>
  </si>
  <si>
    <t xml:space="preserve">Tarkwa </t>
  </si>
  <si>
    <t>Share of Total Procurement Spend (%)</t>
  </si>
  <si>
    <t xml:space="preserve">* New project in development </t>
  </si>
  <si>
    <t>HDSA</t>
  </si>
  <si>
    <t xml:space="preserve">HDSA in management </t>
  </si>
  <si>
    <t>Host Community employees per grade per Region</t>
  </si>
  <si>
    <t xml:space="preserve">HDSA Spend South Africa (black economic empowerment entities) </t>
  </si>
  <si>
    <t xml:space="preserve">*Excludes all end of contract terminations for Ghana. Figure is a rolling average for the year Jan-Dec. </t>
  </si>
  <si>
    <t> 2-5%</t>
  </si>
  <si>
    <t>**</t>
  </si>
  <si>
    <t>Peruvian Chamber of Commerce *</t>
  </si>
  <si>
    <t>Minerals Council South Africa *</t>
  </si>
  <si>
    <t>% Contractors</t>
  </si>
  <si>
    <t>% relative to total number of:</t>
  </si>
  <si>
    <t>Coverage</t>
  </si>
  <si>
    <t>Written Acknowledgement</t>
  </si>
  <si>
    <t>Training Provided</t>
  </si>
  <si>
    <t>Contractors / Suppliers / Service Providers</t>
  </si>
  <si>
    <t>Subsidiaries</t>
  </si>
  <si>
    <t>Joint ventures (including stakes above 10%)</t>
  </si>
  <si>
    <t>All Gold Fields employees, contractors, suppliers, service providers, subsidiaries and joint ventures are required to accept and comply with the Code of Conduct.</t>
  </si>
  <si>
    <t>Share of total procurement spend %</t>
  </si>
  <si>
    <t xml:space="preserve">Number of Critical Tier 1 Suppliers </t>
  </si>
  <si>
    <t>Total Tonnes mined (Mt)</t>
  </si>
  <si>
    <t>Renewables</t>
  </si>
  <si>
    <t>Total Tonnes Processed (Mt)</t>
  </si>
  <si>
    <t>Gold Fields</t>
  </si>
  <si>
    <t xml:space="preserve">Damang </t>
  </si>
  <si>
    <t>The Global Water Tool from the WBCSD (v 2015 1.3.5) indicates that South Africa and West Australia are water stressed areas. Currently Gold Fields has 5 out 8 operations located in water stressed regions, which is equivalent to 62.5%.</t>
  </si>
  <si>
    <t>Employee LTIFR</t>
  </si>
  <si>
    <t>Contractor LTIFR</t>
  </si>
  <si>
    <t>Total Recordable Injuries</t>
  </si>
  <si>
    <t>Production</t>
  </si>
  <si>
    <t>Females in STEM  of all females %</t>
  </si>
  <si>
    <t>Total STEM positions %</t>
  </si>
  <si>
    <t>% internal hire rate</t>
  </si>
  <si>
    <t>Hiring</t>
  </si>
  <si>
    <t xml:space="preserve"> Capital investments (US$ m)</t>
  </si>
  <si>
    <t>No of promotions - Male</t>
  </si>
  <si>
    <t>No of promotions - Female</t>
  </si>
  <si>
    <t>Non Graded</t>
  </si>
  <si>
    <t xml:space="preserve">Training and Development </t>
  </si>
  <si>
    <t>Environmental Opex and Capex</t>
  </si>
  <si>
    <t>Diversity and Equal Opportunity</t>
  </si>
  <si>
    <t>Hiring and Turnover</t>
  </si>
  <si>
    <t>Training and Development</t>
  </si>
  <si>
    <t>Host Community Employment</t>
  </si>
  <si>
    <t>Host Community Procurement</t>
  </si>
  <si>
    <t>Community Grievances</t>
  </si>
  <si>
    <t>Spend (USm)</t>
  </si>
  <si>
    <t>Spend Per employee (US)</t>
  </si>
  <si>
    <t>Spend per employee (US)</t>
  </si>
  <si>
    <t>Training and Development Spend per employee</t>
  </si>
  <si>
    <t>Total of new appointments, rehires and promotions</t>
  </si>
  <si>
    <t>Codes of Conduct : Coverage</t>
  </si>
  <si>
    <t>** 2018 - restructuring at South Deep (South Africa)</t>
  </si>
  <si>
    <t>²Other includes Petrol, LPG, Pipeline Natural Gas (2021) and Acetylene</t>
  </si>
  <si>
    <t>45/55</t>
  </si>
  <si>
    <t>Of which Host Community Contractors</t>
  </si>
  <si>
    <t xml:space="preserve">The energy content of fuels consumed on site was calculated using conversion factors from Defra 2021 Version 1. </t>
  </si>
  <si>
    <t>Other Managed water withdrawal (Diversion)</t>
  </si>
  <si>
    <t xml:space="preserve">Surface water </t>
  </si>
  <si>
    <t>GRI 411-1 Total number of incidents of violations involving rights of indigenous people, and actions taken</t>
  </si>
  <si>
    <t>Total community grievances resolved within agreed timeframe per Operation 2021</t>
  </si>
  <si>
    <t>Nationals (In country Employees</t>
  </si>
  <si>
    <t>*** based on Payroll</t>
  </si>
  <si>
    <t>Nationals in management ***</t>
  </si>
  <si>
    <t>US$</t>
  </si>
  <si>
    <t>13,88</t>
  </si>
  <si>
    <t>10,67</t>
  </si>
  <si>
    <t>12,24</t>
  </si>
  <si>
    <t>14,24</t>
  </si>
  <si>
    <t>10,19</t>
  </si>
  <si>
    <t>5,14</t>
  </si>
  <si>
    <t>¹Includes 100% energy costs for Gruyere, previously 50% was included</t>
  </si>
  <si>
    <t>Freshwater withdrawal litre per tonne processed</t>
  </si>
  <si>
    <t>Water withdrawal litre per tonne processed</t>
  </si>
  <si>
    <t>These figures are conservative figures as the definition has not been finalised as yet.  Numbers are based on the South African Mining Charter definition</t>
  </si>
  <si>
    <t>¹Women in Core Mining includes females employed in core production roles in Mining, Engineering/Maintenance, Metallurgy/Processing, Technical Services (Geotech, Geology, Mine planning, Projects, Exploration roles) Ventilation and Business Improvement.</t>
  </si>
  <si>
    <t>High Quality (Freshwater) (GL)</t>
  </si>
  <si>
    <t>Low Quality (brackish, saline - hypersaline) (GL)</t>
  </si>
  <si>
    <t>Total (GL)</t>
  </si>
  <si>
    <t xml:space="preserve">Ground water </t>
  </si>
  <si>
    <t xml:space="preserve">Purchased </t>
  </si>
  <si>
    <t>Capital providers</t>
  </si>
  <si>
    <t>¹Includes 100% of managed production</t>
  </si>
  <si>
    <t>*For the recognised unions NUM and UASA</t>
  </si>
  <si>
    <t>Approx 3% - 6%</t>
  </si>
  <si>
    <t xml:space="preserve">Approx 3% </t>
  </si>
  <si>
    <t>Union Membership</t>
  </si>
  <si>
    <t>Host community value from total national value creation</t>
  </si>
  <si>
    <t>Total host community value (US$m)</t>
  </si>
  <si>
    <t>Percentage national value creation</t>
  </si>
  <si>
    <t>Host community value created by region (US$m)</t>
  </si>
  <si>
    <t>Indigenous People Procurement</t>
  </si>
  <si>
    <t>Royalties</t>
  </si>
  <si>
    <t>—</t>
  </si>
  <si>
    <t>Income Tax</t>
  </si>
  <si>
    <t xml:space="preserve"> </t>
  </si>
  <si>
    <t>Business partners</t>
  </si>
  <si>
    <t>Governments</t>
  </si>
  <si>
    <t>142*</t>
  </si>
  <si>
    <t>2018¹</t>
  </si>
  <si>
    <t>2020*</t>
  </si>
  <si>
    <t>2018**</t>
  </si>
  <si>
    <t>Females in Stem¹ %</t>
  </si>
  <si>
    <t>Australia¹</t>
  </si>
  <si>
    <t>¹Reassessment of Gold Fields Australia employees' citizenship statuses between 2019 and 2020</t>
  </si>
  <si>
    <t>** Not reported</t>
  </si>
  <si>
    <t>2021¹</t>
  </si>
  <si>
    <t>1.30²</t>
  </si>
  <si>
    <t>¹Aboriginal or Torres Straight Islanders</t>
  </si>
  <si>
    <t>¹New measurement, not compulsory to disclose</t>
  </si>
  <si>
    <t>Host Community¹ Procurement</t>
  </si>
  <si>
    <t>Australia²</t>
  </si>
  <si>
    <t>29%³</t>
  </si>
  <si>
    <t>¹Host communities are identified by each of our operations for the purpose of securing our mining licences – both legal and social. These communities reside in the vicinity of our perations, have been directly affected by exploration, construction or operations, and have a reasonable expectation regarding the duties and obligations of the mining operator.</t>
  </si>
  <si>
    <t xml:space="preserve">²Australia’s 2018 performance is based on its new host community definition which is aligned with the Group’s definition thereof, where communities are those living within an operation’s direct area of influence. Previous years’ numbers have not been restated. These numbers exclude the Perth office. </t>
  </si>
  <si>
    <t xml:space="preserve">³ South Deep’s 2018 performance is based on its revised host community definition which is aligned with needs of the regulator, local government and community stakeholders, as well as with the Group’s guidance. </t>
  </si>
  <si>
    <t>% Host Community¹ of Total Workforce²</t>
  </si>
  <si>
    <t>¹Host communities are identified by each of our operations for the purpose of securing our mining licences – both legal and social. These communities reside in the vicinity of our operations, have been directly affected by exploration, construction or operations, and have a reasonable expectation regarding the duties and obligations of the mining operator.</t>
  </si>
  <si>
    <t>²Workforce is the total of employees and contractors</t>
  </si>
  <si>
    <t>Total Host Community Workforce¹</t>
  </si>
  <si>
    <t>2568³</t>
  </si>
  <si>
    <t>¹Workforce comprises total employees and contractors. Host community employment data excludes our corporate and regional offices as well as projects.</t>
  </si>
  <si>
    <t>²Australia’s 2018 performance are based on its revised host community definition, which is aligned with the Group’s definition thereof, where communities are those living within an operations’ direct area of influence. Previous years’ numbers have not been restated. These numbers exclude the Perth head office. Gruyere is included from commissioning in mid-2019.</t>
  </si>
  <si>
    <t>³South Deep’s 2018 performance is based on its revised host community definition which is aligned with needs of the regulator, local government and community stakeholders as well as with the Group’s guidance. Previous years’ numbers have not been restated.</t>
  </si>
  <si>
    <t>Non-mining¹</t>
  </si>
  <si>
    <t>¹ Non-mining jobs are created by community vendors that supply the community and other customers but not the Mine and where the mine assisted the supplier to create the job.</t>
  </si>
  <si>
    <t>Permanent ¹Employees  (incl. Fixed term/Casual employees)</t>
  </si>
  <si>
    <t>Of which ²Host Community Workforce</t>
  </si>
  <si>
    <t>% Nationals³</t>
  </si>
  <si>
    <t>¹All the employee numbers are people paid through the Payroll</t>
  </si>
  <si>
    <t xml:space="preserve">²Host community excludes FSE, Chile, Corporate and Perth office. </t>
  </si>
  <si>
    <t>³ Employees only</t>
  </si>
  <si>
    <t>South Africa*</t>
  </si>
  <si>
    <t>CRTB³</t>
  </si>
  <si>
    <t>Safety Engagement rate (SER)⁷</t>
  </si>
  <si>
    <t>Total Water Consumption ¹ (withdrawn minus total discharges)</t>
  </si>
  <si>
    <t>SASB EM-MM-140a.1.  (1) % Total fresh water¹ withdrawn in regions with High or Extremely High Baseline Water Stress</t>
  </si>
  <si>
    <t>¹Of the Group’s 2021 energy savings of 1.2PJ, 5.6TJ (0.5%) were derived from electricity savings initiatives at our Tarkwa mine which are not in line with ERM’s definition. As they resulted in cost, energy and emissions savings, they have been recognised as exceptional savings by the Gold Fields Group Head of Energy and Carbon</t>
  </si>
  <si>
    <t>Gruyere ¹</t>
  </si>
  <si>
    <t>¹ Restructuring at South Deep (South Africa)</t>
  </si>
  <si>
    <t>¹Science, technology, engineering and mathematics</t>
  </si>
  <si>
    <t>Recycling/Reused %¹</t>
  </si>
  <si>
    <r>
      <t>CO</t>
    </r>
    <r>
      <rPr>
        <vertAlign val="subscript"/>
        <sz val="9"/>
        <rFont val="Arial"/>
        <family val="2"/>
      </rPr>
      <t>2</t>
    </r>
    <r>
      <rPr>
        <sz val="9"/>
        <rFont val="Arial"/>
        <family val="2"/>
      </rPr>
      <t>-e emissions abated (kt)</t>
    </r>
  </si>
  <si>
    <t>Ghana Chamber of Mines *</t>
  </si>
  <si>
    <r>
      <t>Dividends</t>
    </r>
    <r>
      <rPr>
        <b/>
        <sz val="9"/>
        <rFont val="Arial"/>
        <family val="2"/>
      </rPr>
      <t>¹</t>
    </r>
  </si>
  <si>
    <t>Host Community procurement expenditure %</t>
  </si>
  <si>
    <t>As the energy efficiency of gold mining is influenced by many factors, such as hauling distances, mine plan adjustments, mining depth, ore quality and stripping ratios, energy reductions should be linked back to actual initiatives implemented.</t>
  </si>
  <si>
    <t>¹ % Total Recycled &amp; Reused / Operational water use</t>
  </si>
  <si>
    <t>Pollution prevention</t>
  </si>
  <si>
    <t>Audits</t>
  </si>
  <si>
    <t>Specialist studies and EIA's</t>
  </si>
  <si>
    <t>Rehabilitation &amp; closure related operational expenditure</t>
  </si>
  <si>
    <t>Rehab fund contributions</t>
  </si>
  <si>
    <t>Other Operational Expenditure</t>
  </si>
  <si>
    <t>Total Environmental expenditures/investments</t>
  </si>
  <si>
    <t>Fatalities Employees</t>
  </si>
  <si>
    <t>Fatalities Contractors</t>
  </si>
  <si>
    <t>Fatality Rate Employees</t>
  </si>
  <si>
    <t>Fatality Rate Contractors</t>
  </si>
  <si>
    <t>Employee TRIFR</t>
  </si>
  <si>
    <t>Contractor TRIFR</t>
  </si>
  <si>
    <r>
      <rPr>
        <sz val="8"/>
        <rFont val="Arial"/>
        <family val="2"/>
      </rPr>
      <t>¹</t>
    </r>
    <r>
      <rPr>
        <i/>
        <sz val="8"/>
        <rFont val="Arial"/>
        <family val="2"/>
      </rPr>
      <t>In both 2017 and 2018 we also recorded non-occupational fatalities at our mines. In 2017, a member of the protection services team at South Deep was shot and killed during a robbery at the mine, while in 2018 a member of Tarkwa’s Community Security Task Force drowned in a settling pond on the mine</t>
    </r>
  </si>
  <si>
    <r>
      <rPr>
        <sz val="8"/>
        <rFont val="Arial"/>
        <family val="2"/>
      </rPr>
      <t>⁶</t>
    </r>
    <r>
      <rPr>
        <i/>
        <sz val="8"/>
        <rFont val="Arial"/>
        <family val="2"/>
      </rPr>
      <t xml:space="preserve"> Duration rate = days lost to LTIs/number of LTIs. Numbers exclude injuries at our projects</t>
    </r>
  </si>
  <si>
    <r>
      <rPr>
        <sz val="8"/>
        <rFont val="Arial"/>
        <family val="2"/>
      </rPr>
      <t>⁷</t>
    </r>
    <r>
      <rPr>
        <i/>
        <sz val="8"/>
        <rFont val="Arial"/>
        <family val="2"/>
      </rPr>
      <t>SER = safety engagements x 1,000/number of hours worked. Safety engagements are conversations between managers and the workforce to improve safety. Reporting of the SER commenced in 2017. Numbers exclude engagements at our projects</t>
    </r>
  </si>
  <si>
    <r>
      <t>SED spend</t>
    </r>
    <r>
      <rPr>
        <b/>
        <sz val="9"/>
        <color rgb="FFF7F5F1"/>
        <rFont val="Calibri"/>
        <family val="2"/>
      </rPr>
      <t>¹</t>
    </r>
  </si>
  <si>
    <r>
      <rPr>
        <sz val="8"/>
        <rFont val="Calibri"/>
        <family val="2"/>
      </rPr>
      <t>³</t>
    </r>
    <r>
      <rPr>
        <sz val="8"/>
        <rFont val="Arial"/>
        <family val="2"/>
      </rPr>
      <t>South Deep has carry-forward losses and allowances for offset against taxable income</t>
    </r>
  </si>
  <si>
    <r>
      <t>The material categories were found to be ‘</t>
    </r>
    <r>
      <rPr>
        <b/>
        <sz val="8"/>
        <rFont val="Arial"/>
        <family val="2"/>
      </rPr>
      <t>purchased goods and services</t>
    </r>
    <r>
      <rPr>
        <sz val="8"/>
        <rFont val="Arial"/>
        <family val="2"/>
      </rPr>
      <t>’ and ‘</t>
    </r>
    <r>
      <rPr>
        <b/>
        <sz val="8"/>
        <rFont val="Arial"/>
        <family val="2"/>
      </rPr>
      <t>fuel and energy-related activities</t>
    </r>
    <r>
      <rPr>
        <sz val="8"/>
        <rFont val="Arial"/>
        <family val="2"/>
      </rPr>
      <t xml:space="preserve">’. These two Scope 3 categories made up 95% of the total Scope 3 emissions. </t>
    </r>
  </si>
  <si>
    <t>Dividend witholding tax</t>
  </si>
  <si>
    <t>% of profit before tax and royalties</t>
  </si>
  <si>
    <t>¹ In lieu of the Ghana government's10% stake in the Tarkwa and Damang mines</t>
  </si>
  <si>
    <r>
      <t>No females in Core Mining Roles</t>
    </r>
    <r>
      <rPr>
        <b/>
        <vertAlign val="superscript"/>
        <sz val="11"/>
        <color rgb="FFFFFFFF"/>
        <rFont val="Arial"/>
        <family val="2"/>
      </rPr>
      <t>1</t>
    </r>
  </si>
  <si>
    <r>
      <t>No females in Core Mining Roles</t>
    </r>
    <r>
      <rPr>
        <b/>
        <sz val="9"/>
        <color theme="0"/>
        <rFont val="Calibri"/>
        <family val="2"/>
      </rPr>
      <t>¹</t>
    </r>
  </si>
  <si>
    <t>Historically Disadvantaged Persons (HDSA) %</t>
  </si>
  <si>
    <t>Group Total Serious (Level 3,4, and 5) Environmental Incidents</t>
  </si>
  <si>
    <t>Other stakeholders</t>
  </si>
  <si>
    <t>Communities</t>
  </si>
  <si>
    <t>Number of engagements per stakeholder group</t>
  </si>
  <si>
    <t>For additional information about Gold Fields' Investor Relations communications and investor presentations, see: https://www.goldfields.com/investors.php</t>
  </si>
  <si>
    <t>Total Gold Produced Managed (koz)</t>
  </si>
  <si>
    <t>GRI 302-2 Energy consumed outside of the organisation (TJ)</t>
  </si>
  <si>
    <t>Total Energy per Tonnes Mined (MJ/t)</t>
  </si>
  <si>
    <t>Number of suppliers</t>
  </si>
  <si>
    <r>
      <t>Lost Time Injuries</t>
    </r>
    <r>
      <rPr>
        <b/>
        <sz val="9"/>
        <rFont val="Calibri"/>
        <family val="2"/>
      </rPr>
      <t>²</t>
    </r>
  </si>
  <si>
    <r>
      <rPr>
        <sz val="8"/>
        <rFont val="Calibri"/>
        <family val="2"/>
      </rPr>
      <t>²</t>
    </r>
    <r>
      <rPr>
        <i/>
        <sz val="8"/>
        <rFont val="Arial"/>
        <family val="2"/>
      </rPr>
      <t>A LTI is a work-related injury resulting in the employee or contractor being unable to attend work for a period of one or more days after the day of the injury. The employee or contractor is unable to perform any of his/her duties. Numbers exclude injuries at our projects</t>
    </r>
  </si>
  <si>
    <r>
      <t>Lost Time Injury Frequency Rate (LTIFR</t>
    </r>
    <r>
      <rPr>
        <b/>
        <sz val="9"/>
        <rFont val="Calibri"/>
        <family val="2"/>
      </rPr>
      <t>³</t>
    </r>
    <r>
      <rPr>
        <b/>
        <sz val="9"/>
        <rFont val="Arial"/>
        <family val="2"/>
      </rPr>
      <t>)</t>
    </r>
  </si>
  <si>
    <r>
      <t>TRIFR</t>
    </r>
    <r>
      <rPr>
        <b/>
        <sz val="9"/>
        <rFont val="Calibri"/>
        <family val="2"/>
      </rPr>
      <t>⁴</t>
    </r>
  </si>
  <si>
    <r>
      <t>Serious Injuries</t>
    </r>
    <r>
      <rPr>
        <sz val="9"/>
        <rFont val="Calibri"/>
        <family val="2"/>
      </rPr>
      <t>⁵</t>
    </r>
  </si>
  <si>
    <r>
      <t>Duration rate</t>
    </r>
    <r>
      <rPr>
        <sz val="9"/>
        <rFont val="Calibri"/>
        <family val="2"/>
      </rPr>
      <t>⁶</t>
    </r>
  </si>
  <si>
    <r>
      <rPr>
        <sz val="8"/>
        <rFont val="Calibri"/>
        <family val="2"/>
      </rPr>
      <t>³</t>
    </r>
    <r>
      <rPr>
        <i/>
        <sz val="8"/>
        <rFont val="Arial"/>
        <family val="2"/>
      </rPr>
      <t>LTIFR = (LTI's x 1,000,000/number of hours worked). Numbers exclude injuries at our projects</t>
    </r>
  </si>
  <si>
    <r>
      <rPr>
        <sz val="8"/>
        <rFont val="Calibri"/>
        <family val="2"/>
      </rPr>
      <t>⁴</t>
    </r>
    <r>
      <rPr>
        <i/>
        <sz val="8"/>
        <rFont val="Arial"/>
        <family val="2"/>
      </rPr>
      <t>TRIFR = (fatalities + LTIs + restricted work injuries + medically treated injuries) x 1,000,000/number of hours worked. Numbers exclude injuries at our projects</t>
    </r>
  </si>
  <si>
    <r>
      <t xml:space="preserve"> </t>
    </r>
    <r>
      <rPr>
        <sz val="8"/>
        <rFont val="Calibri"/>
        <family val="2"/>
      </rPr>
      <t>⁵</t>
    </r>
    <r>
      <rPr>
        <i/>
        <sz val="8"/>
        <rFont val="Arial"/>
        <family val="2"/>
      </rPr>
      <t>A serious injury is an injury that incurs 14 or more days lost and results in:
– A fracture of any bone (excluding hairline fractures and fractures of fingers, toes or nose)
– Internal haemorrhage
– Head trauma (including concussion, loss of consciousness) requiring hospitalisation
– Loss of all or part of a limb (excluding bone dressing to facilitate medical treatment of injured fingers and toes)
– Permanent loss of function and/or permanent disability such as hearing loss or damage to lung function
– Permanent disfigurement where the injury has resulted in the appearance of a person being deeply and persistently harmed medically and that is likely to lead to psychosocial problems
Numbers exclude injuries at our projects
Since 2019, we have applied Gold Fields' definition in classifying serious injuries. In terms of this definition, a serious injury is one that incurs 14 days or more of work lost and results in one of a range of injuries.</t>
    </r>
  </si>
  <si>
    <t>¹Based on Employees only</t>
  </si>
  <si>
    <t>% Females in core mining</t>
  </si>
  <si>
    <r>
      <t>Females in Core</t>
    </r>
    <r>
      <rPr>
        <b/>
        <sz val="9"/>
        <color theme="0"/>
        <rFont val="Calibri"/>
        <family val="2"/>
      </rPr>
      <t>²</t>
    </r>
    <r>
      <rPr>
        <b/>
        <sz val="9"/>
        <color theme="0"/>
        <rFont val="Arial"/>
        <family val="2"/>
      </rPr>
      <t xml:space="preserve"> Mining</t>
    </r>
  </si>
  <si>
    <t>% Females in management</t>
  </si>
  <si>
    <t>% Females</t>
  </si>
  <si>
    <r>
      <rPr>
        <sz val="8"/>
        <rFont val="Calibri"/>
        <family val="2"/>
      </rPr>
      <t>²</t>
    </r>
    <r>
      <rPr>
        <sz val="8"/>
        <rFont val="Arial"/>
        <family val="2"/>
      </rPr>
      <t>Females in Core Mining includes females employed in core production roles in Mining, Engineering/Maintenance, Metallurgy/Processing, Technical Services (Geotech, Geology, Mine planning, Projects, Exploration roles) Ventilation and Business Improvement.</t>
    </r>
  </si>
  <si>
    <r>
      <t>Total Females</t>
    </r>
    <r>
      <rPr>
        <b/>
        <sz val="9"/>
        <color theme="0"/>
        <rFont val="Calibri"/>
        <family val="2"/>
      </rPr>
      <t>¹</t>
    </r>
  </si>
  <si>
    <t>Phlippines</t>
  </si>
  <si>
    <t>GROUP (excl. Philippines)</t>
  </si>
  <si>
    <t>GROUP (incl. Philippines)</t>
  </si>
  <si>
    <t>Sources of Freshwater (GL)</t>
  </si>
  <si>
    <r>
      <t>2020</t>
    </r>
    <r>
      <rPr>
        <b/>
        <sz val="9"/>
        <color rgb="FFF7F5F1"/>
        <rFont val="Calibri"/>
        <family val="2"/>
      </rPr>
      <t>*</t>
    </r>
  </si>
  <si>
    <r>
      <rPr>
        <sz val="8"/>
        <rFont val="Calibri"/>
        <family val="2"/>
      </rPr>
      <t>*</t>
    </r>
    <r>
      <rPr>
        <sz val="8"/>
        <rFont val="Arial"/>
        <family val="2"/>
      </rPr>
      <t>Including Covid 19 Support to Governments, refer to page 87 of Integrated Annual Report 2020</t>
    </r>
  </si>
  <si>
    <r>
      <t>Australia</t>
    </r>
    <r>
      <rPr>
        <sz val="9"/>
        <rFont val="Calibri"/>
        <family val="2"/>
      </rPr>
      <t>¹</t>
    </r>
  </si>
  <si>
    <r>
      <t>2021</t>
    </r>
    <r>
      <rPr>
        <b/>
        <sz val="9"/>
        <color rgb="FFF7F5F1"/>
        <rFont val="Calibri"/>
        <family val="2"/>
      </rPr>
      <t>¹</t>
    </r>
  </si>
  <si>
    <t>Management Overheads</t>
  </si>
  <si>
    <t>In-kind giving  product or services donations, projects/partnerships or similar</t>
  </si>
  <si>
    <t>Time : Employee volunteering</t>
  </si>
  <si>
    <t>Cash Contributions</t>
  </si>
  <si>
    <t>Philanthropic Contributions (US$)</t>
  </si>
  <si>
    <t>Percentage Renewable Electricity (%)</t>
  </si>
  <si>
    <t>Total (GWh)</t>
  </si>
  <si>
    <t>Diesel (TJ)</t>
  </si>
  <si>
    <t>Electricity¹ (TJ)</t>
  </si>
  <si>
    <t>Other Fuels² (TJ)</t>
  </si>
  <si>
    <t>Total (TJ)</t>
  </si>
  <si>
    <r>
      <t>Percentage Grid Electricity (%)</t>
    </r>
    <r>
      <rPr>
        <sz val="9"/>
        <rFont val="Calibri"/>
        <family val="2"/>
      </rPr>
      <t>³</t>
    </r>
  </si>
  <si>
    <r>
      <t xml:space="preserve">Percentage </t>
    </r>
    <r>
      <rPr>
        <sz val="9"/>
        <rFont val="Calibri"/>
        <family val="2"/>
      </rPr>
      <t>⁴</t>
    </r>
    <r>
      <rPr>
        <sz val="9"/>
        <rFont val="Arial"/>
        <family val="2"/>
      </rPr>
      <t>Renewable Electricity(%)</t>
    </r>
  </si>
  <si>
    <r>
      <rPr>
        <sz val="8"/>
        <rFont val="Calibri"/>
        <family val="2"/>
      </rPr>
      <t>³</t>
    </r>
    <r>
      <rPr>
        <sz val="8"/>
        <rFont val="Arial"/>
        <family val="2"/>
      </rPr>
      <t>Divested from Darlot effective Q4 2017</t>
    </r>
  </si>
  <si>
    <r>
      <rPr>
        <sz val="8"/>
        <rFont val="Calibri"/>
        <family val="2"/>
      </rPr>
      <t>⁴</t>
    </r>
    <r>
      <rPr>
        <sz val="8"/>
        <rFont val="Arial"/>
        <family val="2"/>
      </rPr>
      <t xml:space="preserve"> % of Total electricity consumed </t>
    </r>
  </si>
  <si>
    <r>
      <t>Percentage Renewable Electricity (%)</t>
    </r>
    <r>
      <rPr>
        <sz val="9"/>
        <rFont val="Calibri"/>
        <family val="2"/>
      </rPr>
      <t>³</t>
    </r>
  </si>
  <si>
    <r>
      <rPr>
        <sz val="8"/>
        <rFont val="Calibri"/>
        <family val="2"/>
      </rPr>
      <t>³</t>
    </r>
    <r>
      <rPr>
        <sz val="8"/>
        <rFont val="Arial"/>
        <family val="2"/>
      </rPr>
      <t>Eskom (power utility) purchases renewable energy from the market and supplies via the grid</t>
    </r>
  </si>
  <si>
    <t>Total Electricity per Ounces Produced (kWh/oz)</t>
  </si>
  <si>
    <t>Total Electricity per Tonnes Mined (MWh/Gt)</t>
  </si>
  <si>
    <t>Renewable Electricity (MWh) (Energy)</t>
  </si>
  <si>
    <r>
      <t>Group energy consumption</t>
    </r>
    <r>
      <rPr>
        <b/>
        <strike/>
        <sz val="9"/>
        <color rgb="FFFF0000"/>
        <rFont val="Arial"/>
        <family val="2"/>
      </rPr>
      <t xml:space="preserve"> </t>
    </r>
    <r>
      <rPr>
        <b/>
        <sz val="9"/>
        <color rgb="FFF7F5F1"/>
        <rFont val="Arial"/>
        <family val="2"/>
      </rPr>
      <t>by type</t>
    </r>
  </si>
  <si>
    <t>¹ Electricity:  includes direct and indirect electricity including diesel for power</t>
  </si>
  <si>
    <t>¹ Electricity:  includes direct and indirect electricity and includes electricity generated/used on site by diesel and gas</t>
  </si>
  <si>
    <r>
      <t xml:space="preserve">Non- Renewable Electricity </t>
    </r>
    <r>
      <rPr>
        <b/>
        <sz val="9"/>
        <color theme="0"/>
        <rFont val="Calibri"/>
        <family val="2"/>
      </rPr>
      <t xml:space="preserve">¹ </t>
    </r>
    <r>
      <rPr>
        <b/>
        <sz val="9"/>
        <color theme="0"/>
        <rFont val="Arial"/>
        <family val="2"/>
      </rPr>
      <t xml:space="preserve">(MWh) </t>
    </r>
  </si>
  <si>
    <r>
      <t>Non- Renewable Energy excluding Electricity (MWh)</t>
    </r>
    <r>
      <rPr>
        <b/>
        <sz val="9"/>
        <color rgb="FFF7F5F1"/>
        <rFont val="Calibri"/>
        <family val="2"/>
      </rPr>
      <t>¹</t>
    </r>
  </si>
  <si>
    <r>
      <t>Total Non- Renewable Energy (MWh)</t>
    </r>
    <r>
      <rPr>
        <b/>
        <sz val="9"/>
        <color rgb="FFF7F5F1"/>
        <rFont val="Calibri"/>
        <family val="2"/>
      </rPr>
      <t>¹</t>
    </r>
  </si>
  <si>
    <t>¹Non-renewable energy (fuels) for Gold Fields comprises of Diesel, Petrol, LPG, Gas for Power (Natural Gas) and Acetylene</t>
  </si>
  <si>
    <r>
      <rPr>
        <sz val="8"/>
        <rFont val="Calibri"/>
        <family val="2"/>
      </rPr>
      <t>¹</t>
    </r>
    <r>
      <rPr>
        <sz val="8"/>
        <rFont val="Arial"/>
        <family val="2"/>
      </rPr>
      <t>Includes purchased electricity and electricity generated/used on site by diesel and gas</t>
    </r>
  </si>
  <si>
    <r>
      <t>Diesel Haulage (TJ)</t>
    </r>
    <r>
      <rPr>
        <sz val="9"/>
        <rFont val="Calibri"/>
        <family val="2"/>
      </rPr>
      <t>³</t>
    </r>
  </si>
  <si>
    <r>
      <t>Electricity¹ (TJ)</t>
    </r>
    <r>
      <rPr>
        <sz val="9"/>
        <rFont val="Calibri"/>
        <family val="2"/>
      </rPr>
      <t>³</t>
    </r>
  </si>
  <si>
    <r>
      <rPr>
        <sz val="8"/>
        <rFont val="Calibri"/>
        <family val="2"/>
      </rPr>
      <t>²</t>
    </r>
    <r>
      <rPr>
        <sz val="8"/>
        <rFont val="Arial"/>
        <family val="2"/>
      </rPr>
      <t>Emission factors 2016 to 2020 for West Africa and Americas restated in line with ISO 14064, which adjusted the Group nunbers</t>
    </r>
  </si>
  <si>
    <r>
      <t>Annual GHG emissions avoided (ktCO</t>
    </r>
    <r>
      <rPr>
        <vertAlign val="subscript"/>
        <sz val="9"/>
        <rFont val="Arial"/>
        <family val="2"/>
      </rPr>
      <t>2</t>
    </r>
    <r>
      <rPr>
        <sz val="9"/>
        <rFont val="Arial"/>
        <family val="2"/>
      </rPr>
      <t>-e)</t>
    </r>
    <r>
      <rPr>
        <sz val="9"/>
        <rFont val="Calibri"/>
        <family val="2"/>
      </rPr>
      <t>²</t>
    </r>
  </si>
  <si>
    <r>
      <t>Cumulative GHG emissions avoided (ktCO</t>
    </r>
    <r>
      <rPr>
        <vertAlign val="subscript"/>
        <sz val="9"/>
        <rFont val="Arial"/>
        <family val="2"/>
      </rPr>
      <t>2</t>
    </r>
    <r>
      <rPr>
        <sz val="9"/>
        <rFont val="Arial"/>
        <family val="2"/>
      </rPr>
      <t>-e)</t>
    </r>
    <r>
      <rPr>
        <sz val="9"/>
        <rFont val="Calibri"/>
        <family val="2"/>
      </rPr>
      <t>²</t>
    </r>
  </si>
  <si>
    <t>Refer to disclosures 412-3, 414-1 and 308-1 in Gold Fields GRI Content Index 2022</t>
  </si>
  <si>
    <t>2022 Supplier Assessment Results</t>
  </si>
  <si>
    <t>The following reductions were achieved during 2022:</t>
  </si>
  <si>
    <t>2022 Sustainability Performance Data</t>
  </si>
  <si>
    <t>National Value Distribution by region and type 2022 (US$m)</t>
  </si>
  <si>
    <t>Payments to governments by Gold Fields in 2022 (US$m)</t>
  </si>
  <si>
    <t>Quality : Total water withdrawal by source (GL) 2022</t>
  </si>
  <si>
    <t>C2022</t>
  </si>
  <si>
    <t xml:space="preserve"> GRI 2-8 Total workforce C2022</t>
  </si>
  <si>
    <t>Overall Gender Representation by Band C2022</t>
  </si>
  <si>
    <t>Age analysis for permanent employees C2022</t>
  </si>
  <si>
    <t>Voluntary turnover 2022</t>
  </si>
  <si>
    <t>Region Spend C2022</t>
  </si>
  <si>
    <t xml:space="preserve">Gold Fields' Sustainability Performance Data summarises our sustainability performance for the 2022 reporting year and provides, where possible, up to 6-year performance trends on consolidated social, environmental and economic data. Changes to annual data and re-statements may occur throughout the year.  </t>
  </si>
  <si>
    <t>Total and Host community suppliers by region C2022</t>
  </si>
  <si>
    <t>Host Community Spend and % Host Community Spend C2022</t>
  </si>
  <si>
    <t>Procurement Spend US$m C2022</t>
  </si>
  <si>
    <t>20,76</t>
  </si>
  <si>
    <t>Approx 15 -20%</t>
  </si>
  <si>
    <t>Turnover by grade 2022</t>
  </si>
  <si>
    <r>
      <t xml:space="preserve">3 </t>
    </r>
    <r>
      <rPr>
        <sz val="9"/>
        <rFont val="Calibri"/>
        <family val="2"/>
      </rPr>
      <t>³</t>
    </r>
  </si>
  <si>
    <r>
      <t>214</t>
    </r>
    <r>
      <rPr>
        <sz val="9"/>
        <rFont val="Calibri"/>
        <family val="2"/>
      </rPr>
      <t>⁴</t>
    </r>
  </si>
  <si>
    <r>
      <t xml:space="preserve">468 </t>
    </r>
    <r>
      <rPr>
        <b/>
        <sz val="9"/>
        <rFont val="Calibri"/>
        <family val="2"/>
      </rPr>
      <t>⁵</t>
    </r>
  </si>
  <si>
    <r>
      <t xml:space="preserve">6 </t>
    </r>
    <r>
      <rPr>
        <sz val="9"/>
        <rFont val="Calibri"/>
        <family val="2"/>
      </rPr>
      <t>²</t>
    </r>
  </si>
  <si>
    <t>¹"SED" means Socio-Economic Development spend  in host communities</t>
  </si>
  <si>
    <r>
      <rPr>
        <sz val="8"/>
        <rFont val="Calibri"/>
        <family val="2"/>
      </rPr>
      <t>²</t>
    </r>
    <r>
      <rPr>
        <sz val="8"/>
        <rFont val="Arial"/>
        <family val="2"/>
      </rPr>
      <t>Includes US$468k from the South Deep trusts</t>
    </r>
  </si>
  <si>
    <r>
      <rPr>
        <sz val="8"/>
        <rFont val="Calibri"/>
        <family val="2"/>
      </rPr>
      <t>⁴</t>
    </r>
    <r>
      <rPr>
        <sz val="8"/>
        <rFont val="Arial"/>
        <family val="2"/>
      </rPr>
      <t>This amount includes US$29m in dividends paid or declared to the Ghana government in lieu of their 10% shareholding in the Tarkwa and Damang mines</t>
    </r>
  </si>
  <si>
    <r>
      <rPr>
        <sz val="8"/>
        <rFont val="Calibri"/>
        <family val="2"/>
      </rPr>
      <t>⁵</t>
    </r>
    <r>
      <rPr>
        <sz val="8"/>
        <rFont val="Arial"/>
        <family val="2"/>
      </rPr>
      <t xml:space="preserve"> Excludes benefits paid to employees working on capital projects</t>
    </r>
  </si>
  <si>
    <t xml:space="preserve">Rounding: Some figures and percentages may not add up to the total figure or 100 percent due to rounding. </t>
  </si>
  <si>
    <t>Currencies: All financial figures are quoted in U.S. dollars unless otherwise stated.</t>
  </si>
  <si>
    <r>
      <t>Near Misses</t>
    </r>
    <r>
      <rPr>
        <sz val="9"/>
        <rFont val="Calibri"/>
        <family val="2"/>
      </rPr>
      <t>⁸</t>
    </r>
  </si>
  <si>
    <t>Total Occupational disease frequency rate ("TODFR")</t>
  </si>
  <si>
    <t>Gold Fields TODFR (per manhours worked) is based on number of Silicosis, NIHL, COAD and CRTB cases plus Other Occupational Disorders, including Musculoskeletal Disorders (not assured)</t>
  </si>
  <si>
    <t>All cases were male, aside from one CRTB female case in South Africa.</t>
  </si>
  <si>
    <t xml:space="preserve">*For Gold Fields Total Employees are workers that are on the payroll (Permanent and Temporary Head Count) as at 31 December 2022.  Cannot give breakdown for other workers off the payroll (Contractors) as Contractors are not graded. </t>
  </si>
  <si>
    <r>
      <rPr>
        <sz val="8"/>
        <rFont val="Calibri"/>
        <family val="2"/>
      </rPr>
      <t>³</t>
    </r>
    <r>
      <rPr>
        <sz val="8"/>
        <rFont val="Arial"/>
        <family val="2"/>
      </rPr>
      <t>Split restated to reflect where energy is used as opposed to resulting Direct (Scope 1) and Indirect (Scope 2) GHG emissions. Damang Diesel for Power emits Scope 1 emissions and Australia's Diesel for Power emits Scope 2 emissions.</t>
    </r>
  </si>
  <si>
    <t>Excludes Diesel Power Generation</t>
  </si>
  <si>
    <t>The energy content associated with the production of fuels was calculated using emission factors from Defra 2022 Version 1 and converting these to energy factors using the United Kingdom Grid Emission Factor of 0.283 tCO/MWh.</t>
  </si>
  <si>
    <r>
      <t>2020</t>
    </r>
    <r>
      <rPr>
        <b/>
        <sz val="9"/>
        <color rgb="FFF7F5F1"/>
        <rFont val="Calibri"/>
        <family val="2"/>
      </rPr>
      <t>¹</t>
    </r>
  </si>
  <si>
    <r>
      <rPr>
        <sz val="8"/>
        <rFont val="Calibri"/>
        <family val="2"/>
      </rPr>
      <t>¹</t>
    </r>
    <r>
      <rPr>
        <sz val="8"/>
        <rFont val="Arial"/>
        <family val="2"/>
      </rPr>
      <t>Restated 2020 and 2021 as did not include Purchased Goods and Services</t>
    </r>
  </si>
  <si>
    <r>
      <t xml:space="preserve">** In preparation for reporting against the revised </t>
    </r>
    <r>
      <rPr>
        <b/>
        <sz val="8"/>
        <color theme="1"/>
        <rFont val="Arial"/>
        <family val="2"/>
      </rPr>
      <t xml:space="preserve">Industry Standard Version 2021-12, </t>
    </r>
    <r>
      <rPr>
        <sz val="8"/>
        <color theme="1"/>
        <rFont val="Arial"/>
        <family val="2"/>
      </rPr>
      <t xml:space="preserve">we have included additional Waste and Tailings Management KPI's that are, in some instances, aligned with other reporting frameworks </t>
    </r>
  </si>
  <si>
    <t xml:space="preserve">Group Total </t>
  </si>
  <si>
    <t xml:space="preserve">Granny Smith </t>
  </si>
  <si>
    <t xml:space="preserve">Operations  Non-Hazardous Waste - on or off site disposal (kt) </t>
  </si>
  <si>
    <t>Operations  Hazardous Waste -  on or off site disposal (kt)</t>
  </si>
  <si>
    <t xml:space="preserve">Waste Recycled / Reused (kt) as a % of Waste Generated </t>
  </si>
  <si>
    <t>Total Waste (Non-Hazardous and Hazardous) Generated (kt)</t>
  </si>
  <si>
    <t>Waste with unknown disposal method</t>
  </si>
  <si>
    <t>Waste otherwise disposed</t>
  </si>
  <si>
    <t>Waste incincerated without energy recovery</t>
  </si>
  <si>
    <t>Waste incinerated with energy recovery (medical)</t>
  </si>
  <si>
    <t>Brine Precipitate</t>
  </si>
  <si>
    <t>Other (BrineToLandfill,ConOilContainer,packaging,sewage)</t>
  </si>
  <si>
    <t>Batteries</t>
  </si>
  <si>
    <t>Chemicals (packaging / expired / solvents / other)</t>
  </si>
  <si>
    <t>Hydrocarbons (oil,grease,emulsions,HC contaminated matter)</t>
  </si>
  <si>
    <t>Waste incincerated with energy recovery</t>
  </si>
  <si>
    <t xml:space="preserve">General landfill </t>
  </si>
  <si>
    <t xml:space="preserve"> Group Non-Hazardous Waste - on or off site disposal (kt) = Directed to Disposal</t>
  </si>
  <si>
    <t>Group Total Waste Recycled/Reused (kt)</t>
  </si>
  <si>
    <t xml:space="preserve">Other recycled (e.g. batteries, fluorescent lights , chemicals) (hazardous) </t>
  </si>
  <si>
    <t xml:space="preserve">Hydrocarbons (oil, grease) (hazardous) </t>
  </si>
  <si>
    <t>Paper and Carton recycled (non-hazardous)</t>
  </si>
  <si>
    <t>Timber as firewood (non-hazardous)</t>
  </si>
  <si>
    <t>Plastic Recycled (non-hazardous)</t>
  </si>
  <si>
    <t>Metal recycled (non-hazardous)</t>
  </si>
  <si>
    <t>Group Total Non-Hazardous Waste Recycled</t>
  </si>
  <si>
    <t>Group Waste (kt ) Recycled/Reused = Waste diverted from disposal</t>
  </si>
  <si>
    <r>
      <rPr>
        <sz val="8"/>
        <rFont val="Calibri"/>
        <family val="2"/>
      </rPr>
      <t xml:space="preserve">² </t>
    </r>
    <r>
      <rPr>
        <sz val="8"/>
        <rFont val="Arial"/>
        <family val="2"/>
      </rPr>
      <t xml:space="preserve">Gold Fields do not produce slags, excludes waste rock material </t>
    </r>
  </si>
  <si>
    <r>
      <t>SASB EM-MM-150a.2. Total weight of (non-mineralised) processing waste</t>
    </r>
    <r>
      <rPr>
        <b/>
        <sz val="9"/>
        <color theme="0"/>
        <rFont val="Calibri"/>
        <family val="2"/>
      </rPr>
      <t>²</t>
    </r>
    <r>
      <rPr>
        <b/>
        <sz val="9"/>
        <color theme="0"/>
        <rFont val="Arial"/>
        <family val="2"/>
      </rPr>
      <t>, percentage recycled</t>
    </r>
  </si>
  <si>
    <t>Total weight of non-mineralised waste generated **</t>
  </si>
  <si>
    <t>https://www.goldfields.com/emergency-response-planning.php</t>
  </si>
  <si>
    <t>Approach to development of Emergency Preparedness and Response Plans (EPRPs) for tailings storage facilities**</t>
  </si>
  <si>
    <t>https://www.goldfields.com/governance-standards-and-guidelines.php and https://www.goldfields.com/environment-tsf.php</t>
  </si>
  <si>
    <t>Summary of tailings management systems and governance structure used to monitor and maintain stability of tailings storage facilities**</t>
  </si>
  <si>
    <t>Refer to https://www.goldfields.com/tsf-map/index.html and https://www.goldfields.com/pdf/media/media-release/gold-fields-tsf-document-june-2019-new.pdf</t>
  </si>
  <si>
    <t>Tailings storage facilities inventory table**</t>
  </si>
  <si>
    <t>Refer to Management Approach on website - lhttps://www.goldfields.com/environment-waste.php</t>
  </si>
  <si>
    <t xml:space="preserve">Description of waste and hazardous materials management policies and procedures for active and inactive operations**
</t>
  </si>
  <si>
    <t xml:space="preserve">¹ 2018 Level 3 environmental incidents were related to tailings material </t>
  </si>
  <si>
    <t>Group Total Serious Environmental Incidents</t>
  </si>
  <si>
    <r>
      <t>Number of significant incidents associated with hazardous materials and waste management</t>
    </r>
    <r>
      <rPr>
        <b/>
        <sz val="9"/>
        <color theme="0"/>
        <rFont val="Calibri"/>
        <family val="2"/>
      </rPr>
      <t>**</t>
    </r>
  </si>
  <si>
    <t>Gold Fields does not classify tailings according to the US Mine Safety and Health Administration (MSHA) hazard potential classification. Gold Fields uses guidance applicable in the jurisdictions in which we operate, which  include ANCOLD 1999, ANCOLD 2012 (Australia, Peru and South Africa), LI 2182 (Ghana), and Ghana Minerals and Mining Law 1986 and Guidelines on Ghana's Mining Environmental Regulations, Final Draft 1994. Hazardous categorisation of facilities are based on consequence of failure e.g. N/A (e.g. in-pit tailings storage), ‘High B’, Class C, Low, Moderate, Serious, Extreme, etc. Full disclosure, and detailed, information for each tailings storage facility is provided at https://www.goldfields.com/pdf/media/media-release/gold-fields-tsf-document-june-2019-new.pdf</t>
  </si>
  <si>
    <t xml:space="preserve">SASB EM-MM-150a.3 Number of tailings impoundments, broken down by MSHA hazard potential </t>
  </si>
  <si>
    <t>Total Mineral Waste Disposed (A+B-C)</t>
  </si>
  <si>
    <t>Total weight of tailings waste, percentage recycled¹</t>
  </si>
  <si>
    <t>C: Mineral waste repurposed/reused Waste Rock¹</t>
  </si>
  <si>
    <t>C: Mineral waste repurposed/reused Tailings¹</t>
  </si>
  <si>
    <t>B: Waste rock</t>
  </si>
  <si>
    <t>A: Tailings</t>
  </si>
  <si>
    <t>Group mineral waste (million tonnes)</t>
  </si>
  <si>
    <t>GRI 306- 2 Total weight of waste by type and disposal method</t>
  </si>
  <si>
    <t>Total weight of waste rock generated**</t>
  </si>
  <si>
    <t>Total weight of tailings produced**</t>
  </si>
  <si>
    <r>
      <t xml:space="preserve">SASB EM-MM-150a.1. Total weight of tailings waste, percentage recycled </t>
    </r>
    <r>
      <rPr>
        <b/>
        <sz val="11"/>
        <color theme="0"/>
        <rFont val="Calibri"/>
        <family val="2"/>
      </rPr>
      <t>¹</t>
    </r>
  </si>
  <si>
    <t>Tailings Management and Waste Rock (mineralised waste), and Waste (Hazardous, Non-hazardous, Recycled) Management</t>
  </si>
  <si>
    <t xml:space="preserve">Refer to the GRI Content Index Reports for 2014-2018 which have detail on previous, biodivesrity related KPI's. </t>
  </si>
  <si>
    <t>Salares Norte is a Project, mine construction has begun but is not yet complete. Commissioning has not yet begun</t>
  </si>
  <si>
    <t>Gold Fields has a 45% share in Asanko Gold Mine. Gold Fields does not operate Asanko. Asanko has an up-to-date mine closure plan.</t>
  </si>
  <si>
    <t>Supporting Notes:</t>
  </si>
  <si>
    <t xml:space="preserve">Tarkwa and St Ives mines have a negligible risk or impact. </t>
  </si>
  <si>
    <t xml:space="preserve">Cerro Corona has identified incidences of acid mine drainage (AMD) generation, and the risk of potential short-term and long-term AMD issues at Cerro Cerro Corona commissioned additional technical studies during 2015 to 2021 to identify the steps required to prevent or mitigate potential AMD impacts, but none of these studies have allowed the mine to generate a reliable estimate of the total potential closure cost. Cerro Corona continues to investigate technical solutions to better inform appropriate short- and long-term mitigation strategies for AMD management and to work towards a reasonable cost estimate of these potential issues. </t>
  </si>
  <si>
    <t xml:space="preserve">South Deep has identified potential incidences of acid mine or acid rock drainage (AD) , and the risk of potential short-term and long-term AD issues. South Deep have concluded technical studies which have indicated that, subject to the implementation of targeted mitigation measures and no regional hydrogeological changes, AD generation will be mitigated and/or contained, thus resulting in no potential residual environmental risk. South Deep continues to implement required mitigation measures to prevent AD, which have been included in their 2021 closure cost estimates. </t>
  </si>
  <si>
    <t>Geochemically Reactive Material at Gold Fields</t>
  </si>
  <si>
    <t xml:space="preserve">Total % of mine sites = 25%
 (2 of 8 sites) </t>
  </si>
  <si>
    <t xml:space="preserve">2 sites </t>
  </si>
  <si>
    <t>Yes</t>
  </si>
  <si>
    <t>No</t>
  </si>
  <si>
    <t>ARD Potential / Risk</t>
  </si>
  <si>
    <t xml:space="preserve">Operation </t>
  </si>
  <si>
    <t>SASB EM-MM-160a.2. Percentage of mine sites where acid rock drainage (ARD) is: (1) predicted to occur, (2) actively mitigated, and (3) under treatment or remediation</t>
  </si>
  <si>
    <t>MM: Include impacts identified as a consequence of any resettlement and closure activities reported under Indicators MM9 and MM10 respectively – not applicable to Gold Fields during 2021.</t>
  </si>
  <si>
    <t>* Tarkwa have a Biodiversity Management Plan, although it is not required in line with Goldfield's Biodiversity Guideline requirements</t>
  </si>
  <si>
    <t>0*</t>
  </si>
  <si>
    <t>Number of Operations  identified as requiring biodiversity management plans  WITH plans in place</t>
  </si>
  <si>
    <t xml:space="preserve">Number of Operations  identified as requiring biodiversity management plans </t>
  </si>
  <si>
    <t xml:space="preserve">Number of Operations  assessed to determine if require biodiversity management plans </t>
  </si>
  <si>
    <t>Number of Managed Operations</t>
  </si>
  <si>
    <t>Number of Operations  identified as requiring biodiversity management plans according to stated criteria, and the number (percentage) of those sites with plans in place</t>
  </si>
  <si>
    <t>GRI MM2</t>
  </si>
  <si>
    <r>
      <rPr>
        <sz val="8"/>
        <color theme="1"/>
        <rFont val="Calibri"/>
        <family val="2"/>
      </rPr>
      <t>⁴</t>
    </r>
    <r>
      <rPr>
        <sz val="8"/>
        <color theme="1"/>
        <rFont val="Arial"/>
        <family val="2"/>
      </rPr>
      <t>2020 data utilised as South Deep are currently revising their biodiversity assessments</t>
    </r>
  </si>
  <si>
    <t>³ Restated from 2018. Data aligned with Australian MRF submissions.</t>
  </si>
  <si>
    <t xml:space="preserve">² Gold Fields have revised and optimised their Biodiversity Management Key Performance Indicators and report against those that are material with emphasis on KPI's material to local stakeholders; and for internal and operational use and management. </t>
  </si>
  <si>
    <t>¹ Species of local significance, interest or concern, but not IUCN red list species.</t>
  </si>
  <si>
    <t>* Gold Fields have not attributed these KPIs to proved and probable reserves and only report on the biodiversity reserves in or near sites with protected conservation status or endangered species habitat or similar.</t>
  </si>
  <si>
    <t>3¹</t>
  </si>
  <si>
    <t>1953³</t>
  </si>
  <si>
    <t>11¹</t>
  </si>
  <si>
    <r>
      <t>South Deep</t>
    </r>
    <r>
      <rPr>
        <sz val="9"/>
        <color rgb="FFFF0000"/>
        <rFont val="Calibri"/>
        <family val="2"/>
      </rPr>
      <t>⁴</t>
    </r>
  </si>
  <si>
    <t>2018 (ha)</t>
  </si>
  <si>
    <t>2019 (ha)</t>
  </si>
  <si>
    <t>2020(ha)</t>
  </si>
  <si>
    <t>2021(ha)</t>
  </si>
  <si>
    <t>2022 (ha)</t>
  </si>
  <si>
    <t xml:space="preserve">Amount of land (owned or leased, and managed for production activities or extractive use) disturbed or rehabilitated </t>
  </si>
  <si>
    <t>Number of IUCN Red List species and national conservation list species with habitats in areas affected by operations, by level of extinction risk</t>
  </si>
  <si>
    <t>Habitats protected or restored (ha)</t>
  </si>
  <si>
    <t>Proximity to or overlap with World Heritage sites</t>
  </si>
  <si>
    <t>Proximity to or overlap with Legally Protected areas incl exploration</t>
  </si>
  <si>
    <t>Operational sites owned, leased, managed in, or adjacent to, protected areas and areas of high biodiversity value outside protected areas</t>
  </si>
  <si>
    <t>GRI MM1²</t>
  </si>
  <si>
    <t>GRI 304-4</t>
  </si>
  <si>
    <t>GRI 304-3</t>
  </si>
  <si>
    <t>GRI 304-1</t>
  </si>
  <si>
    <t xml:space="preserve">SASB EM-MM-160a.3. Percentage of (1) proved* and (2) probable* reserves in or near sites with protected conservation status or endangered species habitat </t>
  </si>
  <si>
    <t xml:space="preserve">Biodiversity Conservation and Land Management </t>
  </si>
  <si>
    <t>Total Number of Active Suppliers Tier 1 
(in 2022)</t>
  </si>
  <si>
    <t>% Critical Tier 1 suppliers of Total Active suppliers (2022)</t>
  </si>
  <si>
    <t>93/7</t>
  </si>
  <si>
    <t>32/68</t>
  </si>
  <si>
    <t>Employee Turnover Rates %</t>
  </si>
  <si>
    <t>Voluntary</t>
  </si>
  <si>
    <t>Male voluntary</t>
  </si>
  <si>
    <t>Female voluntary</t>
  </si>
  <si>
    <t>Involuntary</t>
  </si>
  <si>
    <t>Male involuntary</t>
  </si>
  <si>
    <t>Female involuntary</t>
  </si>
  <si>
    <t>2022 Water summary by site (GL)</t>
  </si>
  <si>
    <r>
      <t>2%</t>
    </r>
    <r>
      <rPr>
        <sz val="9"/>
        <rFont val="Calibri"/>
        <family val="2"/>
      </rPr>
      <t>⁴</t>
    </r>
  </si>
  <si>
    <t>⁴ Khanyisa Solar Plant</t>
  </si>
  <si>
    <r>
      <rPr>
        <sz val="9"/>
        <rFont val="Calibri"/>
        <family val="2"/>
      </rPr>
      <t>³</t>
    </r>
    <r>
      <rPr>
        <sz val="9"/>
        <rFont val="Arial"/>
        <family val="2"/>
      </rPr>
      <t>100% Renewable (Hydro) supplied by Kallpa</t>
    </r>
  </si>
  <si>
    <t>³ Gold Fields do not currently collect, collate and / or report on this KPI Group Wide</t>
  </si>
  <si>
    <t>² Not material and not significant KPI for gold mining and processing activities within the Group, and Gold Fields Materiality Assessment</t>
  </si>
  <si>
    <t xml:space="preserve">¹ Noₓ  and Soₓ are calculated according to the average Noₓ  and Soₓ factors from the Environmental Protection Agency (EPA), Vol 11, July 2001, for the whole group to allow for consistency. </t>
  </si>
  <si>
    <r>
      <t>PM</t>
    </r>
    <r>
      <rPr>
        <vertAlign val="subscript"/>
        <sz val="8"/>
        <rFont val="Arial"/>
        <family val="2"/>
      </rPr>
      <t xml:space="preserve">10 </t>
    </r>
    <r>
      <rPr>
        <sz val="8"/>
        <rFont val="Arial"/>
        <family val="2"/>
      </rPr>
      <t>or less³</t>
    </r>
  </si>
  <si>
    <t>Hg, Pb, VOCs²</t>
  </si>
  <si>
    <t>SOₓ</t>
  </si>
  <si>
    <t xml:space="preserve">NOₓ </t>
  </si>
  <si>
    <t xml:space="preserve">GRI 305 - 7 Group NOₓ and SOₓ emissions ¹ (t) </t>
  </si>
  <si>
    <t xml:space="preserve">SASB EM-MM-120a.1 </t>
  </si>
  <si>
    <t>• Greenhouse Gas Protocol A Corporate Accounting and Reporting Standard (Revised Edition)</t>
  </si>
  <si>
    <t>• ISO 14064 Part 1</t>
  </si>
  <si>
    <t>• Greenhouse Gas Protocol and WRI Mitigation Goal Standard: an accounting and reporting standard for national and subnational greenhouse gas reduction goals</t>
  </si>
  <si>
    <t>Emission reduction initiatives were calculated in accordance with:</t>
  </si>
  <si>
    <t xml:space="preserve"> As the energy efficiency of gold mining is influenced by many factors, such as hauling distances, mining depth, ore quality and stripping ratios, emission reductions should be linked back to actual projects implemented.</t>
  </si>
  <si>
    <t>The basis for calculating reductions in emissions was directly related to energy efficiency projects implemented. Energy savings initiatives impact are captured for 36 months, after which they become baseline.</t>
  </si>
  <si>
    <r>
      <t>The types of GHG emissions included are Direct (Scope 1) and Energy Indirect (Scope 2). Gases included in the calculation are CO</t>
    </r>
    <r>
      <rPr>
        <vertAlign val="subscript"/>
        <sz val="9"/>
        <rFont val="Arial"/>
        <family val="2"/>
      </rPr>
      <t>2</t>
    </r>
    <r>
      <rPr>
        <sz val="9"/>
        <rFont val="Arial"/>
        <family val="2"/>
      </rPr>
      <t>, CH</t>
    </r>
    <r>
      <rPr>
        <vertAlign val="subscript"/>
        <sz val="9"/>
        <rFont val="Arial"/>
        <family val="2"/>
      </rPr>
      <t>4</t>
    </r>
    <r>
      <rPr>
        <sz val="9"/>
        <rFont val="Arial"/>
        <family val="2"/>
      </rPr>
      <t xml:space="preserve"> and N</t>
    </r>
    <r>
      <rPr>
        <vertAlign val="subscript"/>
        <sz val="9"/>
        <rFont val="Arial"/>
        <family val="2"/>
      </rPr>
      <t>2</t>
    </r>
    <r>
      <rPr>
        <sz val="9"/>
        <rFont val="Arial"/>
        <family val="2"/>
      </rPr>
      <t>O.</t>
    </r>
  </si>
  <si>
    <t>Annual GHG emissions avoided (ktCO₂e)</t>
  </si>
  <si>
    <t>305-5 Reduction of GHG emissions</t>
  </si>
  <si>
    <r>
      <t>The types of GHG emissions included are Direct (Scope 1) and Energy Indirect (Scope 2). Gases included in the calculation are CO</t>
    </r>
    <r>
      <rPr>
        <vertAlign val="subscript"/>
        <sz val="8"/>
        <rFont val="Arial"/>
        <family val="2"/>
      </rPr>
      <t>2</t>
    </r>
    <r>
      <rPr>
        <sz val="8"/>
        <rFont val="Arial"/>
        <family val="2"/>
      </rPr>
      <t>, CH</t>
    </r>
    <r>
      <rPr>
        <vertAlign val="subscript"/>
        <sz val="8"/>
        <rFont val="Arial"/>
        <family val="2"/>
      </rPr>
      <t>4</t>
    </r>
    <r>
      <rPr>
        <sz val="8"/>
        <rFont val="Arial"/>
        <family val="2"/>
      </rPr>
      <t xml:space="preserve"> and N</t>
    </r>
    <r>
      <rPr>
        <vertAlign val="subscript"/>
        <sz val="8"/>
        <rFont val="Arial"/>
        <family val="2"/>
      </rPr>
      <t>2</t>
    </r>
    <r>
      <rPr>
        <sz val="8"/>
        <rFont val="Arial"/>
        <family val="2"/>
      </rPr>
      <t>O.</t>
    </r>
  </si>
  <si>
    <t>The ratio denominator is tonnes of gold mined</t>
  </si>
  <si>
    <t>² Gruyere started production Q3 2019</t>
  </si>
  <si>
    <r>
      <rPr>
        <sz val="8"/>
        <rFont val="Calibri"/>
        <family val="2"/>
      </rPr>
      <t>¹</t>
    </r>
    <r>
      <rPr>
        <sz val="8"/>
        <rFont val="Arial"/>
        <family val="2"/>
      </rPr>
      <t xml:space="preserve">Only operations and excludes Head offices </t>
    </r>
  </si>
  <si>
    <t>Emission intensity</t>
  </si>
  <si>
    <t>Gruyere²</t>
  </si>
  <si>
    <r>
      <t>GRI 305-4 Carbon intensity</t>
    </r>
    <r>
      <rPr>
        <b/>
        <sz val="9"/>
        <color theme="0"/>
        <rFont val="Calibri"/>
        <family val="2"/>
      </rPr>
      <t>¹</t>
    </r>
    <r>
      <rPr>
        <b/>
        <sz val="9"/>
        <color theme="0"/>
        <rFont val="Arial"/>
        <family val="2"/>
      </rPr>
      <t xml:space="preserve"> (tCO</t>
    </r>
    <r>
      <rPr>
        <b/>
        <vertAlign val="subscript"/>
        <sz val="9"/>
        <color theme="0"/>
        <rFont val="Arial"/>
        <family val="2"/>
      </rPr>
      <t>2</t>
    </r>
    <r>
      <rPr>
        <b/>
        <sz val="9"/>
        <color theme="0"/>
        <rFont val="Arial"/>
        <family val="2"/>
      </rPr>
      <t>e/t mined) based on Scope 1 and 2</t>
    </r>
  </si>
  <si>
    <t>The ratio denominator is ounces of gold produced.</t>
  </si>
  <si>
    <r>
      <t>GRI 305-4 Carbon intensity</t>
    </r>
    <r>
      <rPr>
        <b/>
        <sz val="9"/>
        <color theme="0"/>
        <rFont val="Calibri"/>
        <family val="2"/>
      </rPr>
      <t>¹</t>
    </r>
    <r>
      <rPr>
        <b/>
        <sz val="9"/>
        <color theme="0"/>
        <rFont val="Arial"/>
        <family val="2"/>
      </rPr>
      <t xml:space="preserve"> (tCO</t>
    </r>
    <r>
      <rPr>
        <b/>
        <vertAlign val="subscript"/>
        <sz val="9"/>
        <color theme="0"/>
        <rFont val="Arial"/>
        <family val="2"/>
      </rPr>
      <t>2</t>
    </r>
    <r>
      <rPr>
        <b/>
        <sz val="9"/>
        <color theme="0"/>
        <rFont val="Arial"/>
        <family val="2"/>
      </rPr>
      <t>e/oz) based on Scope 1 and 2</t>
    </r>
  </si>
  <si>
    <t>The GWP rates are obtained from the IPCC Fourth Assessment Guidelines.</t>
  </si>
  <si>
    <t xml:space="preserve">Emission factors were obtained from DEFRA 2022 (version 1), the IPCC Fourth Assessment Guidelines, Climate Registry, Eskom Supplementary and Divisional Report 2015 and Ecometrica. </t>
  </si>
  <si>
    <t>The quantification methodology is a calculation based on GHG activity data multiplied by GHG emission or removal factors.</t>
  </si>
  <si>
    <t xml:space="preserve">Gold Fields’ carbon footprint is calculated in accordance with the ISO 14064 Part 1 Standard (“Specification with guidance at the organisation level for quantification and reporting of greenhouse gas emissions and removals”). </t>
  </si>
  <si>
    <t>Gold Fields assesses all categories of Scope 3. However, categories 2, 8, 12, 13, 14 and 15 are not applicable and do not contribute to the reported total Scope 3.</t>
  </si>
  <si>
    <t>15. Investments</t>
  </si>
  <si>
    <t>14. Franchises</t>
  </si>
  <si>
    <t>13. Downstream leased assets</t>
  </si>
  <si>
    <t>12. End-of-life treatment of sold products</t>
  </si>
  <si>
    <t>11. Use of sold products</t>
  </si>
  <si>
    <t>10. Processing of sold products</t>
  </si>
  <si>
    <t>9.   Downstream transportation and distribution</t>
  </si>
  <si>
    <t>8.   Upstream leased assets</t>
  </si>
  <si>
    <t>7.   Employee commuting</t>
  </si>
  <si>
    <t>6.  Business travel</t>
  </si>
  <si>
    <t>5.   Waste generated in operations</t>
  </si>
  <si>
    <t>4.   Upstream transportation and distribution</t>
  </si>
  <si>
    <t>3.  Fuel-and-energy-related activities (not included in Scope 1 or 2)</t>
  </si>
  <si>
    <t>2.   Capital goods – not applicable</t>
  </si>
  <si>
    <t>1.   Purchased goods and services</t>
  </si>
  <si>
    <t>Gold Fields collected data and calculated emissions for all categories as per the GHG Protocol Value Chain Standard. The following are Scope 3 categories examined:</t>
  </si>
  <si>
    <r>
      <t>Gases included in the calculation are CO</t>
    </r>
    <r>
      <rPr>
        <vertAlign val="subscript"/>
        <sz val="8"/>
        <rFont val="Arial"/>
        <family val="2"/>
      </rPr>
      <t>2</t>
    </r>
    <r>
      <rPr>
        <sz val="8"/>
        <rFont val="Arial"/>
        <family val="2"/>
      </rPr>
      <t>, NO</t>
    </r>
    <r>
      <rPr>
        <vertAlign val="subscript"/>
        <sz val="8"/>
        <rFont val="Arial"/>
        <family val="2"/>
      </rPr>
      <t>x</t>
    </r>
    <r>
      <rPr>
        <sz val="8"/>
        <rFont val="Arial"/>
        <family val="2"/>
      </rPr>
      <t>, emanating from product transportation and staff commuting, and methane (“CH</t>
    </r>
    <r>
      <rPr>
        <vertAlign val="subscript"/>
        <sz val="8"/>
        <rFont val="Arial"/>
        <family val="2"/>
      </rPr>
      <t>4”</t>
    </r>
    <r>
      <rPr>
        <sz val="8"/>
        <rFont val="Arial"/>
        <family val="2"/>
      </rPr>
      <t>) from waste generated at operations. Biogenic CO</t>
    </r>
    <r>
      <rPr>
        <vertAlign val="subscript"/>
        <sz val="8"/>
        <rFont val="Arial"/>
        <family val="2"/>
      </rPr>
      <t>2</t>
    </r>
    <r>
      <rPr>
        <sz val="8"/>
        <rFont val="Arial"/>
        <family val="2"/>
      </rPr>
      <t xml:space="preserve"> emissions in metric tonnes of CO</t>
    </r>
    <r>
      <rPr>
        <vertAlign val="subscript"/>
        <sz val="8"/>
        <rFont val="Arial"/>
        <family val="2"/>
      </rPr>
      <t>2</t>
    </r>
    <r>
      <rPr>
        <sz val="8"/>
        <rFont val="Arial"/>
        <family val="2"/>
      </rPr>
      <t>-equivalent are not applicable.</t>
    </r>
  </si>
  <si>
    <r>
      <t>Indirect (Scope 3) GHG emissions in metric tonnes of CO</t>
    </r>
    <r>
      <rPr>
        <b/>
        <vertAlign val="subscript"/>
        <sz val="9"/>
        <color theme="0"/>
        <rFont val="Arial"/>
        <family val="2"/>
      </rPr>
      <t>2</t>
    </r>
    <r>
      <rPr>
        <b/>
        <sz val="9"/>
        <color theme="0"/>
        <rFont val="Arial"/>
        <family val="2"/>
      </rPr>
      <t xml:space="preserve"> equivalent </t>
    </r>
  </si>
  <si>
    <t>Gold Fields’ carbon footprint is calculated based on the operational control consolidation approach.</t>
  </si>
  <si>
    <t xml:space="preserve">Emission factors are obtained from DEFRA 2022 (version 1), the IPCC Fourth Assessment Guidelines, Climate Registry, Eskom Supplementary and Divisional Report 2016 and Ecometrica. </t>
  </si>
  <si>
    <t>Scope 2 emissions are derived solely from electricity purchased from power suppliers.</t>
  </si>
  <si>
    <t>The gas included in the calculation is CO2ₑ.</t>
  </si>
  <si>
    <r>
      <t>Indirect (Scope 2) GHG emissions in metric tonnes of CO</t>
    </r>
    <r>
      <rPr>
        <b/>
        <vertAlign val="subscript"/>
        <sz val="9"/>
        <color theme="0"/>
        <rFont val="Arial"/>
        <family val="2"/>
      </rPr>
      <t>2</t>
    </r>
    <r>
      <rPr>
        <b/>
        <sz val="9"/>
        <color theme="0"/>
        <rFont val="Arial"/>
        <family val="2"/>
      </rPr>
      <t xml:space="preserve"> equivalent </t>
    </r>
  </si>
  <si>
    <t>On emission converssion factors, preference is given to data obtained from the oroginal equipment manufacturers, enery suppliers, then country specific, with the DEFRA source as last resort</t>
  </si>
  <si>
    <t xml:space="preserve">The majority of the emission factors used are obtained from DEFRA 2022 (version 1), the IPCC Fourth Assessment Guidelines, Climate Registry, Eskom Supplementary and Divisional Report 2016 and Ecometrica. </t>
  </si>
  <si>
    <r>
      <t>Gases included in the calculation are CO</t>
    </r>
    <r>
      <rPr>
        <vertAlign val="subscript"/>
        <sz val="8"/>
        <rFont val="Arial"/>
        <family val="2"/>
      </rPr>
      <t>2</t>
    </r>
    <r>
      <rPr>
        <sz val="8"/>
        <rFont val="Arial"/>
        <family val="2"/>
      </rPr>
      <t xml:space="preserve"> CH</t>
    </r>
    <r>
      <rPr>
        <vertAlign val="subscript"/>
        <sz val="8"/>
        <rFont val="Arial"/>
        <family val="2"/>
      </rPr>
      <t>4</t>
    </r>
    <r>
      <rPr>
        <sz val="8"/>
        <rFont val="Arial"/>
        <family val="2"/>
      </rPr>
      <t xml:space="preserve"> and N</t>
    </r>
    <r>
      <rPr>
        <vertAlign val="subscript"/>
        <sz val="8"/>
        <rFont val="Arial"/>
        <family val="2"/>
      </rPr>
      <t>2</t>
    </r>
    <r>
      <rPr>
        <sz val="8"/>
        <rFont val="Arial"/>
        <family val="2"/>
      </rPr>
      <t>O. Biogenic CO</t>
    </r>
    <r>
      <rPr>
        <vertAlign val="subscript"/>
        <sz val="8"/>
        <rFont val="Arial"/>
        <family val="2"/>
      </rPr>
      <t>2</t>
    </r>
    <r>
      <rPr>
        <sz val="8"/>
        <rFont val="Arial"/>
        <family val="2"/>
      </rPr>
      <t xml:space="preserve"> emissions are not applicable to Gold Fields.</t>
    </r>
  </si>
  <si>
    <t>Gold Fields’ direct GHG emissions are primarily from fuel purchased by us and used at our operations.</t>
  </si>
  <si>
    <r>
      <t>Direct (Scope 1) GHG emissions in metric tonnes of CO</t>
    </r>
    <r>
      <rPr>
        <b/>
        <vertAlign val="subscript"/>
        <sz val="9"/>
        <color theme="0"/>
        <rFont val="Arial"/>
        <family val="2"/>
      </rPr>
      <t>2</t>
    </r>
    <r>
      <rPr>
        <b/>
        <sz val="9"/>
        <color theme="0"/>
        <rFont val="Arial"/>
        <family val="2"/>
      </rPr>
      <t xml:space="preserve"> equivalent (CO2-e)</t>
    </r>
  </si>
  <si>
    <t>¹ Scope  1 - 3 includes operations and Head offices</t>
  </si>
  <si>
    <t xml:space="preserve">CO₂e emissions (kt) (scope 3¹) </t>
  </si>
  <si>
    <t xml:space="preserve">GRI 305-3 Other Indirect (Scope 3) GHG emissions </t>
  </si>
  <si>
    <r>
      <rPr>
        <sz val="9"/>
        <rFont val="Calibri"/>
        <family val="2"/>
      </rPr>
      <t>²</t>
    </r>
    <r>
      <rPr>
        <sz val="9"/>
        <rFont val="Arial"/>
        <family val="2"/>
      </rPr>
      <t xml:space="preserve"> Includes Head Offices</t>
    </r>
  </si>
  <si>
    <t>¹Emission factors 2018 to 2020 for West Africa and Americas restated in line with ISO 14064, which adjusted the Group nunbers</t>
  </si>
  <si>
    <r>
      <t>Group</t>
    </r>
    <r>
      <rPr>
        <b/>
        <sz val="9"/>
        <rFont val="Calibri"/>
        <family val="2"/>
      </rPr>
      <t>²</t>
    </r>
  </si>
  <si>
    <t>CO₂e emissions (kt) (Scope 1 and scope 2¹)</t>
  </si>
  <si>
    <t xml:space="preserve">GRI 305-2 Indirect (Scope 1 and Scope 2) GHG emissions </t>
  </si>
  <si>
    <t>diesel/grid</t>
  </si>
  <si>
    <t>lpg / grid</t>
  </si>
  <si>
    <t>0..67</t>
  </si>
  <si>
    <t>Gas Plants Electricity</t>
  </si>
  <si>
    <t xml:space="preserve">Grid Electricity </t>
  </si>
  <si>
    <t>CO₂e emissions (kt) (scope 2¹)</t>
  </si>
  <si>
    <t xml:space="preserve">GRI 305-2 Indirect (Scope 2) GHG emissions </t>
  </si>
  <si>
    <t>*Applicable to Australia, limited to Scope 1 emissions under the Safeguard Mechanism</t>
  </si>
  <si>
    <t>Percentage (%) covered under emissions-limiting regulations</t>
  </si>
  <si>
    <t>SASB EM-MM-110a.1. Percentage (%) covered under emissions-limiting regulations*</t>
  </si>
  <si>
    <t>CO₂e emissions  (kt) (scope 1¹)</t>
  </si>
  <si>
    <t xml:space="preserve">GRI 305-1 Direct (Scope 1) GHG emissions </t>
  </si>
  <si>
    <r>
      <t>CO</t>
    </r>
    <r>
      <rPr>
        <b/>
        <vertAlign val="subscript"/>
        <sz val="9"/>
        <color theme="0"/>
        <rFont val="Arial"/>
        <family val="2"/>
      </rPr>
      <t>2</t>
    </r>
    <r>
      <rPr>
        <b/>
        <sz val="9"/>
        <color theme="0"/>
        <rFont val="Arial"/>
        <family val="2"/>
      </rPr>
      <t xml:space="preserve">e emissions (kt) (Scope 1-3¹) </t>
    </r>
  </si>
  <si>
    <t>Greenhouse Gas (GHG) Emissions</t>
  </si>
  <si>
    <t>Energy spend (% of Opex)</t>
  </si>
  <si>
    <t>Total Energy Costs (US$m)</t>
  </si>
  <si>
    <t>Energy Intensity (GJ/oz produced)</t>
  </si>
  <si>
    <t>Total energy consumption (GJ)</t>
  </si>
  <si>
    <t>Diesel consumption (kL)</t>
  </si>
  <si>
    <t>Electricity Purchased (MWh)</t>
  </si>
  <si>
    <t>Regional and Group Energy and Carbon Performance</t>
  </si>
  <si>
    <r>
      <t>44.4</t>
    </r>
    <r>
      <rPr>
        <sz val="9"/>
        <rFont val="Calibri"/>
        <family val="2"/>
      </rPr>
      <t>¹</t>
    </r>
  </si>
  <si>
    <r>
      <rPr>
        <sz val="8"/>
        <rFont val="Calibri"/>
        <family val="2"/>
      </rPr>
      <t>¹</t>
    </r>
    <r>
      <rPr>
        <sz val="8"/>
        <rFont val="Arial"/>
        <family val="2"/>
      </rPr>
      <t xml:space="preserve"> This includes Capex for renewable projects and trials. It excludes IPP Capex.</t>
    </r>
  </si>
  <si>
    <t>.</t>
  </si>
  <si>
    <r>
      <rPr>
        <i/>
        <sz val="8"/>
        <rFont val="Calibri"/>
        <family val="2"/>
      </rPr>
      <t>⁸</t>
    </r>
    <r>
      <rPr>
        <i/>
        <sz val="8"/>
        <rFont val="Arial"/>
        <family val="2"/>
      </rPr>
      <t xml:space="preserve"> Near misses increased three-fold due to concerted reporting efforts at South Deep.</t>
    </r>
  </si>
  <si>
    <t>Cultural heritage</t>
  </si>
  <si>
    <t>Infrastructure and services</t>
  </si>
  <si>
    <t>Security</t>
  </si>
  <si>
    <t>Land (access and legal)</t>
  </si>
  <si>
    <t>Environmental (blasting, vibrations, noise, dust, water)</t>
  </si>
  <si>
    <t>trusts/ foundations.</t>
  </si>
  <si>
    <t>organised labour, political parties, private entities, state owned enterprises, suppliers and contractors, traditional authorities and</t>
  </si>
  <si>
    <r>
      <rPr>
        <b/>
        <sz val="8"/>
        <rFont val="Arial"/>
        <family val="2"/>
      </rPr>
      <t>Communities</t>
    </r>
    <r>
      <rPr>
        <sz val="8"/>
        <rFont val="Arial"/>
        <family val="2"/>
      </rPr>
      <t xml:space="preserve"> includes host communities</t>
    </r>
  </si>
  <si>
    <r>
      <rPr>
        <b/>
        <sz val="8"/>
        <rFont val="Arial"/>
        <family val="2"/>
      </rPr>
      <t>Governments</t>
    </r>
    <r>
      <rPr>
        <sz val="8"/>
        <rFont val="Arial"/>
        <family val="2"/>
      </rPr>
      <t xml:space="preserve"> includes host, territorial and national government and regulators</t>
    </r>
  </si>
  <si>
    <r>
      <rPr>
        <b/>
        <sz val="8"/>
        <rFont val="Arial"/>
        <family val="2"/>
      </rPr>
      <t>Other stakeholders</t>
    </r>
    <r>
      <rPr>
        <sz val="8"/>
        <rFont val="Arial"/>
        <family val="2"/>
      </rPr>
      <t xml:space="preserve"> includes academia/educational institutions, business partners, employees, industry bodies/peers, media, NGOs,</t>
    </r>
  </si>
  <si>
    <r>
      <t>Membership fees</t>
    </r>
    <r>
      <rPr>
        <b/>
        <sz val="9"/>
        <color theme="0"/>
        <rFont val="Arial"/>
        <family val="2"/>
      </rPr>
      <t xml:space="preserve"> (US$'000)</t>
    </r>
    <r>
      <rPr>
        <b/>
        <sz val="9"/>
        <color rgb="FFF7F5F1"/>
        <rFont val="Arial"/>
        <family val="2"/>
      </rPr>
      <t xml:space="preserve"> in respect of key trade associations were as follows:</t>
    </r>
  </si>
  <si>
    <t>Phil</t>
  </si>
  <si>
    <t>CEO to Employee Minimum</t>
  </si>
  <si>
    <t>CEO TO EMPLOYEE MINIMUM - 2022</t>
  </si>
  <si>
    <t>CEO to Employee Average</t>
  </si>
  <si>
    <t>CEO TO EMPLOYEE AVERAGE - 2022</t>
  </si>
  <si>
    <t>The minimum wage ratios per region are not weighted.</t>
  </si>
  <si>
    <t>Philippines</t>
  </si>
  <si>
    <t>Minimum Wage Ratio</t>
  </si>
  <si>
    <t>MINIMUM WAGE RATIO PER REGION - 2022</t>
  </si>
  <si>
    <t>NC - No comparable data</t>
  </si>
  <si>
    <t>NC</t>
  </si>
  <si>
    <t>F - Senior Management</t>
  </si>
  <si>
    <t>E - Management</t>
  </si>
  <si>
    <t>D - Junior Management</t>
  </si>
  <si>
    <t>C - Supervisory</t>
  </si>
  <si>
    <t xml:space="preserve">B - Operational Employees </t>
  </si>
  <si>
    <t>A - Operational Employees</t>
  </si>
  <si>
    <t>Category (grade)</t>
  </si>
  <si>
    <t>Ratio of female to male</t>
  </si>
  <si>
    <t>BASIC SALARY MEN TO FEMALE RATIO PER EMPLOYEE BAND PER REGION - 2022</t>
  </si>
  <si>
    <t xml:space="preserve">BASIC SALARY MEN TO FEMALE RATIO PER EMPLOYEE BAND - GROUP WIDE </t>
  </si>
  <si>
    <t>⁵The CEO’s salary ratio against the minimum has improved which is indicative of larger inflation and special adjustments to the lowest earners across the regions which reflects a lowered gap between the CEO and the lowest earners across the regions.</t>
  </si>
  <si>
    <t>⁴The CEO’s salary ratio considers his 2022 salary against the average of each Paterson band per location across the group. It considers the average employee remuneration per region against the CEO's salary and consolidates the ratio's to an overall employee average against the CEO's salary. This methodology differs from previous years and the result indicates a larger gap between the CEO’s salary and the average salary for all employees.</t>
  </si>
  <si>
    <t>³The significant drop in male to female basic salary ratio is indicative of our diversity and inclusion (Gender representation) efforts. We assess internal peer and market median data and apply special adjustments to close the gap between males and females. We endeavour to appoint and promote females at an equitable peer salary. Therefore, the drop in the ratio is indicative of our processes being successful in lowering the wage gap between males and females.</t>
  </si>
  <si>
    <t>²The minimum wage ratio has improved significantly due to the inflationary increase and special adjustments applied as per our reward practices with increases greater than the minimum wage increases in each region. South Africa and Peru reflects the highest ratio of lowest earners against the in-country minimum wage of 2,85 and 5,37 respectively. This ratio excludes Ghana, as the region only employs management-level employees with the transition to contractor mining.</t>
  </si>
  <si>
    <t>¹ All grades A-F are included for 2022</t>
  </si>
  <si>
    <t>113.3⁵</t>
  </si>
  <si>
    <t>16.2³</t>
  </si>
  <si>
    <t>20.4⁴</t>
  </si>
  <si>
    <t>1.03³</t>
  </si>
  <si>
    <t>2.41²</t>
  </si>
  <si>
    <t>2022¹</t>
  </si>
  <si>
    <t>SUMMARY</t>
  </si>
  <si>
    <t>HAZARDOUS</t>
  </si>
  <si>
    <t>Group Total Hazardous Waste Recycled = Waste diverted from disposal</t>
  </si>
  <si>
    <t xml:space="preserve"> Group Hazardous Waste - on or off site disposal (kt)  = Directed to Disposal</t>
  </si>
  <si>
    <t>NON - HAZARDOUS</t>
  </si>
  <si>
    <t>362**</t>
  </si>
  <si>
    <t>**Training numbers in Australia have increased significantly as the focus on training becomes critical with skill shortages</t>
  </si>
  <si>
    <t xml:space="preserve">Gold Fields is committed to implementing sound environmental, social, governance (ESG) policies and programmes, as they are intrinsic to our long-term sustainability and financial success. The success of our ESG commitment requires assessment of a wide range of ESG performance data, delivered regularly and transparently. </t>
  </si>
  <si>
    <t xml:space="preserve">These tables provide our stakeholders with a comprehensive overview of our ESG performance and should give them a level of assurance that we are on the right track on the sustainability journey and not just “green-washing’’. </t>
  </si>
  <si>
    <r>
      <rPr>
        <sz val="8"/>
        <color theme="1"/>
        <rFont val="Calibri"/>
        <family val="2"/>
      </rPr>
      <t>¹</t>
    </r>
    <r>
      <rPr>
        <sz val="8"/>
        <color theme="1"/>
        <rFont val="Arial"/>
        <family val="2"/>
      </rPr>
      <t>Gold Fields do recycle tailings waste material in the production of 'paste' material uitilised 'mined out' underground areas, for additonal stability and support purposes. Gold Fields currently do not disclose repurposed/recycled weight.</t>
    </r>
  </si>
  <si>
    <t xml:space="preserve">GRI 307-1 Environmental Non Compliance with Environmental Laws and Regulations </t>
  </si>
  <si>
    <t>SASB EM-MM-140a.2.¹ Number of incidents of non-compliance associated with water quality permits, standards, and regulations</t>
  </si>
  <si>
    <t>* Group performance is calculated using operational, not regional, scores. US$ 11m spent directly on progressive rehabilitation in 2022.</t>
  </si>
  <si>
    <t>Group Total *</t>
  </si>
  <si>
    <t xml:space="preserve">Actual Completion against Plan </t>
  </si>
  <si>
    <t>Target Completion against Plan</t>
  </si>
  <si>
    <t>Implementation of 2022 Progressive Rehabilitation Plans</t>
  </si>
  <si>
    <t xml:space="preserve">Progressive Rehabilitation </t>
  </si>
  <si>
    <t>Bank guarantees and restricted funds set aside (US$10m was set aside for 2022)</t>
  </si>
  <si>
    <t xml:space="preserve">Americas Region (Peru) </t>
  </si>
  <si>
    <t xml:space="preserve">Bank Bonds and Cash </t>
  </si>
  <si>
    <t xml:space="preserve">Reclamation security agreements and bonds underwritten by banks, as well as continued restricted funds set aside. We set aside an additional US$8m in 2022 </t>
  </si>
  <si>
    <t xml:space="preserve">West Africa Region </t>
  </si>
  <si>
    <t>Contributions to environmental trust funds and guarantees ensuring that the life-of_x0002_mine closure liability will be fully funded. We set aside an additional US$3m in 2022</t>
  </si>
  <si>
    <t xml:space="preserve">South Africa Region </t>
  </si>
  <si>
    <t>Existing operating cash and resources and restricted funds set aside (US$28m was set aside for 2022)</t>
  </si>
  <si>
    <t>Australia Region</t>
  </si>
  <si>
    <t>Provision Method</t>
  </si>
  <si>
    <t>Summary of Financial Provision Methods</t>
  </si>
  <si>
    <t xml:space="preserve">Closure Liability: Financial Provision </t>
  </si>
  <si>
    <r>
      <rPr>
        <vertAlign val="superscript"/>
        <sz val="8"/>
        <rFont val="Calibri"/>
        <family val="2"/>
      </rPr>
      <t>²</t>
    </r>
    <r>
      <rPr>
        <sz val="8"/>
        <rFont val="Arial"/>
        <family val="2"/>
      </rPr>
      <t>Includes Salares Norte closure cost estimate</t>
    </r>
  </si>
  <si>
    <r>
      <rPr>
        <vertAlign val="superscript"/>
        <sz val="8"/>
        <rFont val="Calibri"/>
        <family val="2"/>
      </rPr>
      <t>¹</t>
    </r>
    <r>
      <rPr>
        <vertAlign val="superscript"/>
        <sz val="8"/>
        <rFont val="Arial"/>
        <family val="2"/>
      </rPr>
      <t xml:space="preserve"> </t>
    </r>
    <r>
      <rPr>
        <sz val="8"/>
        <rFont val="Arial"/>
        <family val="2"/>
      </rPr>
      <t>Includes 50% of the total Gruyere closure cost estimate</t>
    </r>
  </si>
  <si>
    <t>400  </t>
  </si>
  <si>
    <t>Group total</t>
  </si>
  <si>
    <t>79  </t>
  </si>
  <si>
    <r>
      <t>Americas region</t>
    </r>
    <r>
      <rPr>
        <sz val="9"/>
        <rFont val="Calibri"/>
        <family val="2"/>
      </rPr>
      <t>²</t>
    </r>
  </si>
  <si>
    <t>100  </t>
  </si>
  <si>
    <t>West Africa region</t>
  </si>
  <si>
    <t>42  </t>
  </si>
  <si>
    <t>South Africa region</t>
  </si>
  <si>
    <t>Australia region¹</t>
  </si>
  <si>
    <t>Group closure cost liability estimate 2021 (US$m)</t>
  </si>
  <si>
    <t>Closure Cost Liability Estimate</t>
  </si>
  <si>
    <t>Note: Gold Fields has a 45% share in Asanko Gold Mine. Gold Fields does not operate Asanko. Asanko has an up-to-date mine closure plan.</t>
  </si>
  <si>
    <t xml:space="preserve">Percentage of Closure Plans (against operations) </t>
  </si>
  <si>
    <t>Operations with Updated Mine Closure Plans:</t>
  </si>
  <si>
    <t>MM10  Number of Operations with Up-to-date Mine Closure Plans:</t>
  </si>
  <si>
    <t>Number of Managed Operations:</t>
  </si>
  <si>
    <t>Integrated Mine Closure</t>
  </si>
  <si>
    <t>Environmental Stewardship and Compliance</t>
  </si>
  <si>
    <t>World Gold Council</t>
  </si>
  <si>
    <r>
      <t>426</t>
    </r>
    <r>
      <rPr>
        <sz val="9"/>
        <color rgb="FF4C4C4E"/>
        <rFont val="Calibri"/>
        <family val="2"/>
      </rPr>
      <t>¹</t>
    </r>
  </si>
  <si>
    <r>
      <rPr>
        <sz val="8"/>
        <rFont val="Calibri"/>
        <family val="2"/>
      </rPr>
      <t>¹</t>
    </r>
    <r>
      <rPr>
        <sz val="8"/>
        <rFont val="Arial"/>
        <family val="2"/>
      </rPr>
      <t>2021 Minerals Council South Africa number was restated to USD as it was erroneously reported in Rand value.</t>
    </r>
  </si>
  <si>
    <t xml:space="preserve">Gold Fields has identified incidences of AD, and the risk of potential short-term and long-term AD issues, specifically at its Cerro Corona, South Deep and St Ives mines. Gold Fields commissioned technical studies at Cerro Corona, starting in 2015, to investigate technical solutions, to better inform appropriate short- and long-term mitigation strategies for AD management and to work towards a reasonable cost estimate of potential issues. While progress has been made in addressing potential long-term AD risks, Gold Fields is not able to generate a reliable estimate of the total potential impact on the Group. South Deep has concluded technical studies related to long-term closure risk, which have indicated that, subject to the implementation of targeted mitigation measures and no regional hydrogeological changes, AD generation will be mitigated and/or contained, thus resulting in no potential residual environmental risk. South Deep continues to implement required mitigation measures to prevent AD. Due to the inherent uncertainty on the outcome of the cessation of dewatering of Cooke 4 (Ezulwini) over which South Deep does not have control, together with the application made by Rand Uranium (a subsidiary of Sibanye Stillwater) for the closure of Cooke 3, 2 and 1 shafts, which would result in the rewatering of these shafts, along with other possible hydrogeological influences unrelated to South Deep in the future, the post closure water liability continues to be a contingent liability. St Ives has initiated technical investigations into potential AD generation, identified as part of progressive rehabilitation activities, at the Cave Rocks landform and open pit This risk is negliglible. </t>
  </si>
  <si>
    <r>
      <rPr>
        <sz val="8"/>
        <color theme="1"/>
        <rFont val="Calibri"/>
        <family val="2"/>
      </rPr>
      <t>⁴</t>
    </r>
    <r>
      <rPr>
        <sz val="8"/>
        <color theme="1"/>
        <rFont val="Arial"/>
        <family val="2"/>
      </rPr>
      <t xml:space="preserve">South Deep use 719 ha for mining related activities </t>
    </r>
  </si>
  <si>
    <r>
      <t>South Deep</t>
    </r>
    <r>
      <rPr>
        <sz val="9"/>
        <rFont val="Calibri"/>
        <family val="2"/>
      </rPr>
      <t>⁴</t>
    </r>
  </si>
  <si>
    <r>
      <t>South Deep</t>
    </r>
    <r>
      <rPr>
        <b/>
        <vertAlign val="superscript"/>
        <sz val="9"/>
        <rFont val="Arial"/>
        <family val="2"/>
      </rPr>
      <t xml:space="preserve"> 4</t>
    </r>
  </si>
  <si>
    <t>1,953³</t>
  </si>
  <si>
    <r>
      <t>11</t>
    </r>
    <r>
      <rPr>
        <sz val="9"/>
        <rFont val="Calibri"/>
        <family val="2"/>
      </rPr>
      <t>¹</t>
    </r>
  </si>
  <si>
    <r>
      <t xml:space="preserve">No of new appointments/ rehires externally - Male </t>
    </r>
    <r>
      <rPr>
        <sz val="9"/>
        <rFont val="Calibri"/>
        <family val="2"/>
      </rPr>
      <t>*</t>
    </r>
  </si>
  <si>
    <r>
      <t>No of new appointments/ rehires externally - Female</t>
    </r>
    <r>
      <rPr>
        <sz val="9"/>
        <rFont val="Calibri"/>
        <family val="2"/>
      </rPr>
      <t>*</t>
    </r>
  </si>
  <si>
    <r>
      <t>Rehire - Male</t>
    </r>
    <r>
      <rPr>
        <sz val="9"/>
        <rFont val="Calibri"/>
        <family val="2"/>
      </rPr>
      <t>**</t>
    </r>
  </si>
  <si>
    <r>
      <t>Rehire - Female</t>
    </r>
    <r>
      <rPr>
        <sz val="9"/>
        <rFont val="Calibri"/>
        <family val="2"/>
      </rPr>
      <t>*</t>
    </r>
  </si>
  <si>
    <r>
      <rPr>
        <b/>
        <sz val="9"/>
        <rFont val="Calibri"/>
        <family val="2"/>
      </rPr>
      <t>*</t>
    </r>
    <r>
      <rPr>
        <b/>
        <sz val="9"/>
        <rFont val="Arial"/>
        <family val="2"/>
      </rPr>
      <t>Total hires = New appointment male + new appointement female + Rehire Male + Rehire female = 1188</t>
    </r>
  </si>
  <si>
    <t>Hiring Costs (US$)</t>
  </si>
  <si>
    <t>Gold Fields have updated and calibrated their compliance related disclosures for the 2022 reporting period (for the period 2019 to 2022) as presented below. These disclosures have been improved to:</t>
  </si>
  <si>
    <t>* report on environmental findings only i.e. more granular than companywide, minewide or sustainable development disclosures. We do not separate water related findings from environmental findings</t>
  </si>
  <si>
    <t xml:space="preserve">* differentiate clearly between findings (or violations) and fines, penalties and sanctions </t>
  </si>
  <si>
    <t>* disclose accruals for potential or appealed fines, penalties or sanctions</t>
  </si>
  <si>
    <t xml:space="preserve">Our disclosures do not apply a materiality or financial threshold for fines, penalties or sanctions. </t>
  </si>
  <si>
    <t>* disclose fines, penalties and sanctions as settled i.e. net of reduced or revoked fines. This is disclosed in US$.</t>
  </si>
  <si>
    <t>Value of Fines / Penalties/ Sanctions (US$)</t>
  </si>
  <si>
    <t>Value of accruals for potential Fines / Penalties/ Sanctions</t>
  </si>
  <si>
    <r>
      <t xml:space="preserve">Number of Environmental Findings or Violations </t>
    </r>
    <r>
      <rPr>
        <vertAlign val="superscript"/>
        <sz val="9"/>
        <rFont val="Arial"/>
        <family val="2"/>
      </rPr>
      <t>2,3</t>
    </r>
  </si>
  <si>
    <r>
      <t xml:space="preserve">Number of Fines / Penalties/ Sanctions </t>
    </r>
    <r>
      <rPr>
        <vertAlign val="superscript"/>
        <sz val="9"/>
        <rFont val="Arial"/>
        <family val="2"/>
      </rPr>
      <t>3</t>
    </r>
  </si>
  <si>
    <r>
      <t xml:space="preserve">Number of Environmental Findings or  Fines </t>
    </r>
    <r>
      <rPr>
        <b/>
        <vertAlign val="superscript"/>
        <sz val="9"/>
        <color theme="0"/>
        <rFont val="Arial"/>
        <family val="2"/>
      </rPr>
      <t>1</t>
    </r>
  </si>
  <si>
    <r>
      <rPr>
        <sz val="8"/>
        <rFont val="Calibri"/>
        <family val="2"/>
      </rPr>
      <t>¹</t>
    </r>
    <r>
      <rPr>
        <sz val="8"/>
        <rFont val="Arial"/>
        <family val="2"/>
      </rPr>
      <t xml:space="preserve">Gold Fields report all environmental findings, violations, fines, penalties or sanctions and do not apply a materiality or financial threshold for disclosure purposes 
</t>
    </r>
    <r>
      <rPr>
        <sz val="8"/>
        <rFont val="Calibri"/>
        <family val="2"/>
      </rPr>
      <t>²</t>
    </r>
    <r>
      <rPr>
        <sz val="8"/>
        <rFont val="Arial"/>
        <family val="2"/>
      </rPr>
      <t xml:space="preserve">In accordance with Gold Fields compliance classifications, these environmental findings or violations do not result in a fine and do not necessarily represent a legal or regulatory non-conformance. 
</t>
    </r>
    <r>
      <rPr>
        <sz val="8"/>
        <rFont val="Calibri"/>
        <family val="2"/>
      </rPr>
      <t>³</t>
    </r>
    <r>
      <rPr>
        <sz val="8"/>
        <rFont val="Arial"/>
        <family val="2"/>
      </rPr>
      <t xml:space="preserve">Gold Fields do not currently report or separate water or other types of environmental related findings, violations, fines penalties or sanctions </t>
    </r>
  </si>
  <si>
    <t>* include environmental violations with findings for disclosure purposes. Findings and violations do not result in a fine and do not necessarily represent a legal or regulatory non-conformance.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</si>
</sst>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8" formatCode="&quot;$&quot;#,##0.00_);[Red]\(&quot;$&quot;#,##0.00\)"/>
    <numFmt numFmtId="43" formatCode="_(* #,##0.00_);_(* \(#,##0.00\);_(* &quot;-&quot;??_);_(@_)"/>
    <numFmt numFmtId="164" formatCode="_-* #,##0.00_-;\-* #,##0.00_-;_-* &quot;-&quot;??_-;_-@_-"/>
    <numFmt numFmtId="165" formatCode="0.0%"/>
    <numFmt numFmtId="166" formatCode="#,##0.0"/>
    <numFmt numFmtId="167" formatCode="0\%;[Red]\(0.0\%\)"/>
    <numFmt numFmtId="168" formatCode="###,000"/>
    <numFmt numFmtId="169" formatCode="0.0"/>
    <numFmt numFmtId="170" formatCode="[$-F800]dddd\,\ mmmm\ dd\,\ yyyy"/>
    <numFmt numFmtId="171" formatCode="_-[$$-409]* #,##0.00_ ;_-[$$-409]* \-#,##0.00\ ;_-[$$-409]* &quot;-&quot;??_ ;_-@_ "/>
    <numFmt numFmtId="172" formatCode="_-* #,##0_-;\-* #,##0_-;_-* &quot;-&quot;??_-;_-@_-"/>
    <numFmt numFmtId="173" formatCode="_(* #,##0_);_(* \(#,##0\);_(* &quot;-&quot;??_);_(@_)"/>
    <numFmt numFmtId="174" formatCode="_-[$$-409]* #,##0_ ;_-[$$-409]* \-#,##0\ ;_-[$$-409]* &quot;-&quot;_ ;_-@_ "/>
    <numFmt numFmtId="175" formatCode="_-[$$-409]* #,##0_ ;_-[$$-409]* \-#,##0\ ;_-[$$-409]* &quot;-&quot;??_ ;_-@_ "/>
    <numFmt numFmtId="176" formatCode="[$$-409]#,##0.00"/>
    <numFmt numFmtId="177" formatCode="[$$-C09]#,##0"/>
  </numFmts>
  <fonts count="82"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rgb="FF000000"/>
      <name val="Arial"/>
      <family val="2"/>
    </font>
    <font>
      <b/>
      <sz val="10"/>
      <color rgb="FF000000"/>
      <name val="Arial"/>
      <family val="2"/>
    </font>
    <font>
      <sz val="10"/>
      <color indexed="8"/>
      <name val="Arial"/>
      <family val="2"/>
    </font>
    <font>
      <sz val="9"/>
      <color theme="1"/>
      <name val="Calibri"/>
      <family val="2"/>
      <scheme val="minor"/>
    </font>
    <font>
      <b/>
      <sz val="15"/>
      <color indexed="62"/>
      <name val="Calibri"/>
      <family val="2"/>
    </font>
    <font>
      <b/>
      <sz val="16"/>
      <color theme="1"/>
      <name val="Arial"/>
      <family val="2"/>
    </font>
    <font>
      <sz val="8"/>
      <color rgb="FF1F497D"/>
      <name val="Verdana"/>
      <family val="2"/>
    </font>
    <font>
      <b/>
      <sz val="8"/>
      <color rgb="FF1F497D"/>
      <name val="Verdana"/>
      <family val="2"/>
    </font>
    <font>
      <sz val="8"/>
      <color rgb="FF000000"/>
      <name val="Verdana"/>
      <family val="2"/>
    </font>
    <font>
      <b/>
      <sz val="10"/>
      <name val="Arial"/>
      <family val="2"/>
    </font>
    <font>
      <b/>
      <sz val="8"/>
      <color rgb="FF000000"/>
      <name val="Verdana"/>
      <family val="2"/>
    </font>
    <font>
      <sz val="11"/>
      <color rgb="FF9C0006"/>
      <name val="Calibri"/>
      <family val="2"/>
      <scheme val="minor"/>
    </font>
    <font>
      <sz val="9"/>
      <name val="Arial"/>
      <family val="2"/>
    </font>
    <font>
      <sz val="9"/>
      <color theme="1"/>
      <name val="Arial"/>
      <family val="2"/>
    </font>
    <font>
      <b/>
      <sz val="11"/>
      <color rgb="FF000000"/>
      <name val="Arial"/>
      <family val="2"/>
    </font>
    <font>
      <sz val="11"/>
      <color rgb="FF000000"/>
      <name val="Arial"/>
      <family val="2"/>
    </font>
    <font>
      <sz val="8"/>
      <name val="Arial"/>
      <family val="2"/>
    </font>
    <font>
      <b/>
      <sz val="8"/>
      <name val="Arial"/>
      <family val="2"/>
    </font>
    <font>
      <sz val="8"/>
      <color rgb="FF000000"/>
      <name val="Arial"/>
      <family val="2"/>
    </font>
    <font>
      <b/>
      <sz val="9"/>
      <color theme="0"/>
      <name val="Arial"/>
      <family val="2"/>
    </font>
    <font>
      <b/>
      <sz val="8"/>
      <color rgb="FF00CC00"/>
      <name val="Verdana"/>
      <family val="2"/>
    </font>
    <font>
      <b/>
      <sz val="8"/>
      <color rgb="FFFF9900"/>
      <name val="Verdana"/>
      <family val="2"/>
    </font>
    <font>
      <b/>
      <sz val="8"/>
      <color rgb="FFFF0000"/>
      <name val="Verdana"/>
      <family val="2"/>
    </font>
    <font>
      <b/>
      <i/>
      <sz val="8"/>
      <color rgb="FF000000"/>
      <name val="Verdana"/>
      <family val="2"/>
    </font>
    <font>
      <i/>
      <sz val="8"/>
      <color rgb="FF000000"/>
      <name val="Verdana"/>
      <family val="2"/>
    </font>
    <font>
      <b/>
      <sz val="10"/>
      <color theme="0"/>
      <name val="Arial"/>
      <family val="2"/>
    </font>
    <font>
      <sz val="8"/>
      <color rgb="FFDDE2E7"/>
      <name val="Verdana"/>
      <family val="2"/>
    </font>
    <font>
      <b/>
      <sz val="14"/>
      <color theme="4"/>
      <name val="Calibri"/>
      <family val="2"/>
      <scheme val="minor"/>
    </font>
    <font>
      <b/>
      <sz val="9"/>
      <color rgb="FFF7F5F1"/>
      <name val="Arial"/>
      <family val="2"/>
    </font>
    <font>
      <sz val="9"/>
      <color rgb="FF4C4C4E"/>
      <name val="Arial"/>
      <family val="2"/>
    </font>
    <font>
      <b/>
      <sz val="9"/>
      <color rgb="FF4C4C4E"/>
      <name val="Arial"/>
      <family val="2"/>
    </font>
    <font>
      <b/>
      <sz val="12"/>
      <color theme="1"/>
      <name val="Arial"/>
      <family val="2"/>
    </font>
    <font>
      <b/>
      <sz val="9"/>
      <name val="Arial"/>
      <family val="2"/>
    </font>
    <font>
      <vertAlign val="subscript"/>
      <sz val="9"/>
      <name val="Arial"/>
      <family val="2"/>
    </font>
    <font>
      <i/>
      <sz val="8"/>
      <name val="Arial"/>
      <family val="2"/>
    </font>
    <font>
      <sz val="8"/>
      <color theme="1"/>
      <name val="Arial"/>
      <family val="2"/>
    </font>
    <font>
      <vertAlign val="superscript"/>
      <sz val="8"/>
      <name val="Arial"/>
      <family val="2"/>
    </font>
    <font>
      <b/>
      <sz val="9"/>
      <color theme="1"/>
      <name val="Arial"/>
      <family val="2"/>
    </font>
    <font>
      <b/>
      <sz val="9"/>
      <color rgb="FFF7F5F1"/>
      <name val="Calibri"/>
      <family val="2"/>
    </font>
    <font>
      <sz val="8"/>
      <name val="Calibri"/>
      <family val="2"/>
    </font>
    <font>
      <sz val="9"/>
      <name val="Calibri"/>
      <family val="2"/>
    </font>
    <font>
      <b/>
      <vertAlign val="superscript"/>
      <sz val="11"/>
      <color rgb="FFFFFFFF"/>
      <name val="Arial"/>
      <family val="2"/>
    </font>
    <font>
      <b/>
      <sz val="9"/>
      <color theme="0"/>
      <name val="Calibri"/>
      <family val="2"/>
    </font>
    <font>
      <b/>
      <sz val="11"/>
      <color theme="1"/>
      <name val="Calibri"/>
      <family val="2"/>
      <scheme val="minor"/>
    </font>
    <font>
      <b/>
      <sz val="9"/>
      <name val="Calibri"/>
      <family val="2"/>
    </font>
    <font>
      <b/>
      <strike/>
      <sz val="9"/>
      <color rgb="FFFF0000"/>
      <name val="Arial"/>
      <family val="2"/>
    </font>
    <font>
      <sz val="8"/>
      <color rgb="FFFF0000"/>
      <name val="Arial"/>
      <family val="2"/>
    </font>
    <font>
      <b/>
      <sz val="9"/>
      <color theme="0" tint="-4.9989318521683403E-2"/>
      <name val="Arial"/>
      <family val="2"/>
    </font>
    <font>
      <b/>
      <sz val="9"/>
      <color rgb="FF00B050"/>
      <name val="Arial"/>
      <family val="2"/>
    </font>
    <font>
      <sz val="9"/>
      <color theme="5"/>
      <name val="Arial"/>
      <family val="2"/>
    </font>
    <font>
      <b/>
      <sz val="9"/>
      <color rgb="FFFF0000"/>
      <name val="Arial"/>
      <family val="2"/>
    </font>
    <font>
      <sz val="9"/>
      <color rgb="FFFF0000"/>
      <name val="Arial"/>
      <family val="2"/>
    </font>
    <font>
      <sz val="8"/>
      <name val="Calibri"/>
      <family val="2"/>
      <scheme val="minor"/>
    </font>
    <font>
      <sz val="10"/>
      <color theme="1"/>
      <name val="Times New Roman"/>
      <family val="1"/>
    </font>
    <font>
      <sz val="9"/>
      <color rgb="FF1F3864"/>
      <name val="Arial"/>
      <family val="2"/>
    </font>
    <font>
      <b/>
      <sz val="9"/>
      <color rgb="FF1F3864"/>
      <name val="Arial"/>
      <family val="2"/>
    </font>
    <font>
      <b/>
      <sz val="8"/>
      <color theme="1"/>
      <name val="Arial"/>
      <family val="2"/>
    </font>
    <font>
      <sz val="9"/>
      <color rgb="FF002F66"/>
      <name val="Arial"/>
      <family val="2"/>
    </font>
    <font>
      <sz val="11"/>
      <color theme="1"/>
      <name val="Arial"/>
      <family val="2"/>
    </font>
    <font>
      <sz val="11"/>
      <name val="Arial"/>
      <family val="2"/>
    </font>
    <font>
      <b/>
      <sz val="11"/>
      <color theme="1"/>
      <name val="Arial"/>
      <family val="2"/>
    </font>
    <font>
      <sz val="8"/>
      <color theme="1"/>
      <name val="Calibri"/>
      <family val="2"/>
    </font>
    <font>
      <b/>
      <sz val="11"/>
      <color theme="0"/>
      <name val="Calibri"/>
      <family val="2"/>
    </font>
    <font>
      <b/>
      <sz val="8"/>
      <color rgb="FFFF0000"/>
      <name val="Arial"/>
      <family val="2"/>
    </font>
    <font>
      <sz val="9"/>
      <color rgb="FFFF0000"/>
      <name val="Calibri"/>
      <family val="2"/>
    </font>
    <font>
      <vertAlign val="subscript"/>
      <sz val="8"/>
      <name val="Arial"/>
      <family val="2"/>
    </font>
    <font>
      <b/>
      <vertAlign val="subscript"/>
      <sz val="9"/>
      <color theme="0"/>
      <name val="Arial"/>
      <family val="2"/>
    </font>
    <font>
      <sz val="11"/>
      <name val="Calibri"/>
      <family val="2"/>
      <scheme val="minor"/>
    </font>
    <font>
      <i/>
      <sz val="8"/>
      <name val="Calibri"/>
      <family val="2"/>
    </font>
    <font>
      <sz val="8"/>
      <color theme="1"/>
      <name val="Calibri"/>
      <family val="2"/>
      <scheme val="minor"/>
    </font>
    <font>
      <i/>
      <sz val="9"/>
      <color theme="1"/>
      <name val="Arial"/>
      <family val="2"/>
    </font>
    <font>
      <b/>
      <u/>
      <sz val="9"/>
      <name val="Arial"/>
      <family val="2"/>
    </font>
    <font>
      <vertAlign val="superscript"/>
      <sz val="8"/>
      <name val="Calibri"/>
      <family val="2"/>
    </font>
    <font>
      <sz val="8"/>
      <color rgb="FF262626"/>
      <name val="Arial"/>
      <family val="2"/>
    </font>
    <font>
      <sz val="9"/>
      <color rgb="FF4C4C4E"/>
      <name val="Calibri"/>
      <family val="2"/>
    </font>
    <font>
      <b/>
      <vertAlign val="superscript"/>
      <sz val="9"/>
      <name val="Arial"/>
      <family val="2"/>
    </font>
    <font>
      <vertAlign val="superscript"/>
      <sz val="9"/>
      <name val="Arial"/>
      <family val="2"/>
    </font>
    <font>
      <b/>
      <vertAlign val="superscript"/>
      <sz val="9"/>
      <color theme="0"/>
      <name val="Arial"/>
      <family val="2"/>
    </font>
  </fonts>
  <fills count="4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indexed="41"/>
      </patternFill>
    </fill>
    <fill>
      <patternFill patternType="solid">
        <fgColor rgb="FFDDEAFF"/>
        <bgColor rgb="FF000000"/>
      </patternFill>
    </fill>
    <fill>
      <patternFill patternType="solid">
        <fgColor theme="4" tint="0.79998168889431442"/>
        <bgColor rgb="FF000000"/>
      </patternFill>
    </fill>
    <fill>
      <patternFill patternType="solid">
        <fgColor theme="4" tint="0.59996337778862885"/>
        <bgColor rgb="FF000000"/>
      </patternFill>
    </fill>
    <fill>
      <patternFill patternType="solid">
        <fgColor theme="0"/>
        <bgColor rgb="FF000000"/>
      </patternFill>
    </fill>
    <fill>
      <patternFill patternType="solid">
        <fgColor rgb="FFDBE5F1"/>
        <bgColor rgb="FFFFFFFF"/>
      </patternFill>
    </fill>
    <fill>
      <patternFill patternType="solid">
        <fgColor rgb="FFDBE5F1"/>
        <bgColor rgb="FF000000"/>
      </patternFill>
    </fill>
    <fill>
      <patternFill patternType="solid">
        <fgColor rgb="FFB7CFE8"/>
        <bgColor rgb="FF000000"/>
      </patternFill>
    </fill>
    <fill>
      <patternFill patternType="solid">
        <fgColor rgb="FFFFC7CE"/>
      </patternFill>
    </fill>
    <fill>
      <patternFill patternType="solid">
        <fgColor rgb="FFFFFFCC"/>
      </patternFill>
    </fill>
    <fill>
      <patternFill patternType="solid">
        <fgColor rgb="FFFFFFFF"/>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theme="0" tint="-4.9989318521683403E-2"/>
        <bgColor rgb="FF000000"/>
      </patternFill>
    </fill>
    <fill>
      <patternFill patternType="solid">
        <fgColor rgb="FFF1F5FB"/>
        <bgColor rgb="FF000000"/>
      </patternFill>
    </fill>
    <fill>
      <patternFill patternType="solid">
        <fgColor rgb="FFC3D6EB"/>
        <bgColor rgb="FF000000"/>
      </patternFill>
    </fill>
    <fill>
      <patternFill patternType="solid">
        <fgColor rgb="FFDBE5F2"/>
        <bgColor rgb="FF000000"/>
      </patternFill>
    </fill>
    <fill>
      <patternFill patternType="solid">
        <fgColor theme="4" tint="0.39994506668294322"/>
        <bgColor rgb="FF000000"/>
      </patternFill>
    </fill>
    <fill>
      <patternFill patternType="solid">
        <fgColor theme="4"/>
        <bgColor rgb="FF000000"/>
      </patternFill>
    </fill>
    <fill>
      <patternFill patternType="solid">
        <fgColor rgb="FFFFFDBF"/>
        <bgColor rgb="FFFFFFFF"/>
      </patternFill>
    </fill>
    <fill>
      <gradientFill degree="90">
        <stop position="0">
          <color rgb="FFDDE2E7"/>
        </stop>
        <stop position="1">
          <color rgb="FFCED3D8"/>
        </stop>
      </gradientFill>
    </fill>
    <fill>
      <patternFill patternType="solid">
        <fgColor rgb="FFFDE9D9"/>
        <bgColor rgb="FF000000"/>
      </patternFill>
    </fill>
    <fill>
      <patternFill patternType="solid">
        <fgColor rgb="FFFCD5B4"/>
        <bgColor rgb="FF000000"/>
      </patternFill>
    </fill>
    <fill>
      <patternFill patternType="solid">
        <fgColor rgb="FFFAC090"/>
        <bgColor rgb="FF000000"/>
      </patternFill>
    </fill>
    <fill>
      <patternFill patternType="solid">
        <fgColor rgb="FFDDE2E7"/>
        <bgColor rgb="FF000000"/>
      </patternFill>
    </fill>
    <fill>
      <gradientFill degree="90">
        <stop position="0">
          <color rgb="FFF7F7F7"/>
        </stop>
        <stop position="1">
          <color rgb="FFFCFCFC"/>
        </stop>
      </gradientFill>
    </fill>
    <fill>
      <patternFill patternType="solid">
        <fgColor theme="4" tint="0.79998168889431442"/>
        <bgColor auto="1"/>
      </patternFill>
    </fill>
    <fill>
      <patternFill patternType="solid">
        <fgColor theme="4" tint="0.59996337778862885"/>
        <bgColor indexed="64"/>
      </patternFill>
    </fill>
    <fill>
      <patternFill patternType="solid">
        <fgColor theme="0" tint="-4.9989318521683403E-2"/>
        <bgColor indexed="64"/>
      </patternFill>
    </fill>
    <fill>
      <patternFill patternType="solid">
        <fgColor theme="3" tint="0.59996337778862885"/>
        <bgColor rgb="FF000000"/>
      </patternFill>
    </fill>
    <fill>
      <patternFill patternType="solid">
        <fgColor rgb="FF002F66"/>
        <bgColor indexed="64"/>
      </patternFill>
    </fill>
    <fill>
      <patternFill patternType="solid">
        <fgColor rgb="FF002060"/>
        <bgColor indexed="64"/>
      </patternFill>
    </fill>
    <fill>
      <patternFill patternType="solid">
        <fgColor theme="3"/>
        <bgColor indexed="64"/>
      </patternFill>
    </fill>
    <fill>
      <patternFill patternType="solid">
        <fgColor rgb="FFFF0000"/>
        <bgColor indexed="64"/>
      </patternFill>
    </fill>
    <fill>
      <patternFill patternType="solid">
        <fgColor rgb="FF92D050"/>
        <bgColor indexed="64"/>
      </patternFill>
    </fill>
  </fills>
  <borders count="26">
    <border>
      <left/>
      <right/>
      <top/>
      <bottom/>
      <diagonal/>
    </border>
    <border>
      <left style="thin">
        <color auto="1"/>
      </left>
      <right style="thin">
        <color auto="1"/>
      </right>
      <top/>
      <bottom/>
      <diagonal/>
    </border>
    <border>
      <left style="thin">
        <color indexed="48"/>
      </left>
      <right style="thin">
        <color indexed="48"/>
      </right>
      <top style="thin">
        <color indexed="48"/>
      </top>
      <bottom style="thin">
        <color indexed="4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ck">
        <color indexed="4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style="thin">
        <color theme="1"/>
      </left>
      <right style="thin">
        <color theme="1"/>
      </right>
      <top style="thin">
        <color theme="1"/>
      </top>
      <bottom style="thin">
        <color theme="1"/>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hair">
        <color rgb="FF808080"/>
      </left>
      <right style="hair">
        <color rgb="FF808080"/>
      </right>
      <top style="hair">
        <color rgb="FF808080"/>
      </top>
      <bottom style="hair">
        <color rgb="FF808080"/>
      </bottom>
      <diagonal/>
    </border>
    <border>
      <left style="hair">
        <color rgb="FFC0C0C0"/>
      </left>
      <right style="hair">
        <color rgb="FFC0C0C0"/>
      </right>
      <top style="hair">
        <color rgb="FFC0C0C0"/>
      </top>
      <bottom style="hair">
        <color rgb="FFC0C0C0"/>
      </bottom>
      <diagonal/>
    </border>
    <border>
      <left style="thin">
        <color theme="1"/>
      </left>
      <right style="thin">
        <color theme="1"/>
      </right>
      <top/>
      <bottom/>
      <diagonal/>
    </border>
    <border>
      <left/>
      <right/>
      <top/>
      <bottom style="medium">
        <color rgb="FF4C4C4E"/>
      </bottom>
      <diagonal/>
    </border>
    <border>
      <left/>
      <right/>
      <top style="thin">
        <color rgb="FF4C4C4E"/>
      </top>
      <bottom style="medium">
        <color rgb="FF4C4C4E"/>
      </bottom>
      <diagonal/>
    </border>
    <border>
      <left/>
      <right/>
      <top style="thin">
        <color rgb="FF4C4C4E"/>
      </top>
      <bottom/>
      <diagonal/>
    </border>
    <border>
      <left/>
      <right/>
      <top style="medium">
        <color rgb="FF4C4C4E"/>
      </top>
      <bottom/>
      <diagonal/>
    </border>
    <border>
      <left/>
      <right/>
      <top/>
      <bottom style="thin">
        <color rgb="FF4C4C4E"/>
      </bottom>
      <diagonal/>
    </border>
    <border>
      <left/>
      <right/>
      <top style="thin">
        <color auto="1"/>
      </top>
      <bottom style="medium">
        <color auto="1"/>
      </bottom>
      <diagonal/>
    </border>
    <border>
      <left/>
      <right/>
      <top/>
      <bottom style="thin">
        <color auto="1"/>
      </bottom>
      <diagonal/>
    </border>
    <border>
      <left/>
      <right/>
      <top/>
      <bottom style="medium">
        <color indexed="64"/>
      </bottom>
      <diagonal/>
    </border>
    <border>
      <left/>
      <right/>
      <top style="thin">
        <color indexed="64"/>
      </top>
      <bottom style="medium">
        <color rgb="FF4C4C4E"/>
      </bottom>
      <diagonal/>
    </border>
    <border>
      <left/>
      <right/>
      <top style="thin">
        <color auto="1"/>
      </top>
      <bottom/>
      <diagonal/>
    </border>
  </borders>
  <cellStyleXfs count="89">
    <xf numFmtId="0" fontId="0" fillId="0" borderId="0"/>
    <xf numFmtId="9" fontId="2" fillId="0" borderId="0" applyFont="0" applyFill="0" applyBorder="0" applyAlignment="0" applyProtection="0"/>
    <xf numFmtId="4" fontId="6" fillId="5" borderId="2" applyNumberFormat="0" applyProtection="0">
      <alignment horizontal="right" vertical="center"/>
    </xf>
    <xf numFmtId="168" fontId="4" fillId="6" borderId="3" applyNumberFormat="0" applyProtection="0">
      <alignment horizontal="right" vertical="center"/>
    </xf>
    <xf numFmtId="43" fontId="1" fillId="0" borderId="0" applyFont="0" applyFill="0" applyBorder="0" applyAlignment="0" applyProtection="0"/>
    <xf numFmtId="0" fontId="4" fillId="7" borderId="4" applyNumberFormat="0" applyAlignment="0" applyProtection="0">
      <alignment horizontal="left" vertical="center" indent="1"/>
    </xf>
    <xf numFmtId="0" fontId="4" fillId="8" borderId="4" applyNumberFormat="0" applyAlignment="0" applyProtection="0">
      <alignment horizontal="left" vertical="center" indent="1"/>
    </xf>
    <xf numFmtId="164" fontId="2" fillId="0" borderId="0" applyFont="0" applyFill="0" applyBorder="0" applyAlignment="0" applyProtection="0"/>
    <xf numFmtId="170" fontId="8" fillId="0" borderId="5" applyNumberFormat="0" applyFill="0" applyAlignment="0" applyProtection="0"/>
    <xf numFmtId="170" fontId="3" fillId="0" borderId="0"/>
    <xf numFmtId="170" fontId="3" fillId="0" borderId="0"/>
    <xf numFmtId="168" fontId="10" fillId="10" borderId="6" applyNumberFormat="0" applyAlignment="0" applyProtection="0">
      <alignment horizontal="left" vertical="center" indent="1"/>
    </xf>
    <xf numFmtId="0" fontId="11" fillId="11" borderId="6" applyNumberFormat="0" applyAlignment="0" applyProtection="0">
      <alignment horizontal="left" vertical="center" indent="1"/>
    </xf>
    <xf numFmtId="0" fontId="12" fillId="12" borderId="6" applyNumberFormat="0" applyAlignment="0" applyProtection="0">
      <alignment horizontal="left" vertical="center" indent="1"/>
    </xf>
    <xf numFmtId="168" fontId="14" fillId="8" borderId="7" applyNumberFormat="0" applyProtection="0">
      <alignment horizontal="right" vertical="center"/>
    </xf>
    <xf numFmtId="0" fontId="15" fillId="13" borderId="0" applyNumberFormat="0" applyBorder="0" applyAlignment="0" applyProtection="0"/>
    <xf numFmtId="0" fontId="1" fillId="14" borderId="8" applyNumberFormat="0" applyFont="0" applyAlignment="0" applyProtection="0"/>
    <xf numFmtId="0" fontId="1" fillId="0" borderId="0"/>
    <xf numFmtId="9" fontId="2" fillId="0" borderId="0" applyFont="0" applyFill="0" applyBorder="0" applyAlignment="0" applyProtection="0"/>
    <xf numFmtId="168" fontId="5" fillId="7" borderId="9" applyNumberFormat="0" applyAlignment="0">
      <alignment horizontal="left" vertical="center" indent="1"/>
      <protection locked="0"/>
    </xf>
    <xf numFmtId="0" fontId="13" fillId="7" borderId="9" applyNumberFormat="0" applyAlignment="0" applyProtection="0">
      <alignment horizontal="left" vertical="center" indent="1"/>
    </xf>
    <xf numFmtId="168" fontId="4" fillId="7" borderId="9" applyNumberFormat="0" applyAlignment="0" applyProtection="0">
      <alignment horizontal="right" vertical="center" indent="1"/>
    </xf>
    <xf numFmtId="168" fontId="14" fillId="30" borderId="13" applyNumberFormat="0" applyAlignment="0" applyProtection="0">
      <alignment horizontal="right" vertical="center" indent="1"/>
    </xf>
    <xf numFmtId="168" fontId="12" fillId="31" borderId="6" applyNumberFormat="0" applyAlignment="0" applyProtection="0">
      <alignment horizontal="left" vertical="center" indent="1"/>
    </xf>
    <xf numFmtId="168" fontId="5" fillId="7" borderId="9" applyNumberFormat="0" applyAlignment="0">
      <alignment horizontal="left" vertical="center" indent="1"/>
      <protection locked="0"/>
    </xf>
    <xf numFmtId="0" fontId="12" fillId="25" borderId="10" applyNumberFormat="0" applyAlignment="0" applyProtection="0">
      <alignment horizontal="left" vertical="center" indent="1"/>
    </xf>
    <xf numFmtId="168" fontId="12" fillId="16" borderId="14" applyNumberFormat="0" applyBorder="0" applyAlignment="0">
      <alignment horizontal="right" vertical="center" indent="1"/>
      <protection locked="0"/>
    </xf>
    <xf numFmtId="0" fontId="12" fillId="15" borderId="10" applyNumberFormat="0" applyAlignment="0">
      <alignment horizontal="left" vertical="center" indent="1"/>
      <protection locked="0"/>
    </xf>
    <xf numFmtId="168" fontId="14" fillId="30" borderId="13" applyNumberFormat="0" applyAlignment="0" applyProtection="0">
      <alignment horizontal="right" vertical="center" indent="1"/>
    </xf>
    <xf numFmtId="168" fontId="14" fillId="16" borderId="13" applyNumberFormat="0" applyAlignment="0">
      <alignment horizontal="right" vertical="center" indent="1"/>
      <protection locked="0"/>
    </xf>
    <xf numFmtId="168" fontId="24" fillId="19" borderId="11" applyNumberFormat="0" applyBorder="0" applyAlignment="0" applyProtection="0">
      <alignment horizontal="right" vertical="center" indent="1"/>
    </xf>
    <xf numFmtId="168" fontId="24" fillId="18" borderId="11" applyNumberFormat="0" applyBorder="0" applyAlignment="0" applyProtection="0">
      <alignment horizontal="right" vertical="center" indent="1"/>
    </xf>
    <xf numFmtId="168" fontId="24" fillId="17" borderId="11" applyNumberFormat="0" applyBorder="0" applyAlignment="0" applyProtection="0">
      <alignment horizontal="right" vertical="center" indent="1"/>
    </xf>
    <xf numFmtId="168" fontId="25" fillId="32" borderId="11" applyNumberFormat="0" applyBorder="0" applyAlignment="0" applyProtection="0">
      <alignment horizontal="right" vertical="center" indent="1"/>
    </xf>
    <xf numFmtId="168" fontId="25" fillId="33" borderId="11" applyNumberFormat="0" applyBorder="0" applyAlignment="0" applyProtection="0">
      <alignment horizontal="right" vertical="center" indent="1"/>
    </xf>
    <xf numFmtId="168" fontId="25" fillId="34" borderId="11" applyNumberFormat="0" applyBorder="0" applyAlignment="0" applyProtection="0">
      <alignment horizontal="right" vertical="center" indent="1"/>
    </xf>
    <xf numFmtId="168" fontId="26" fillId="21" borderId="11" applyNumberFormat="0" applyBorder="0" applyAlignment="0" applyProtection="0">
      <alignment horizontal="right" vertical="center" indent="1"/>
    </xf>
    <xf numFmtId="168" fontId="26" fillId="22" borderId="11" applyNumberFormat="0" applyBorder="0" applyAlignment="0" applyProtection="0">
      <alignment horizontal="right" vertical="center" indent="1"/>
    </xf>
    <xf numFmtId="168" fontId="26" fillId="23" borderId="11" applyNumberFormat="0" applyBorder="0" applyAlignment="0" applyProtection="0">
      <alignment horizontal="right" vertical="center" indent="1"/>
    </xf>
    <xf numFmtId="0" fontId="22" fillId="0" borderId="6" applyNumberFormat="0" applyFont="0" applyFill="0" applyAlignment="0" applyProtection="0"/>
    <xf numFmtId="168" fontId="30" fillId="35" borderId="0" applyNumberFormat="0" applyAlignment="0" applyProtection="0">
      <alignment horizontal="left" vertical="center" indent="1"/>
    </xf>
    <xf numFmtId="0" fontId="22" fillId="0" borderId="12" applyNumberFormat="0" applyFont="0" applyFill="0" applyAlignment="0" applyProtection="0"/>
    <xf numFmtId="168" fontId="12" fillId="0" borderId="14" applyNumberFormat="0" applyFill="0" applyBorder="0" applyAlignment="0" applyProtection="0">
      <alignment horizontal="right" vertical="center" indent="1"/>
    </xf>
    <xf numFmtId="168" fontId="3" fillId="28" borderId="6" applyNumberFormat="0" applyAlignment="0" applyProtection="0">
      <alignment horizontal="left" vertical="center" indent="1"/>
    </xf>
    <xf numFmtId="0" fontId="14" fillId="20" borderId="10" applyNumberFormat="0" applyAlignment="0" applyProtection="0">
      <alignment horizontal="left" vertical="center" indent="1"/>
    </xf>
    <xf numFmtId="0" fontId="4" fillId="37" borderId="15" applyNumberFormat="0" applyProtection="0">
      <alignment horizontal="left" vertical="center"/>
    </xf>
    <xf numFmtId="0" fontId="12" fillId="26" borderId="6" applyNumberFormat="0" applyAlignment="0" applyProtection="0">
      <alignment horizontal="left" vertical="center" indent="1"/>
    </xf>
    <xf numFmtId="0" fontId="12" fillId="27" borderId="6" applyNumberFormat="0" applyAlignment="0" applyProtection="0">
      <alignment horizontal="left" vertical="center" indent="1"/>
    </xf>
    <xf numFmtId="0" fontId="12" fillId="16" borderId="6" applyNumberFormat="0" applyAlignment="0" applyProtection="0">
      <alignment horizontal="left" vertical="center" indent="1"/>
    </xf>
    <xf numFmtId="0" fontId="12" fillId="25" borderId="10" applyNumberFormat="0" applyAlignment="0" applyProtection="0">
      <alignment horizontal="left" vertical="center" indent="1"/>
    </xf>
    <xf numFmtId="0" fontId="28" fillId="0" borderId="3" applyNumberFormat="0" applyFill="0" applyBorder="0" applyAlignment="0" applyProtection="0"/>
    <xf numFmtId="168" fontId="27" fillId="30" borderId="13" applyNumberFormat="0" applyAlignment="0" applyProtection="0">
      <alignment horizontal="right" vertical="center" indent="1"/>
    </xf>
    <xf numFmtId="168" fontId="28" fillId="15" borderId="10" applyNumberFormat="0" applyAlignment="0">
      <alignment horizontal="left" vertical="center" indent="1"/>
      <protection locked="0"/>
    </xf>
    <xf numFmtId="0" fontId="28" fillId="15" borderId="10" applyNumberFormat="0" applyAlignment="0">
      <alignment horizontal="left" vertical="center" indent="1"/>
      <protection locked="0"/>
    </xf>
    <xf numFmtId="0" fontId="28" fillId="25" borderId="10" applyNumberFormat="0" applyAlignment="0" applyProtection="0">
      <alignment horizontal="left" vertical="center" indent="1"/>
    </xf>
    <xf numFmtId="168" fontId="27" fillId="30" borderId="13" applyNumberFormat="0" applyAlignment="0" applyProtection="0">
      <alignment horizontal="right" vertical="center" indent="1"/>
    </xf>
    <xf numFmtId="168" fontId="28" fillId="16" borderId="14" applyNumberFormat="0" applyBorder="0" applyAlignment="0">
      <alignment horizontal="right" vertical="center" indent="1"/>
      <protection locked="0"/>
    </xf>
    <xf numFmtId="168" fontId="27" fillId="16" borderId="13" applyNumberFormat="0" applyAlignment="0">
      <alignment horizontal="right" vertical="center" indent="1"/>
      <protection locked="0"/>
    </xf>
    <xf numFmtId="168" fontId="12" fillId="0" borderId="14" applyNumberFormat="0" applyFill="0" applyBorder="0" applyAlignment="0" applyProtection="0">
      <alignment horizontal="right" vertical="center" indent="1"/>
    </xf>
    <xf numFmtId="0" fontId="3" fillId="0" borderId="0"/>
    <xf numFmtId="0" fontId="4" fillId="28" borderId="3" applyNumberFormat="0" applyAlignment="0" applyProtection="0">
      <alignment horizontal="left" vertical="center" indent="1"/>
    </xf>
    <xf numFmtId="0" fontId="4" fillId="8" borderId="4" applyNumberFormat="0" applyAlignment="0" applyProtection="0">
      <alignment horizontal="left" vertical="center" indent="1"/>
    </xf>
    <xf numFmtId="0" fontId="4" fillId="7" borderId="4" applyNumberFormat="0" applyAlignment="0" applyProtection="0">
      <alignment horizontal="left" vertical="center" indent="1"/>
    </xf>
    <xf numFmtId="0" fontId="4" fillId="24" borderId="4" applyNumberFormat="0" applyAlignment="0" applyProtection="0">
      <alignment horizontal="left" vertical="center" indent="1"/>
    </xf>
    <xf numFmtId="0" fontId="3" fillId="0" borderId="0"/>
    <xf numFmtId="0" fontId="12" fillId="36" borderId="13" applyNumberFormat="0" applyAlignment="0" applyProtection="0">
      <alignment horizontal="left" vertical="center" indent="1"/>
    </xf>
    <xf numFmtId="168" fontId="4" fillId="7" borderId="9" applyNumberFormat="0" applyAlignment="0" applyProtection="0">
      <alignment horizontal="right" vertical="center" indent="1"/>
    </xf>
    <xf numFmtId="168" fontId="5" fillId="7" borderId="9" applyNumberFormat="0" applyAlignment="0">
      <alignment horizontal="left" vertical="center" indent="1"/>
      <protection locked="0"/>
    </xf>
    <xf numFmtId="0" fontId="29" fillId="29" borderId="6"/>
    <xf numFmtId="168" fontId="29" fillId="29" borderId="6" applyNumberFormat="0" applyAlignment="0" applyProtection="0">
      <alignment horizontal="left" vertical="center" indent="1"/>
    </xf>
    <xf numFmtId="0" fontId="5" fillId="0" borderId="0" applyNumberFormat="0" applyProtection="0">
      <alignment horizontal="left" vertical="center"/>
    </xf>
    <xf numFmtId="0" fontId="5" fillId="0" borderId="0" applyNumberFormat="0" applyProtection="0">
      <alignment horizontal="left" vertical="center"/>
    </xf>
    <xf numFmtId="0" fontId="4" fillId="0" borderId="0" applyNumberFormat="0" applyProtection="0">
      <alignment horizontal="left" vertical="center"/>
    </xf>
    <xf numFmtId="0" fontId="31" fillId="0" borderId="0" applyNumberFormat="0" applyProtection="0">
      <alignment horizontal="left" vertical="center"/>
    </xf>
    <xf numFmtId="168" fontId="3" fillId="8" borderId="6" applyAlignment="0" applyProtection="0">
      <alignment horizontal="left" vertical="center" indent="1"/>
    </xf>
    <xf numFmtId="0" fontId="29" fillId="29" borderId="9" applyNumberFormat="0" applyAlignment="0" applyProtection="0">
      <alignment horizontal="left" vertical="center" indent="1"/>
    </xf>
    <xf numFmtId="168" fontId="29" fillId="29" borderId="6" applyNumberFormat="0" applyAlignment="0" applyProtection="0">
      <alignment horizontal="left" vertical="center" indent="1"/>
    </xf>
    <xf numFmtId="0" fontId="4" fillId="38" borderId="15" applyNumberFormat="0" applyAlignment="0" applyProtection="0">
      <alignment horizontal="left" vertical="center"/>
    </xf>
    <xf numFmtId="0" fontId="4" fillId="7" borderId="15" applyNumberFormat="0" applyProtection="0">
      <alignment horizontal="left" vertical="center"/>
    </xf>
    <xf numFmtId="0" fontId="4" fillId="39" borderId="15" applyNumberFormat="0" applyAlignment="0" applyProtection="0">
      <alignment horizontal="left" vertical="center"/>
    </xf>
    <xf numFmtId="0" fontId="4" fillId="7" borderId="15" applyNumberFormat="0" applyProtection="0">
      <alignment horizontal="left" vertical="center"/>
    </xf>
    <xf numFmtId="0" fontId="5" fillId="0" borderId="1" applyNumberFormat="0" applyProtection="0">
      <alignment horizontal="left" vertical="center"/>
    </xf>
    <xf numFmtId="0" fontId="5" fillId="0" borderId="1" applyNumberFormat="0" applyProtection="0">
      <alignment horizontal="left" vertical="center"/>
    </xf>
    <xf numFmtId="0" fontId="18" fillId="9" borderId="3" applyProtection="0"/>
    <xf numFmtId="0" fontId="19" fillId="9" borderId="3" applyProtection="0"/>
    <xf numFmtId="1" fontId="4" fillId="0" borderId="9" applyProtection="0">
      <alignment horizontal="center"/>
    </xf>
    <xf numFmtId="2" fontId="4" fillId="0" borderId="9">
      <alignment horizontal="center"/>
    </xf>
    <xf numFmtId="0" fontId="18" fillId="40" borderId="3" applyProtection="0"/>
    <xf numFmtId="164" fontId="1" fillId="0" borderId="0" applyFont="0" applyFill="0" applyBorder="0" applyAlignment="0" applyProtection="0"/>
  </cellStyleXfs>
  <cellXfs count="578">
    <xf numFmtId="0" fontId="0" fillId="0" borderId="0" xfId="0"/>
    <xf numFmtId="0" fontId="0" fillId="2" borderId="0" xfId="0" applyFill="1"/>
    <xf numFmtId="0" fontId="9" fillId="2" borderId="0" xfId="0" applyFont="1" applyFill="1"/>
    <xf numFmtId="0" fontId="17" fillId="2" borderId="0" xfId="0" applyFont="1" applyFill="1"/>
    <xf numFmtId="0" fontId="32" fillId="41" borderId="0" xfId="0" applyFont="1" applyFill="1" applyAlignment="1">
      <alignment horizontal="right" vertical="center" wrapText="1"/>
    </xf>
    <xf numFmtId="0" fontId="7" fillId="2" borderId="0" xfId="0" applyFont="1" applyFill="1"/>
    <xf numFmtId="0" fontId="35" fillId="2" borderId="0" xfId="0" applyFont="1" applyFill="1"/>
    <xf numFmtId="0" fontId="32" fillId="41" borderId="0" xfId="0" applyFont="1" applyFill="1" applyAlignment="1">
      <alignment horizontal="left" vertical="center" wrapText="1"/>
    </xf>
    <xf numFmtId="0" fontId="36" fillId="2" borderId="0" xfId="0" applyFont="1" applyFill="1" applyAlignment="1">
      <alignment horizontal="left" vertical="center" wrapText="1"/>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center" wrapText="1"/>
    </xf>
    <xf numFmtId="0" fontId="36" fillId="0" borderId="0" xfId="0" applyFont="1" applyAlignment="1">
      <alignment vertical="center"/>
    </xf>
    <xf numFmtId="4" fontId="16" fillId="0" borderId="0" xfId="0" applyNumberFormat="1" applyFont="1" applyAlignment="1">
      <alignment horizontal="right" vertical="center"/>
    </xf>
    <xf numFmtId="1" fontId="36" fillId="0" borderId="0" xfId="0" applyNumberFormat="1" applyFont="1" applyAlignment="1">
      <alignment horizontal="left" vertical="center"/>
    </xf>
    <xf numFmtId="4" fontId="16" fillId="2" borderId="0" xfId="0" applyNumberFormat="1" applyFont="1" applyFill="1" applyAlignment="1">
      <alignment horizontal="right" vertical="center"/>
    </xf>
    <xf numFmtId="4" fontId="16" fillId="0" borderId="0" xfId="0" applyNumberFormat="1" applyFont="1" applyAlignment="1">
      <alignment vertical="center"/>
    </xf>
    <xf numFmtId="1" fontId="36" fillId="2" borderId="0" xfId="0" applyNumberFormat="1" applyFont="1" applyFill="1" applyAlignment="1">
      <alignment horizontal="left" vertical="center"/>
    </xf>
    <xf numFmtId="4" fontId="36" fillId="0" borderId="0" xfId="0" applyNumberFormat="1" applyFont="1" applyAlignment="1">
      <alignment vertical="center"/>
    </xf>
    <xf numFmtId="3" fontId="16" fillId="0" borderId="0" xfId="0" applyNumberFormat="1" applyFont="1" applyAlignment="1">
      <alignment horizontal="right" vertical="center"/>
    </xf>
    <xf numFmtId="1" fontId="36" fillId="0" borderId="0" xfId="0" applyNumberFormat="1" applyFont="1" applyAlignment="1">
      <alignment horizontal="right" vertical="center"/>
    </xf>
    <xf numFmtId="1" fontId="36" fillId="2" borderId="0" xfId="0" applyNumberFormat="1" applyFont="1" applyFill="1" applyAlignment="1">
      <alignment horizontal="right" vertical="center" wrapText="1"/>
    </xf>
    <xf numFmtId="0" fontId="16" fillId="2" borderId="0" xfId="0" applyFont="1" applyFill="1" applyAlignment="1">
      <alignment horizontal="left" vertical="center"/>
    </xf>
    <xf numFmtId="9" fontId="36" fillId="0" borderId="0" xfId="0" applyNumberFormat="1" applyFont="1" applyAlignment="1">
      <alignment vertical="center"/>
    </xf>
    <xf numFmtId="4" fontId="16" fillId="0" borderId="0" xfId="9" applyNumberFormat="1" applyFont="1" applyAlignment="1">
      <alignment vertical="center"/>
    </xf>
    <xf numFmtId="4" fontId="36" fillId="2" borderId="0" xfId="0" applyNumberFormat="1" applyFont="1" applyFill="1" applyAlignment="1">
      <alignment vertical="center"/>
    </xf>
    <xf numFmtId="1" fontId="36" fillId="2" borderId="0" xfId="0" applyNumberFormat="1" applyFont="1" applyFill="1" applyAlignment="1">
      <alignment vertical="center"/>
    </xf>
    <xf numFmtId="3" fontId="36" fillId="0" borderId="0" xfId="0" applyNumberFormat="1" applyFont="1" applyAlignment="1">
      <alignment vertical="center"/>
    </xf>
    <xf numFmtId="0" fontId="16" fillId="2" borderId="0" xfId="0" applyFont="1" applyFill="1" applyAlignment="1">
      <alignment vertical="center"/>
    </xf>
    <xf numFmtId="0" fontId="16" fillId="0" borderId="0" xfId="0" applyFont="1" applyAlignment="1">
      <alignment horizontal="left" vertical="center"/>
    </xf>
    <xf numFmtId="9" fontId="16" fillId="0" borderId="0" xfId="0" applyNumberFormat="1" applyFont="1" applyAlignment="1">
      <alignment horizontal="right" vertical="center" wrapText="1"/>
    </xf>
    <xf numFmtId="0" fontId="16" fillId="0" borderId="0" xfId="0" applyFont="1" applyAlignment="1">
      <alignment horizontal="right" vertical="center" wrapText="1"/>
    </xf>
    <xf numFmtId="0" fontId="16" fillId="2" borderId="0" xfId="0" applyFont="1" applyFill="1" applyAlignment="1">
      <alignment horizontal="center" vertical="center"/>
    </xf>
    <xf numFmtId="166" fontId="16" fillId="0" borderId="0" xfId="0" applyNumberFormat="1" applyFont="1" applyAlignment="1">
      <alignment horizontal="right" vertical="center"/>
    </xf>
    <xf numFmtId="3" fontId="16" fillId="0" borderId="0" xfId="0" applyNumberFormat="1" applyFont="1" applyAlignment="1">
      <alignment vertical="center"/>
    </xf>
    <xf numFmtId="1" fontId="16" fillId="0" borderId="0" xfId="0" applyNumberFormat="1" applyFont="1" applyAlignment="1">
      <alignment horizontal="right" vertical="center"/>
    </xf>
    <xf numFmtId="0" fontId="16" fillId="0" borderId="0" xfId="0" applyFont="1" applyAlignment="1">
      <alignment horizontal="left" vertical="center" wrapText="1"/>
    </xf>
    <xf numFmtId="9" fontId="16" fillId="0" borderId="0" xfId="1" applyFont="1" applyBorder="1" applyAlignment="1">
      <alignment horizontal="right" vertical="center"/>
    </xf>
    <xf numFmtId="4" fontId="16" fillId="0" borderId="0" xfId="0" applyNumberFormat="1" applyFont="1" applyAlignment="1">
      <alignment horizontal="right" vertical="center" wrapText="1"/>
    </xf>
    <xf numFmtId="0" fontId="36" fillId="2" borderId="0" xfId="0" applyFont="1" applyFill="1" applyAlignment="1">
      <alignment horizontal="right" vertical="center" wrapText="1"/>
    </xf>
    <xf numFmtId="0" fontId="36" fillId="2" borderId="0" xfId="0" applyFont="1" applyFill="1" applyAlignment="1">
      <alignment horizontal="center" vertical="center"/>
    </xf>
    <xf numFmtId="0" fontId="36" fillId="0" borderId="0" xfId="0" applyFont="1" applyAlignment="1">
      <alignment horizontal="center" vertical="center"/>
    </xf>
    <xf numFmtId="0" fontId="36" fillId="41" borderId="0" xfId="0" applyFont="1" applyFill="1" applyAlignment="1">
      <alignment vertical="center" wrapText="1"/>
    </xf>
    <xf numFmtId="0" fontId="16" fillId="0" borderId="0" xfId="15" applyFont="1" applyFill="1" applyBorder="1" applyAlignment="1">
      <alignment vertical="center"/>
    </xf>
    <xf numFmtId="9" fontId="16" fillId="0" borderId="0" xfId="1" applyFont="1" applyBorder="1" applyAlignment="1">
      <alignment vertical="center"/>
    </xf>
    <xf numFmtId="0" fontId="16" fillId="0" borderId="0" xfId="0" applyFont="1" applyAlignment="1">
      <alignment horizontal="center" vertical="center" wrapText="1"/>
    </xf>
    <xf numFmtId="1" fontId="36" fillId="2" borderId="0" xfId="0" applyNumberFormat="1" applyFont="1" applyFill="1" applyAlignment="1">
      <alignment horizontal="right" vertical="center"/>
    </xf>
    <xf numFmtId="0" fontId="16" fillId="2" borderId="0" xfId="0" applyFont="1" applyFill="1" applyAlignment="1">
      <alignment horizontal="right" vertical="center" wrapText="1"/>
    </xf>
    <xf numFmtId="0" fontId="36" fillId="2" borderId="0" xfId="0" applyFont="1" applyFill="1" applyAlignment="1">
      <alignment horizontal="justify" vertical="center" wrapText="1"/>
    </xf>
    <xf numFmtId="0" fontId="16" fillId="2" borderId="0" xfId="0" applyFont="1" applyFill="1" applyAlignment="1">
      <alignment horizontal="right" vertical="center"/>
    </xf>
    <xf numFmtId="171" fontId="16" fillId="0" borderId="0" xfId="0" applyNumberFormat="1" applyFont="1" applyAlignment="1">
      <alignment vertical="center"/>
    </xf>
    <xf numFmtId="43" fontId="16" fillId="0" borderId="0" xfId="4" applyFont="1" applyBorder="1" applyAlignment="1">
      <alignment vertical="center"/>
    </xf>
    <xf numFmtId="0" fontId="16" fillId="2" borderId="0" xfId="0" applyFont="1" applyFill="1" applyAlignment="1">
      <alignment vertical="center" wrapText="1"/>
    </xf>
    <xf numFmtId="0" fontId="36" fillId="2" borderId="0" xfId="0" applyFont="1" applyFill="1" applyAlignment="1">
      <alignment vertical="center"/>
    </xf>
    <xf numFmtId="0" fontId="36" fillId="0" borderId="0" xfId="0" applyFont="1" applyAlignment="1">
      <alignment horizontal="right" vertical="center"/>
    </xf>
    <xf numFmtId="9" fontId="16" fillId="0" borderId="0" xfId="0" applyNumberFormat="1" applyFont="1" applyAlignment="1">
      <alignment horizontal="right" vertical="center"/>
    </xf>
    <xf numFmtId="9" fontId="36" fillId="0" borderId="0" xfId="1" applyFont="1" applyBorder="1" applyAlignment="1">
      <alignment vertical="center"/>
    </xf>
    <xf numFmtId="0" fontId="16" fillId="0" borderId="0" xfId="0" applyFont="1" applyAlignment="1">
      <alignment horizontal="right" vertical="center"/>
    </xf>
    <xf numFmtId="0" fontId="36" fillId="0" borderId="0" xfId="0" applyFont="1" applyAlignment="1">
      <alignment horizontal="left" vertical="center"/>
    </xf>
    <xf numFmtId="1" fontId="36" fillId="0" borderId="0" xfId="17" applyNumberFormat="1" applyFont="1" applyAlignment="1">
      <alignment horizontal="right" vertical="center"/>
    </xf>
    <xf numFmtId="165" fontId="16" fillId="0" borderId="0" xfId="18" applyNumberFormat="1" applyFont="1" applyFill="1" applyBorder="1" applyAlignment="1">
      <alignment vertical="center"/>
    </xf>
    <xf numFmtId="9" fontId="16" fillId="0" borderId="0" xfId="18" applyFont="1" applyFill="1" applyBorder="1" applyAlignment="1">
      <alignment vertical="center"/>
    </xf>
    <xf numFmtId="9" fontId="36" fillId="0" borderId="0" xfId="1" applyFont="1" applyFill="1" applyBorder="1" applyAlignment="1">
      <alignment vertical="center"/>
    </xf>
    <xf numFmtId="4" fontId="16" fillId="0" borderId="0" xfId="17" applyNumberFormat="1" applyFont="1" applyAlignment="1">
      <alignment vertical="center"/>
    </xf>
    <xf numFmtId="9" fontId="16" fillId="0" borderId="0" xfId="0" applyNumberFormat="1" applyFont="1" applyAlignment="1">
      <alignment vertical="center"/>
    </xf>
    <xf numFmtId="0" fontId="16" fillId="2" borderId="0" xfId="0" applyFont="1" applyFill="1" applyAlignment="1">
      <alignment horizontal="center" vertical="center" wrapText="1"/>
    </xf>
    <xf numFmtId="1" fontId="36" fillId="0" borderId="0" xfId="0" applyNumberFormat="1" applyFont="1" applyAlignment="1">
      <alignment vertical="center"/>
    </xf>
    <xf numFmtId="1" fontId="16" fillId="0" borderId="0" xfId="0" applyNumberFormat="1" applyFont="1" applyAlignment="1">
      <alignment vertical="center"/>
    </xf>
    <xf numFmtId="9" fontId="16" fillId="2" borderId="0" xfId="1" applyFont="1" applyFill="1" applyBorder="1" applyAlignment="1">
      <alignment horizontal="right" vertical="center"/>
    </xf>
    <xf numFmtId="43" fontId="16" fillId="0" borderId="0" xfId="4" applyFont="1" applyFill="1" applyBorder="1" applyAlignment="1">
      <alignment vertical="center"/>
    </xf>
    <xf numFmtId="2" fontId="36" fillId="0" borderId="0" xfId="0" applyNumberFormat="1" applyFont="1" applyAlignment="1">
      <alignment vertical="center"/>
    </xf>
    <xf numFmtId="2" fontId="16" fillId="0" borderId="0" xfId="0" applyNumberFormat="1" applyFont="1" applyAlignment="1">
      <alignment vertical="center"/>
    </xf>
    <xf numFmtId="9" fontId="16" fillId="2" borderId="0" xfId="1" applyFont="1" applyFill="1" applyBorder="1" applyAlignment="1">
      <alignment vertical="center"/>
    </xf>
    <xf numFmtId="10" fontId="16" fillId="2" borderId="0" xfId="1" applyNumberFormat="1" applyFont="1" applyFill="1" applyBorder="1" applyAlignment="1">
      <alignment vertical="center"/>
    </xf>
    <xf numFmtId="165" fontId="16" fillId="2" borderId="0" xfId="1" applyNumberFormat="1" applyFont="1" applyFill="1" applyBorder="1" applyAlignment="1">
      <alignment vertical="center"/>
    </xf>
    <xf numFmtId="0" fontId="36" fillId="0" borderId="0" xfId="0" applyFont="1" applyAlignment="1">
      <alignment horizontal="left" vertical="center" wrapText="1"/>
    </xf>
    <xf numFmtId="9" fontId="16" fillId="0" borderId="0" xfId="1" applyFont="1" applyFill="1" applyBorder="1" applyAlignment="1">
      <alignment vertical="center"/>
    </xf>
    <xf numFmtId="169" fontId="16" fillId="0" borderId="0" xfId="0" applyNumberFormat="1" applyFont="1" applyAlignment="1">
      <alignment vertical="center"/>
    </xf>
    <xf numFmtId="169" fontId="16" fillId="2" borderId="0" xfId="0" applyNumberFormat="1" applyFont="1" applyFill="1" applyAlignment="1">
      <alignment vertical="center"/>
    </xf>
    <xf numFmtId="169" fontId="36" fillId="0" borderId="0" xfId="0" applyNumberFormat="1" applyFont="1" applyAlignment="1">
      <alignment vertical="center"/>
    </xf>
    <xf numFmtId="9" fontId="16" fillId="0" borderId="0" xfId="0" applyNumberFormat="1" applyFont="1" applyAlignment="1">
      <alignment horizontal="right" vertical="center" wrapText="1" readingOrder="1"/>
    </xf>
    <xf numFmtId="2" fontId="16" fillId="0" borderId="0" xfId="0" applyNumberFormat="1" applyFont="1" applyAlignment="1">
      <alignment vertical="center" wrapText="1"/>
    </xf>
    <xf numFmtId="2" fontId="16" fillId="0" borderId="0" xfId="0" applyNumberFormat="1" applyFont="1" applyAlignment="1">
      <alignment horizontal="right" vertical="center"/>
    </xf>
    <xf numFmtId="2" fontId="16" fillId="0" borderId="0" xfId="0" quotePrefix="1" applyNumberFormat="1" applyFont="1" applyAlignment="1">
      <alignment horizontal="right" vertical="center"/>
    </xf>
    <xf numFmtId="3" fontId="36" fillId="0" borderId="0" xfId="0" applyNumberFormat="1" applyFont="1" applyAlignment="1">
      <alignment horizontal="left" vertical="center"/>
    </xf>
    <xf numFmtId="6" fontId="16" fillId="0" borderId="0" xfId="0" applyNumberFormat="1" applyFont="1" applyAlignment="1">
      <alignment vertical="center"/>
    </xf>
    <xf numFmtId="8" fontId="16" fillId="0" borderId="0" xfId="0" applyNumberFormat="1" applyFont="1" applyAlignment="1">
      <alignment vertical="center"/>
    </xf>
    <xf numFmtId="9" fontId="36" fillId="2" borderId="0" xfId="1" applyFont="1" applyFill="1" applyBorder="1" applyAlignment="1">
      <alignment horizontal="right" vertical="center"/>
    </xf>
    <xf numFmtId="9" fontId="36" fillId="0" borderId="0" xfId="1" applyFont="1" applyFill="1" applyBorder="1" applyAlignment="1">
      <alignment horizontal="right" vertical="center"/>
    </xf>
    <xf numFmtId="9" fontId="16" fillId="0" borderId="0" xfId="1" applyFont="1" applyFill="1" applyBorder="1" applyAlignment="1">
      <alignment horizontal="right" vertical="center"/>
    </xf>
    <xf numFmtId="9" fontId="36" fillId="9" borderId="0" xfId="1" applyFont="1" applyFill="1" applyBorder="1" applyAlignment="1">
      <alignment horizontal="center" vertical="center"/>
    </xf>
    <xf numFmtId="9" fontId="36" fillId="0" borderId="0" xfId="1" applyFont="1" applyBorder="1" applyAlignment="1">
      <alignment horizontal="center" vertical="center"/>
    </xf>
    <xf numFmtId="9" fontId="36" fillId="0" borderId="0" xfId="1" applyFont="1" applyFill="1" applyBorder="1" applyAlignment="1">
      <alignment horizontal="center" vertical="center"/>
    </xf>
    <xf numFmtId="2" fontId="36" fillId="0" borderId="0" xfId="1" applyNumberFormat="1" applyFont="1" applyFill="1" applyBorder="1" applyAlignment="1">
      <alignment horizontal="center" vertical="center"/>
    </xf>
    <xf numFmtId="3" fontId="16" fillId="0" borderId="0" xfId="0" applyNumberFormat="1" applyFont="1" applyAlignment="1">
      <alignment vertical="center" wrapText="1"/>
    </xf>
    <xf numFmtId="3" fontId="16" fillId="3" borderId="0" xfId="0" applyNumberFormat="1" applyFont="1" applyFill="1" applyAlignment="1">
      <alignment horizontal="right" vertical="center" wrapText="1"/>
    </xf>
    <xf numFmtId="0" fontId="16" fillId="3" borderId="0" xfId="0" applyFont="1" applyFill="1" applyAlignment="1">
      <alignment horizontal="right" vertical="center" wrapText="1"/>
    </xf>
    <xf numFmtId="1" fontId="16" fillId="0" borderId="0" xfId="0" applyNumberFormat="1" applyFont="1" applyAlignment="1">
      <alignment horizontal="right" vertical="center" wrapText="1"/>
    </xf>
    <xf numFmtId="169" fontId="16" fillId="0" borderId="0" xfId="0" applyNumberFormat="1" applyFont="1" applyAlignment="1">
      <alignment horizontal="right" vertical="center" wrapText="1"/>
    </xf>
    <xf numFmtId="2" fontId="16" fillId="2" borderId="0" xfId="0" applyNumberFormat="1" applyFont="1" applyFill="1" applyAlignment="1">
      <alignment horizontal="right" vertical="center" wrapText="1"/>
    </xf>
    <xf numFmtId="9" fontId="16" fillId="0" borderId="0" xfId="0" applyNumberFormat="1" applyFont="1" applyAlignment="1">
      <alignment vertical="center" wrapText="1"/>
    </xf>
    <xf numFmtId="9" fontId="16" fillId="3" borderId="0" xfId="0" applyNumberFormat="1" applyFont="1" applyFill="1" applyAlignment="1">
      <alignment horizontal="right" vertical="center" wrapText="1"/>
    </xf>
    <xf numFmtId="1" fontId="16" fillId="0" borderId="0" xfId="0" applyNumberFormat="1" applyFont="1" applyAlignment="1">
      <alignment vertical="center" wrapText="1"/>
    </xf>
    <xf numFmtId="1" fontId="16" fillId="3" borderId="0" xfId="0" applyNumberFormat="1" applyFont="1" applyFill="1" applyAlignment="1">
      <alignment horizontal="right" vertical="center" wrapText="1"/>
    </xf>
    <xf numFmtId="169" fontId="16" fillId="0" borderId="0" xfId="0" applyNumberFormat="1" applyFont="1" applyAlignment="1">
      <alignment vertical="center" wrapText="1"/>
    </xf>
    <xf numFmtId="169" fontId="16" fillId="3" borderId="0" xfId="0" applyNumberFormat="1" applyFont="1" applyFill="1" applyAlignment="1">
      <alignment horizontal="right" vertical="center" wrapText="1"/>
    </xf>
    <xf numFmtId="166" fontId="16" fillId="0" borderId="0" xfId="0" applyNumberFormat="1" applyFont="1" applyAlignment="1">
      <alignment vertical="center"/>
    </xf>
    <xf numFmtId="169" fontId="16" fillId="2" borderId="0" xfId="0" applyNumberFormat="1" applyFont="1" applyFill="1" applyAlignment="1">
      <alignment vertical="center" wrapText="1"/>
    </xf>
    <xf numFmtId="9" fontId="16" fillId="0" borderId="0" xfId="1" applyFont="1" applyBorder="1" applyAlignment="1">
      <alignment vertical="center" wrapText="1"/>
    </xf>
    <xf numFmtId="3" fontId="16" fillId="2" borderId="0" xfId="0" applyNumberFormat="1" applyFont="1" applyFill="1" applyAlignment="1">
      <alignment horizontal="right" vertical="center"/>
    </xf>
    <xf numFmtId="165" fontId="16" fillId="0" borderId="0" xfId="1" applyNumberFormat="1" applyFont="1" applyBorder="1" applyAlignment="1">
      <alignment horizontal="right" vertical="center" wrapText="1"/>
    </xf>
    <xf numFmtId="0" fontId="23" fillId="41" borderId="0" xfId="0" applyFont="1" applyFill="1" applyAlignment="1">
      <alignment horizontal="left" vertical="center" wrapText="1"/>
    </xf>
    <xf numFmtId="0" fontId="20" fillId="0" borderId="0" xfId="0" applyFont="1" applyAlignment="1">
      <alignment vertical="center" wrapText="1"/>
    </xf>
    <xf numFmtId="0" fontId="21" fillId="2" borderId="0" xfId="0" applyFont="1" applyFill="1" applyAlignment="1">
      <alignment horizontal="center" vertical="center"/>
    </xf>
    <xf numFmtId="0" fontId="20" fillId="2" borderId="0" xfId="0" applyFont="1" applyFill="1" applyAlignment="1">
      <alignment vertical="center"/>
    </xf>
    <xf numFmtId="0" fontId="20" fillId="0" borderId="0" xfId="0" applyFont="1" applyAlignment="1">
      <alignment horizontal="right" vertical="center" wrapText="1"/>
    </xf>
    <xf numFmtId="0" fontId="20" fillId="0" borderId="0" xfId="0" applyFont="1" applyAlignment="1">
      <alignment vertical="center"/>
    </xf>
    <xf numFmtId="0" fontId="33" fillId="0" borderId="0" xfId="0" applyFont="1" applyAlignment="1">
      <alignment horizontal="right" vertical="center" wrapText="1"/>
    </xf>
    <xf numFmtId="0" fontId="20" fillId="0" borderId="0" xfId="0" applyFont="1" applyAlignment="1">
      <alignment horizontal="left" vertical="center"/>
    </xf>
    <xf numFmtId="1" fontId="33" fillId="0" borderId="16" xfId="0" applyNumberFormat="1" applyFont="1" applyBorder="1" applyAlignment="1">
      <alignment horizontal="left" vertical="center" wrapText="1"/>
    </xf>
    <xf numFmtId="9" fontId="16" fillId="0" borderId="0" xfId="1" applyFont="1" applyFill="1" applyBorder="1" applyAlignment="1">
      <alignment horizontal="right" vertical="center" wrapText="1"/>
    </xf>
    <xf numFmtId="9" fontId="33" fillId="0" borderId="16" xfId="1" applyFont="1" applyFill="1" applyBorder="1" applyAlignment="1">
      <alignment horizontal="right" vertical="center" wrapText="1"/>
    </xf>
    <xf numFmtId="0" fontId="32" fillId="41" borderId="0" xfId="0" applyFont="1" applyFill="1" applyAlignment="1">
      <alignment horizontal="left" vertical="center"/>
    </xf>
    <xf numFmtId="0" fontId="32" fillId="41" borderId="0" xfId="0" applyFont="1" applyFill="1" applyAlignment="1">
      <alignment horizontal="centerContinuous" vertical="center" wrapText="1"/>
    </xf>
    <xf numFmtId="169" fontId="33" fillId="0" borderId="0" xfId="0" applyNumberFormat="1" applyFont="1" applyAlignment="1">
      <alignment horizontal="right" vertical="center" wrapText="1"/>
    </xf>
    <xf numFmtId="169" fontId="33" fillId="0" borderId="16" xfId="0" applyNumberFormat="1" applyFont="1" applyBorder="1" applyAlignment="1">
      <alignment horizontal="right" vertical="center" wrapText="1"/>
    </xf>
    <xf numFmtId="1" fontId="20" fillId="0" borderId="0" xfId="0" applyNumberFormat="1" applyFont="1" applyAlignment="1">
      <alignment vertical="center"/>
    </xf>
    <xf numFmtId="2" fontId="20" fillId="0" borderId="0" xfId="0" applyNumberFormat="1" applyFont="1" applyAlignment="1">
      <alignment vertical="center"/>
    </xf>
    <xf numFmtId="0" fontId="20" fillId="0" borderId="0" xfId="0" applyFont="1" applyAlignment="1">
      <alignment horizontal="left" vertical="center" wrapText="1"/>
    </xf>
    <xf numFmtId="0" fontId="34" fillId="0" borderId="17" xfId="0" applyFont="1" applyBorder="1" applyAlignment="1">
      <alignment vertical="center" wrapText="1"/>
    </xf>
    <xf numFmtId="0" fontId="34" fillId="0" borderId="17" xfId="0" applyFont="1" applyBorder="1" applyAlignment="1">
      <alignment horizontal="left" vertical="center" wrapText="1"/>
    </xf>
    <xf numFmtId="1" fontId="34" fillId="0" borderId="17" xfId="0" applyNumberFormat="1" applyFont="1" applyBorder="1" applyAlignment="1">
      <alignment horizontal="left" vertical="center" wrapText="1"/>
    </xf>
    <xf numFmtId="0" fontId="16" fillId="0" borderId="16" xfId="0" applyFont="1" applyBorder="1" applyAlignment="1">
      <alignment vertical="center" wrapText="1"/>
    </xf>
    <xf numFmtId="0" fontId="36" fillId="2" borderId="17" xfId="0" applyFont="1" applyFill="1" applyBorder="1" applyAlignment="1">
      <alignment vertical="center"/>
    </xf>
    <xf numFmtId="1" fontId="36" fillId="0" borderId="17" xfId="0" applyNumberFormat="1" applyFont="1" applyBorder="1" applyAlignment="1">
      <alignment vertical="center"/>
    </xf>
    <xf numFmtId="0" fontId="23" fillId="41" borderId="17" xfId="0" applyFont="1" applyFill="1" applyBorder="1" applyAlignment="1">
      <alignment vertical="center" wrapText="1"/>
    </xf>
    <xf numFmtId="3" fontId="33" fillId="0" borderId="0" xfId="0" applyNumberFormat="1" applyFont="1" applyAlignment="1">
      <alignment horizontal="right" vertical="center" wrapText="1"/>
    </xf>
    <xf numFmtId="3" fontId="34" fillId="0" borderId="17" xfId="0" applyNumberFormat="1" applyFont="1" applyBorder="1" applyAlignment="1">
      <alignment horizontal="right" vertical="center" wrapText="1"/>
    </xf>
    <xf numFmtId="3" fontId="33" fillId="0" borderId="16" xfId="0" applyNumberFormat="1" applyFont="1" applyBorder="1" applyAlignment="1">
      <alignment horizontal="right" vertical="center" wrapText="1"/>
    </xf>
    <xf numFmtId="3" fontId="34" fillId="0" borderId="17" xfId="0" applyNumberFormat="1" applyFont="1" applyBorder="1" applyAlignment="1">
      <alignment horizontal="left" vertical="center" wrapText="1"/>
    </xf>
    <xf numFmtId="3" fontId="36" fillId="0" borderId="17" xfId="0" applyNumberFormat="1" applyFont="1" applyBorder="1" applyAlignment="1">
      <alignment vertical="center"/>
    </xf>
    <xf numFmtId="3" fontId="36" fillId="2" borderId="17" xfId="0" applyNumberFormat="1" applyFont="1" applyFill="1" applyBorder="1" applyAlignment="1">
      <alignment vertical="center"/>
    </xf>
    <xf numFmtId="1" fontId="16" fillId="0" borderId="16" xfId="0" applyNumberFormat="1" applyFont="1" applyBorder="1" applyAlignment="1">
      <alignment vertical="center" wrapText="1"/>
    </xf>
    <xf numFmtId="4" fontId="33" fillId="0" borderId="0" xfId="0" applyNumberFormat="1" applyFont="1" applyAlignment="1">
      <alignment horizontal="right" vertical="center" wrapText="1"/>
    </xf>
    <xf numFmtId="0" fontId="16" fillId="0" borderId="16" xfId="0" applyFont="1" applyBorder="1" applyAlignment="1">
      <alignment vertical="center"/>
    </xf>
    <xf numFmtId="4" fontId="33" fillId="0" borderId="16" xfId="0" applyNumberFormat="1" applyFont="1" applyBorder="1" applyAlignment="1">
      <alignment horizontal="right" vertical="center" wrapText="1"/>
    </xf>
    <xf numFmtId="0" fontId="16" fillId="0" borderId="16" xfId="0" applyFont="1" applyBorder="1" applyAlignment="1">
      <alignment horizontal="left" vertical="center"/>
    </xf>
    <xf numFmtId="3" fontId="16" fillId="0" borderId="16" xfId="0" applyNumberFormat="1" applyFont="1" applyBorder="1" applyAlignment="1">
      <alignment horizontal="right" vertical="center"/>
    </xf>
    <xf numFmtId="173" fontId="16" fillId="0" borderId="0" xfId="4" applyNumberFormat="1" applyFont="1" applyBorder="1" applyAlignment="1">
      <alignment vertical="center" wrapText="1"/>
    </xf>
    <xf numFmtId="1" fontId="16" fillId="0" borderId="0" xfId="0" applyNumberFormat="1" applyFont="1" applyAlignment="1">
      <alignment horizontal="left" vertical="center"/>
    </xf>
    <xf numFmtId="9" fontId="16" fillId="0" borderId="16" xfId="0" applyNumberFormat="1" applyFont="1" applyBorder="1" applyAlignment="1">
      <alignment vertical="center" wrapText="1"/>
    </xf>
    <xf numFmtId="9" fontId="16" fillId="0" borderId="16" xfId="0" applyNumberFormat="1" applyFont="1" applyBorder="1" applyAlignment="1">
      <alignment horizontal="right" vertical="center" wrapText="1"/>
    </xf>
    <xf numFmtId="9" fontId="16" fillId="3" borderId="16" xfId="0" applyNumberFormat="1" applyFont="1" applyFill="1" applyBorder="1" applyAlignment="1">
      <alignment horizontal="right" vertical="center" wrapText="1"/>
    </xf>
    <xf numFmtId="173" fontId="16" fillId="0" borderId="0" xfId="4" applyNumberFormat="1" applyFont="1" applyFill="1" applyBorder="1" applyAlignment="1">
      <alignment vertical="center"/>
    </xf>
    <xf numFmtId="0" fontId="36" fillId="0" borderId="16" xfId="0" applyFont="1" applyBorder="1" applyAlignment="1">
      <alignment vertical="center"/>
    </xf>
    <xf numFmtId="173" fontId="16" fillId="0" borderId="16" xfId="4" applyNumberFormat="1" applyFont="1" applyFill="1" applyBorder="1" applyAlignment="1">
      <alignment vertical="center"/>
    </xf>
    <xf numFmtId="0" fontId="23" fillId="41" borderId="0" xfId="0" applyFont="1" applyFill="1" applyAlignment="1">
      <alignment horizontal="right" vertical="center" wrapText="1"/>
    </xf>
    <xf numFmtId="0" fontId="23" fillId="41" borderId="0" xfId="0" applyFont="1" applyFill="1" applyAlignment="1">
      <alignment horizontal="left" vertical="center"/>
    </xf>
    <xf numFmtId="0" fontId="23" fillId="41" borderId="0" xfId="0" applyFont="1" applyFill="1" applyAlignment="1">
      <alignment horizontal="right" vertical="center"/>
    </xf>
    <xf numFmtId="9" fontId="16" fillId="0" borderId="16" xfId="1" applyFont="1" applyFill="1" applyBorder="1" applyAlignment="1">
      <alignment vertical="center"/>
    </xf>
    <xf numFmtId="0" fontId="20" fillId="0" borderId="0" xfId="0" applyFont="1" applyAlignment="1">
      <alignment horizontal="right" vertical="center"/>
    </xf>
    <xf numFmtId="3" fontId="16" fillId="0" borderId="16" xfId="0" applyNumberFormat="1" applyFont="1" applyBorder="1" applyAlignment="1">
      <alignment vertical="center"/>
    </xf>
    <xf numFmtId="0" fontId="36" fillId="0" borderId="17" xfId="0" applyFont="1" applyBorder="1" applyAlignment="1">
      <alignment vertical="center"/>
    </xf>
    <xf numFmtId="169" fontId="36" fillId="0" borderId="17" xfId="0" applyNumberFormat="1" applyFont="1" applyBorder="1" applyAlignment="1">
      <alignment vertical="center"/>
    </xf>
    <xf numFmtId="9" fontId="36" fillId="0" borderId="17" xfId="1" applyFont="1" applyFill="1" applyBorder="1" applyAlignment="1">
      <alignment horizontal="right" vertical="center"/>
    </xf>
    <xf numFmtId="2" fontId="36" fillId="0" borderId="17" xfId="0" applyNumberFormat="1" applyFont="1" applyBorder="1" applyAlignment="1">
      <alignment vertical="center"/>
    </xf>
    <xf numFmtId="169" fontId="20" fillId="0" borderId="0" xfId="0" applyNumberFormat="1" applyFont="1" applyAlignment="1">
      <alignment vertical="center"/>
    </xf>
    <xf numFmtId="3" fontId="36" fillId="0" borderId="0" xfId="4" applyNumberFormat="1" applyFont="1" applyFill="1" applyBorder="1" applyAlignment="1">
      <alignment vertical="center"/>
    </xf>
    <xf numFmtId="3" fontId="16" fillId="0" borderId="0" xfId="4" applyNumberFormat="1" applyFont="1" applyFill="1" applyBorder="1" applyAlignment="1">
      <alignment vertical="center"/>
    </xf>
    <xf numFmtId="169" fontId="21" fillId="0" borderId="0" xfId="0" applyNumberFormat="1" applyFont="1" applyAlignment="1">
      <alignment vertical="center"/>
    </xf>
    <xf numFmtId="9" fontId="16" fillId="0" borderId="16" xfId="0" applyNumberFormat="1" applyFont="1" applyBorder="1" applyAlignment="1">
      <alignment vertical="center"/>
    </xf>
    <xf numFmtId="9" fontId="36" fillId="0" borderId="17" xfId="0" applyNumberFormat="1" applyFont="1" applyBorder="1" applyAlignment="1">
      <alignment vertical="center"/>
    </xf>
    <xf numFmtId="0" fontId="36" fillId="0" borderId="17" xfId="0" applyFont="1" applyBorder="1" applyAlignment="1">
      <alignment vertical="center" wrapText="1"/>
    </xf>
    <xf numFmtId="2" fontId="16" fillId="0" borderId="16" xfId="0" applyNumberFormat="1" applyFont="1" applyBorder="1" applyAlignment="1">
      <alignment vertical="center"/>
    </xf>
    <xf numFmtId="0" fontId="17" fillId="0" borderId="0" xfId="0" applyFont="1" applyAlignment="1">
      <alignment vertical="center"/>
    </xf>
    <xf numFmtId="4" fontId="17" fillId="0" borderId="0" xfId="0" applyNumberFormat="1" applyFont="1" applyAlignment="1">
      <alignment vertical="center"/>
    </xf>
    <xf numFmtId="4" fontId="17" fillId="2" borderId="0" xfId="0" applyNumberFormat="1" applyFont="1" applyFill="1" applyAlignment="1">
      <alignment vertical="center"/>
    </xf>
    <xf numFmtId="0" fontId="41" fillId="0" borderId="0" xfId="0" applyFont="1" applyAlignment="1">
      <alignment vertical="center"/>
    </xf>
    <xf numFmtId="0" fontId="17" fillId="0" borderId="16" xfId="0" applyFont="1" applyBorder="1" applyAlignment="1">
      <alignment vertical="center"/>
    </xf>
    <xf numFmtId="166" fontId="16" fillId="0" borderId="16" xfId="0" applyNumberFormat="1" applyFont="1" applyBorder="1" applyAlignment="1">
      <alignment horizontal="right" vertical="center"/>
    </xf>
    <xf numFmtId="0" fontId="17" fillId="0" borderId="0" xfId="0" applyFont="1" applyAlignment="1">
      <alignment vertical="center" wrapText="1"/>
    </xf>
    <xf numFmtId="0" fontId="39" fillId="0" borderId="0" xfId="0" applyFont="1" applyAlignment="1">
      <alignment vertical="center"/>
    </xf>
    <xf numFmtId="0" fontId="36" fillId="0" borderId="17" xfId="0" applyFont="1" applyBorder="1" applyAlignment="1">
      <alignment horizontal="left" vertical="center"/>
    </xf>
    <xf numFmtId="0" fontId="36" fillId="0" borderId="17" xfId="0" applyFont="1" applyBorder="1" applyAlignment="1">
      <alignment horizontal="right" vertical="center"/>
    </xf>
    <xf numFmtId="0" fontId="36" fillId="0" borderId="17" xfId="0" applyFont="1" applyBorder="1" applyAlignment="1">
      <alignment horizontal="right" vertical="center" wrapText="1"/>
    </xf>
    <xf numFmtId="0" fontId="36" fillId="0" borderId="17" xfId="0" applyFont="1" applyBorder="1" applyAlignment="1">
      <alignment horizontal="left" vertical="center" wrapText="1"/>
    </xf>
    <xf numFmtId="0" fontId="16" fillId="0" borderId="16" xfId="0" applyFont="1" applyBorder="1" applyAlignment="1">
      <alignment horizontal="left" vertical="center" wrapText="1"/>
    </xf>
    <xf numFmtId="37" fontId="16" fillId="0" borderId="0" xfId="7" quotePrefix="1" applyNumberFormat="1" applyFont="1" applyFill="1" applyBorder="1" applyAlignment="1">
      <alignment horizontal="right" vertical="center"/>
    </xf>
    <xf numFmtId="37" fontId="36" fillId="0" borderId="0" xfId="7" quotePrefix="1" applyNumberFormat="1" applyFont="1" applyFill="1" applyBorder="1" applyAlignment="1">
      <alignment horizontal="right" vertical="center"/>
    </xf>
    <xf numFmtId="2" fontId="36" fillId="0" borderId="17" xfId="0" applyNumberFormat="1" applyFont="1" applyBorder="1" applyAlignment="1">
      <alignment horizontal="right" vertical="center"/>
    </xf>
    <xf numFmtId="0" fontId="16" fillId="0" borderId="20" xfId="0" applyFont="1" applyBorder="1" applyAlignment="1">
      <alignment vertical="center"/>
    </xf>
    <xf numFmtId="2" fontId="16" fillId="0" borderId="20" xfId="0" applyNumberFormat="1" applyFont="1" applyBorder="1" applyAlignment="1">
      <alignment horizontal="right" vertical="center"/>
    </xf>
    <xf numFmtId="0" fontId="16" fillId="0" borderId="20" xfId="0" applyFont="1" applyBorder="1" applyAlignment="1">
      <alignment horizontal="left" vertical="center"/>
    </xf>
    <xf numFmtId="0" fontId="16" fillId="0" borderId="20" xfId="0" applyFont="1" applyBorder="1" applyAlignment="1">
      <alignment horizontal="right" vertical="center"/>
    </xf>
    <xf numFmtId="3" fontId="36" fillId="0" borderId="17" xfId="0" applyNumberFormat="1" applyFont="1" applyBorder="1" applyAlignment="1">
      <alignment horizontal="right" vertical="center"/>
    </xf>
    <xf numFmtId="3" fontId="36" fillId="0" borderId="0" xfId="0" applyNumberFormat="1" applyFont="1" applyAlignment="1">
      <alignment horizontal="right" vertical="center"/>
    </xf>
    <xf numFmtId="0" fontId="38" fillId="0" borderId="0" xfId="0" applyFont="1" applyAlignment="1">
      <alignment horizontal="left" vertical="center" wrapText="1"/>
    </xf>
    <xf numFmtId="2" fontId="21" fillId="0" borderId="0" xfId="0" applyNumberFormat="1" applyFont="1" applyAlignment="1">
      <alignment vertical="center"/>
    </xf>
    <xf numFmtId="2" fontId="16" fillId="0" borderId="20" xfId="0" applyNumberFormat="1" applyFont="1" applyBorder="1" applyAlignment="1">
      <alignment vertical="center"/>
    </xf>
    <xf numFmtId="3" fontId="16" fillId="0" borderId="0" xfId="0" applyNumberFormat="1" applyFont="1" applyAlignment="1">
      <alignment horizontal="right" vertical="center" wrapText="1"/>
    </xf>
    <xf numFmtId="3" fontId="16" fillId="0" borderId="16" xfId="0" applyNumberFormat="1" applyFont="1" applyBorder="1" applyAlignment="1">
      <alignment horizontal="right" vertical="center" wrapText="1"/>
    </xf>
    <xf numFmtId="0" fontId="20" fillId="0" borderId="0" xfId="0" applyFont="1" applyAlignment="1">
      <alignment horizontal="justify" vertical="center"/>
    </xf>
    <xf numFmtId="0" fontId="23" fillId="41" borderId="0" xfId="0" applyFont="1" applyFill="1" applyAlignment="1">
      <alignment vertical="center" wrapText="1"/>
    </xf>
    <xf numFmtId="9" fontId="16" fillId="0" borderId="16" xfId="0" applyNumberFormat="1" applyFont="1" applyBorder="1" applyAlignment="1">
      <alignment horizontal="right" vertical="center"/>
    </xf>
    <xf numFmtId="0" fontId="16" fillId="0" borderId="0" xfId="0" applyFont="1" applyAlignment="1">
      <alignment horizontal="left" vertical="center" wrapText="1" readingOrder="1"/>
    </xf>
    <xf numFmtId="167" fontId="16" fillId="0" borderId="0" xfId="0" applyNumberFormat="1" applyFont="1" applyAlignment="1">
      <alignment vertical="center"/>
    </xf>
    <xf numFmtId="10" fontId="16" fillId="0" borderId="0" xfId="0" applyNumberFormat="1" applyFont="1" applyAlignment="1">
      <alignment vertical="center"/>
    </xf>
    <xf numFmtId="9" fontId="20" fillId="0" borderId="0" xfId="0" applyNumberFormat="1" applyFont="1" applyAlignment="1">
      <alignment vertical="center"/>
    </xf>
    <xf numFmtId="9" fontId="20" fillId="0" borderId="0" xfId="1" applyFont="1" applyFill="1" applyBorder="1" applyAlignment="1">
      <alignment vertical="center"/>
    </xf>
    <xf numFmtId="10" fontId="20" fillId="0" borderId="0" xfId="0" applyNumberFormat="1" applyFont="1" applyAlignment="1">
      <alignment vertical="center"/>
    </xf>
    <xf numFmtId="0" fontId="20" fillId="2" borderId="0" xfId="0" applyFont="1" applyFill="1" applyAlignment="1">
      <alignment horizontal="right" vertical="center"/>
    </xf>
    <xf numFmtId="167" fontId="16" fillId="0" borderId="16" xfId="0" applyNumberFormat="1" applyFont="1" applyBorder="1" applyAlignment="1">
      <alignment vertical="center"/>
    </xf>
    <xf numFmtId="9" fontId="16" fillId="0" borderId="16" xfId="0" applyNumberFormat="1" applyFont="1" applyBorder="1" applyAlignment="1">
      <alignment horizontal="right" vertical="center" readingOrder="1"/>
    </xf>
    <xf numFmtId="1" fontId="16" fillId="0" borderId="16" xfId="0" applyNumberFormat="1" applyFont="1" applyBorder="1" applyAlignment="1">
      <alignment vertical="center"/>
    </xf>
    <xf numFmtId="0" fontId="16" fillId="0" borderId="16" xfId="0" applyFont="1" applyBorder="1" applyAlignment="1">
      <alignment horizontal="left" vertical="center" wrapText="1" readingOrder="1"/>
    </xf>
    <xf numFmtId="43" fontId="16" fillId="0" borderId="16" xfId="4" applyFont="1" applyFill="1" applyBorder="1" applyAlignment="1">
      <alignment vertical="center"/>
    </xf>
    <xf numFmtId="39" fontId="16" fillId="0" borderId="0" xfId="0" applyNumberFormat="1" applyFont="1" applyAlignment="1">
      <alignment horizontal="right" vertical="center"/>
    </xf>
    <xf numFmtId="2" fontId="16" fillId="0" borderId="16" xfId="0" applyNumberFormat="1" applyFont="1" applyBorder="1" applyAlignment="1">
      <alignment horizontal="right" vertical="center"/>
    </xf>
    <xf numFmtId="39" fontId="16" fillId="0" borderId="16" xfId="0" applyNumberFormat="1" applyFont="1" applyBorder="1" applyAlignment="1">
      <alignment horizontal="right" vertical="center"/>
    </xf>
    <xf numFmtId="165" fontId="20" fillId="0" borderId="0" xfId="18" applyNumberFormat="1" applyFont="1" applyFill="1" applyBorder="1" applyAlignment="1">
      <alignment vertical="center"/>
    </xf>
    <xf numFmtId="9" fontId="20" fillId="0" borderId="0" xfId="18" applyFont="1" applyFill="1" applyBorder="1" applyAlignment="1">
      <alignment vertical="center"/>
    </xf>
    <xf numFmtId="1" fontId="16" fillId="0" borderId="16" xfId="0" applyNumberFormat="1" applyFont="1" applyBorder="1" applyAlignment="1">
      <alignment horizontal="left" vertical="center" wrapText="1" readingOrder="1"/>
    </xf>
    <xf numFmtId="4" fontId="20" fillId="0" borderId="0" xfId="9" applyNumberFormat="1" applyFont="1" applyAlignment="1">
      <alignment vertical="center"/>
    </xf>
    <xf numFmtId="0" fontId="20" fillId="2" borderId="0" xfId="0" applyFont="1" applyFill="1" applyAlignment="1">
      <alignment horizontal="center" vertical="center" wrapText="1"/>
    </xf>
    <xf numFmtId="9" fontId="21" fillId="0" borderId="0" xfId="0" applyNumberFormat="1" applyFont="1" applyAlignment="1">
      <alignment horizontal="center" vertical="center"/>
    </xf>
    <xf numFmtId="9" fontId="20" fillId="0" borderId="0" xfId="0" applyNumberFormat="1" applyFont="1" applyAlignment="1">
      <alignment horizontal="center" vertical="center"/>
    </xf>
    <xf numFmtId="0" fontId="16" fillId="0" borderId="16" xfId="0" applyFont="1" applyBorder="1" applyAlignment="1">
      <alignment horizontal="right" vertical="center"/>
    </xf>
    <xf numFmtId="0" fontId="40" fillId="0" borderId="0" xfId="0" applyFont="1" applyAlignment="1">
      <alignment vertical="center"/>
    </xf>
    <xf numFmtId="165" fontId="36" fillId="0" borderId="0" xfId="18" applyNumberFormat="1" applyFont="1" applyFill="1" applyBorder="1" applyAlignment="1">
      <alignment vertical="center"/>
    </xf>
    <xf numFmtId="9" fontId="36" fillId="0" borderId="0" xfId="18" applyFont="1" applyFill="1" applyBorder="1" applyAlignment="1">
      <alignment vertical="center"/>
    </xf>
    <xf numFmtId="9" fontId="20" fillId="0" borderId="0" xfId="0" applyNumberFormat="1" applyFont="1" applyAlignment="1">
      <alignment horizontal="right" vertical="center" wrapText="1"/>
    </xf>
    <xf numFmtId="9" fontId="20" fillId="0" borderId="0" xfId="0" applyNumberFormat="1" applyFont="1" applyAlignment="1">
      <alignment horizontal="right" vertical="center"/>
    </xf>
    <xf numFmtId="3" fontId="16" fillId="0" borderId="0" xfId="4" applyNumberFormat="1" applyFont="1" applyFill="1" applyBorder="1" applyAlignment="1">
      <alignment horizontal="right" vertical="center" wrapText="1"/>
    </xf>
    <xf numFmtId="175" fontId="16" fillId="0" borderId="0" xfId="4" applyNumberFormat="1" applyFont="1" applyFill="1" applyBorder="1" applyAlignment="1">
      <alignment horizontal="center" vertical="center" wrapText="1"/>
    </xf>
    <xf numFmtId="3" fontId="16" fillId="0" borderId="16" xfId="4" applyNumberFormat="1" applyFont="1" applyFill="1" applyBorder="1" applyAlignment="1">
      <alignment horizontal="right" vertical="center" wrapText="1"/>
    </xf>
    <xf numFmtId="174" fontId="16" fillId="0" borderId="16" xfId="4" applyNumberFormat="1" applyFont="1" applyFill="1" applyBorder="1" applyAlignment="1">
      <alignment horizontal="center" vertical="center" wrapText="1"/>
    </xf>
    <xf numFmtId="43" fontId="20" fillId="0" borderId="0" xfId="4" applyFont="1" applyBorder="1" applyAlignment="1">
      <alignment vertical="center"/>
    </xf>
    <xf numFmtId="43" fontId="20" fillId="2" borderId="0" xfId="4" applyFont="1" applyFill="1" applyBorder="1" applyAlignment="1">
      <alignment vertical="center"/>
    </xf>
    <xf numFmtId="3" fontId="36" fillId="0" borderId="17" xfId="0" applyNumberFormat="1" applyFont="1" applyBorder="1" applyAlignment="1">
      <alignment horizontal="right" vertical="center" wrapText="1"/>
    </xf>
    <xf numFmtId="0" fontId="16" fillId="0" borderId="0" xfId="0" applyFont="1" applyAlignment="1">
      <alignment horizontal="justify" vertical="center" wrapText="1"/>
    </xf>
    <xf numFmtId="0" fontId="16" fillId="0" borderId="16" xfId="0" applyFont="1" applyBorder="1" applyAlignment="1">
      <alignment horizontal="justify" vertical="center" wrapText="1"/>
    </xf>
    <xf numFmtId="1" fontId="16" fillId="0" borderId="16" xfId="0" applyNumberFormat="1" applyFont="1" applyBorder="1" applyAlignment="1">
      <alignment horizontal="right" vertical="center" wrapText="1"/>
    </xf>
    <xf numFmtId="0" fontId="36" fillId="0" borderId="16" xfId="0" applyFont="1" applyBorder="1" applyAlignment="1">
      <alignment horizontal="justify" vertical="center" wrapText="1"/>
    </xf>
    <xf numFmtId="1" fontId="36" fillId="0" borderId="16" xfId="0" applyNumberFormat="1" applyFont="1" applyBorder="1" applyAlignment="1">
      <alignment horizontal="right" vertical="center" wrapText="1"/>
    </xf>
    <xf numFmtId="0" fontId="16" fillId="2" borderId="16" xfId="0" applyFont="1" applyFill="1" applyBorder="1" applyAlignment="1">
      <alignment horizontal="justify" vertical="center" wrapText="1"/>
    </xf>
    <xf numFmtId="1" fontId="16" fillId="2" borderId="16" xfId="0" applyNumberFormat="1" applyFont="1" applyFill="1" applyBorder="1" applyAlignment="1">
      <alignment horizontal="right" vertical="center" wrapText="1"/>
    </xf>
    <xf numFmtId="3" fontId="34" fillId="0" borderId="0" xfId="0" applyNumberFormat="1" applyFont="1" applyAlignment="1">
      <alignment horizontal="right" vertical="center" wrapText="1"/>
    </xf>
    <xf numFmtId="3" fontId="34" fillId="0" borderId="16" xfId="0" applyNumberFormat="1" applyFont="1" applyBorder="1" applyAlignment="1">
      <alignment horizontal="right" vertical="center" wrapText="1"/>
    </xf>
    <xf numFmtId="169" fontId="34" fillId="0" borderId="16" xfId="0" applyNumberFormat="1" applyFont="1" applyBorder="1" applyAlignment="1">
      <alignment horizontal="right" vertical="center" wrapText="1"/>
    </xf>
    <xf numFmtId="3" fontId="36" fillId="0" borderId="16" xfId="0" applyNumberFormat="1" applyFont="1" applyBorder="1" applyAlignment="1">
      <alignment horizontal="right" vertical="center" wrapText="1"/>
    </xf>
    <xf numFmtId="169" fontId="16" fillId="0" borderId="17" xfId="0" applyNumberFormat="1" applyFont="1" applyBorder="1" applyAlignment="1">
      <alignment vertical="center"/>
    </xf>
    <xf numFmtId="9" fontId="16" fillId="0" borderId="17" xfId="1" applyFont="1" applyFill="1" applyBorder="1" applyAlignment="1">
      <alignment horizontal="right" vertical="center"/>
    </xf>
    <xf numFmtId="1" fontId="16" fillId="0" borderId="17" xfId="0" applyNumberFormat="1" applyFont="1" applyBorder="1" applyAlignment="1">
      <alignment vertical="center"/>
    </xf>
    <xf numFmtId="2" fontId="16" fillId="0" borderId="17" xfId="0" applyNumberFormat="1" applyFont="1" applyBorder="1" applyAlignment="1">
      <alignment vertical="center"/>
    </xf>
    <xf numFmtId="3" fontId="16" fillId="0" borderId="17" xfId="4" applyNumberFormat="1" applyFont="1" applyFill="1" applyBorder="1" applyAlignment="1">
      <alignment vertical="center"/>
    </xf>
    <xf numFmtId="9" fontId="36" fillId="0" borderId="16" xfId="0" applyNumberFormat="1" applyFont="1" applyBorder="1" applyAlignment="1">
      <alignment vertical="center"/>
    </xf>
    <xf numFmtId="9" fontId="16" fillId="0" borderId="17" xfId="1" applyFont="1" applyFill="1" applyBorder="1" applyAlignment="1">
      <alignment vertical="center"/>
    </xf>
    <xf numFmtId="0" fontId="41" fillId="0" borderId="16" xfId="0" applyFont="1" applyBorder="1" applyAlignment="1">
      <alignment vertical="center"/>
    </xf>
    <xf numFmtId="0" fontId="16" fillId="0" borderId="17" xfId="0" applyFont="1" applyBorder="1" applyAlignment="1">
      <alignment vertical="center"/>
    </xf>
    <xf numFmtId="0" fontId="16" fillId="0" borderId="17" xfId="0" applyFont="1" applyBorder="1" applyAlignment="1">
      <alignment horizontal="right" vertical="center"/>
    </xf>
    <xf numFmtId="0" fontId="33" fillId="0" borderId="17" xfId="0" applyFont="1" applyBorder="1" applyAlignment="1">
      <alignment horizontal="right" vertical="center" wrapText="1"/>
    </xf>
    <xf numFmtId="2" fontId="16" fillId="0" borderId="17" xfId="0" applyNumberFormat="1" applyFont="1" applyBorder="1" applyAlignment="1">
      <alignment horizontal="right" vertical="center"/>
    </xf>
    <xf numFmtId="3" fontId="16" fillId="0" borderId="17" xfId="0" applyNumberFormat="1" applyFont="1" applyBorder="1" applyAlignment="1">
      <alignment horizontal="right" vertical="center"/>
    </xf>
    <xf numFmtId="2" fontId="36" fillId="0" borderId="20" xfId="0" applyNumberFormat="1" applyFont="1" applyBorder="1" applyAlignment="1">
      <alignment vertical="center"/>
    </xf>
    <xf numFmtId="2" fontId="36" fillId="0" borderId="0" xfId="0" applyNumberFormat="1" applyFont="1" applyAlignment="1">
      <alignment vertical="center" wrapText="1"/>
    </xf>
    <xf numFmtId="1" fontId="36" fillId="0" borderId="16" xfId="0" applyNumberFormat="1" applyFont="1" applyBorder="1" applyAlignment="1">
      <alignment vertical="center"/>
    </xf>
    <xf numFmtId="0" fontId="34" fillId="0" borderId="0" xfId="0" applyFont="1" applyAlignment="1">
      <alignment horizontal="right" vertical="center" wrapText="1"/>
    </xf>
    <xf numFmtId="2" fontId="36" fillId="0" borderId="16" xfId="0" applyNumberFormat="1" applyFont="1" applyBorder="1" applyAlignment="1">
      <alignment vertical="center"/>
    </xf>
    <xf numFmtId="9" fontId="36" fillId="0" borderId="0" xfId="0" applyNumberFormat="1" applyFont="1" applyAlignment="1">
      <alignment horizontal="right" vertical="center"/>
    </xf>
    <xf numFmtId="9" fontId="36" fillId="0" borderId="16" xfId="0" applyNumberFormat="1" applyFont="1" applyBorder="1" applyAlignment="1">
      <alignment horizontal="right" vertical="center"/>
    </xf>
    <xf numFmtId="3" fontId="36" fillId="0" borderId="0" xfId="1" applyNumberFormat="1" applyFont="1" applyFill="1" applyBorder="1" applyAlignment="1">
      <alignment vertical="center"/>
    </xf>
    <xf numFmtId="0" fontId="17" fillId="0" borderId="22" xfId="0" applyFont="1" applyBorder="1" applyAlignment="1">
      <alignment vertical="center"/>
    </xf>
    <xf numFmtId="3" fontId="16" fillId="0" borderId="22" xfId="0" applyNumberFormat="1" applyFont="1" applyBorder="1" applyAlignment="1">
      <alignment horizontal="right" vertical="center"/>
    </xf>
    <xf numFmtId="0" fontId="23" fillId="41" borderId="0" xfId="0" applyFont="1" applyFill="1" applyAlignment="1">
      <alignment horizontal="center" vertical="center" wrapText="1"/>
    </xf>
    <xf numFmtId="172" fontId="36" fillId="0" borderId="0" xfId="88" applyNumberFormat="1" applyFont="1" applyFill="1" applyBorder="1" applyAlignment="1">
      <alignment horizontal="left" vertical="center" indent="2"/>
    </xf>
    <xf numFmtId="172" fontId="16" fillId="0" borderId="0" xfId="88" applyNumberFormat="1" applyFont="1" applyFill="1" applyBorder="1" applyAlignment="1">
      <alignment horizontal="left" vertical="center" indent="2"/>
    </xf>
    <xf numFmtId="0" fontId="16" fillId="0" borderId="23" xfId="0" applyFont="1" applyBorder="1" applyAlignment="1">
      <alignment vertical="center"/>
    </xf>
    <xf numFmtId="172" fontId="36" fillId="0" borderId="23" xfId="88" applyNumberFormat="1" applyFont="1" applyFill="1" applyBorder="1" applyAlignment="1">
      <alignment horizontal="left" vertical="center" indent="2"/>
    </xf>
    <xf numFmtId="172" fontId="16" fillId="0" borderId="23" xfId="88" applyNumberFormat="1" applyFont="1" applyFill="1" applyBorder="1" applyAlignment="1">
      <alignment horizontal="left" vertical="center" indent="2"/>
    </xf>
    <xf numFmtId="3" fontId="33" fillId="2" borderId="0" xfId="0" applyNumberFormat="1" applyFont="1" applyFill="1" applyAlignment="1">
      <alignment horizontal="right" vertical="center" wrapText="1"/>
    </xf>
    <xf numFmtId="9" fontId="20" fillId="0" borderId="0" xfId="1" applyFont="1" applyBorder="1" applyAlignment="1">
      <alignment vertical="center"/>
    </xf>
    <xf numFmtId="37" fontId="36" fillId="0" borderId="0" xfId="4" applyNumberFormat="1" applyFont="1" applyFill="1" applyBorder="1" applyAlignment="1">
      <alignment horizontal="right" vertical="center"/>
    </xf>
    <xf numFmtId="37" fontId="16" fillId="0" borderId="0" xfId="4" applyNumberFormat="1" applyFont="1" applyFill="1" applyBorder="1" applyAlignment="1">
      <alignment horizontal="right" vertical="center"/>
    </xf>
    <xf numFmtId="37" fontId="36" fillId="0" borderId="0" xfId="4" applyNumberFormat="1" applyFont="1" applyFill="1" applyBorder="1" applyAlignment="1">
      <alignment horizontal="right" vertical="center" wrapText="1"/>
    </xf>
    <xf numFmtId="37" fontId="16" fillId="0" borderId="0" xfId="4" applyNumberFormat="1" applyFont="1" applyFill="1" applyBorder="1" applyAlignment="1">
      <alignment horizontal="right" vertical="center" wrapText="1"/>
    </xf>
    <xf numFmtId="0" fontId="36" fillId="0" borderId="16" xfId="0" applyFont="1" applyBorder="1" applyAlignment="1">
      <alignment horizontal="right" vertical="center" wrapText="1"/>
    </xf>
    <xf numFmtId="3" fontId="16" fillId="2" borderId="0" xfId="0" applyNumberFormat="1" applyFont="1" applyFill="1" applyAlignment="1">
      <alignment vertical="center"/>
    </xf>
    <xf numFmtId="3" fontId="16" fillId="2" borderId="0" xfId="0" applyNumberFormat="1" applyFont="1" applyFill="1" applyAlignment="1">
      <alignment vertical="center" wrapText="1"/>
    </xf>
    <xf numFmtId="3" fontId="36" fillId="2" borderId="0" xfId="0" applyNumberFormat="1" applyFont="1" applyFill="1" applyAlignment="1">
      <alignment horizontal="right" vertical="center" wrapText="1"/>
    </xf>
    <xf numFmtId="2" fontId="50" fillId="0" borderId="0" xfId="0" applyNumberFormat="1" applyFont="1" applyAlignment="1">
      <alignment vertical="center"/>
    </xf>
    <xf numFmtId="0" fontId="50" fillId="0" borderId="0" xfId="0" applyFont="1" applyAlignment="1">
      <alignment vertical="center"/>
    </xf>
    <xf numFmtId="3" fontId="16" fillId="2" borderId="17" xfId="0" applyNumberFormat="1" applyFont="1" applyFill="1" applyBorder="1" applyAlignment="1">
      <alignment vertical="center"/>
    </xf>
    <xf numFmtId="0" fontId="51" fillId="41" borderId="0" xfId="0" applyFont="1" applyFill="1" applyAlignment="1">
      <alignment horizontal="left" vertical="center" wrapText="1"/>
    </xf>
    <xf numFmtId="0" fontId="51" fillId="41" borderId="0" xfId="0" applyFont="1" applyFill="1" applyAlignment="1">
      <alignment horizontal="right" vertical="center" wrapText="1"/>
    </xf>
    <xf numFmtId="3" fontId="16" fillId="0" borderId="23" xfId="0" applyNumberFormat="1" applyFont="1" applyBorder="1" applyAlignment="1">
      <alignment horizontal="right" vertical="center" wrapText="1"/>
    </xf>
    <xf numFmtId="4" fontId="16" fillId="0" borderId="23" xfId="0" applyNumberFormat="1" applyFont="1" applyBorder="1" applyAlignment="1">
      <alignment horizontal="right" vertical="center" wrapText="1"/>
    </xf>
    <xf numFmtId="1" fontId="34" fillId="0" borderId="16" xfId="0" applyNumberFormat="1" applyFont="1" applyBorder="1" applyAlignment="1">
      <alignment horizontal="left" vertical="center" wrapText="1"/>
    </xf>
    <xf numFmtId="0" fontId="20" fillId="2" borderId="0" xfId="0" applyFont="1" applyFill="1" applyAlignment="1">
      <alignment horizontal="left" vertical="center"/>
    </xf>
    <xf numFmtId="0" fontId="23" fillId="42" borderId="0" xfId="0" applyFont="1" applyFill="1" applyAlignment="1">
      <alignment horizontal="left" vertical="center" wrapText="1"/>
    </xf>
    <xf numFmtId="0" fontId="23" fillId="42" borderId="0" xfId="0" applyFont="1" applyFill="1" applyAlignment="1">
      <alignment horizontal="right" vertical="center" wrapText="1"/>
    </xf>
    <xf numFmtId="3" fontId="16" fillId="2" borderId="0" xfId="0" applyNumberFormat="1" applyFont="1" applyFill="1" applyAlignment="1">
      <alignment horizontal="right" vertical="center" wrapText="1"/>
    </xf>
    <xf numFmtId="3" fontId="36" fillId="2" borderId="21" xfId="0" applyNumberFormat="1" applyFont="1" applyFill="1" applyBorder="1" applyAlignment="1">
      <alignment horizontal="right" vertical="center" wrapText="1"/>
    </xf>
    <xf numFmtId="3" fontId="16" fillId="2" borderId="21" xfId="0" applyNumberFormat="1" applyFont="1" applyFill="1" applyBorder="1" applyAlignment="1">
      <alignment horizontal="right" vertical="center" wrapText="1"/>
    </xf>
    <xf numFmtId="0" fontId="16" fillId="2" borderId="24" xfId="0" applyFont="1" applyFill="1" applyBorder="1" applyAlignment="1">
      <alignment vertical="center" wrapText="1"/>
    </xf>
    <xf numFmtId="3" fontId="16" fillId="2" borderId="24" xfId="0" applyNumberFormat="1" applyFont="1" applyFill="1" applyBorder="1" applyAlignment="1">
      <alignment horizontal="right" vertical="center" wrapText="1"/>
    </xf>
    <xf numFmtId="3" fontId="34" fillId="2" borderId="0" xfId="0" applyNumberFormat="1" applyFont="1" applyFill="1" applyAlignment="1">
      <alignment horizontal="right" vertical="center" wrapText="1"/>
    </xf>
    <xf numFmtId="3" fontId="34" fillId="2" borderId="16" xfId="0" applyNumberFormat="1" applyFont="1" applyFill="1" applyBorder="1" applyAlignment="1">
      <alignment horizontal="right" vertical="center" wrapText="1"/>
    </xf>
    <xf numFmtId="3" fontId="33" fillId="2" borderId="16" xfId="0" applyNumberFormat="1" applyFont="1" applyFill="1" applyBorder="1" applyAlignment="1">
      <alignment horizontal="right" vertical="center" wrapText="1"/>
    </xf>
    <xf numFmtId="0" fontId="47" fillId="2" borderId="0" xfId="0" applyFont="1" applyFill="1"/>
    <xf numFmtId="169" fontId="52" fillId="0" borderId="0" xfId="0" applyNumberFormat="1" applyFont="1" applyAlignment="1">
      <alignment horizontal="right" vertical="center" wrapText="1"/>
    </xf>
    <xf numFmtId="39" fontId="16" fillId="0" borderId="0" xfId="0" applyNumberFormat="1" applyFont="1" applyAlignment="1">
      <alignment vertical="center"/>
    </xf>
    <xf numFmtId="37" fontId="16" fillId="2" borderId="0" xfId="0" applyNumberFormat="1" applyFont="1" applyFill="1" applyAlignment="1">
      <alignment vertical="center"/>
    </xf>
    <xf numFmtId="1" fontId="16" fillId="2" borderId="0" xfId="0" applyNumberFormat="1" applyFont="1" applyFill="1" applyAlignment="1">
      <alignment vertical="center"/>
    </xf>
    <xf numFmtId="43" fontId="16" fillId="2" borderId="0" xfId="4" applyFont="1" applyFill="1" applyBorder="1" applyAlignment="1">
      <alignment vertical="center"/>
    </xf>
    <xf numFmtId="43" fontId="16" fillId="2" borderId="16" xfId="4" applyFont="1" applyFill="1" applyBorder="1" applyAlignment="1">
      <alignment vertical="center"/>
    </xf>
    <xf numFmtId="173" fontId="16" fillId="0" borderId="0" xfId="0" applyNumberFormat="1" applyFont="1" applyAlignment="1">
      <alignment vertical="center" wrapText="1"/>
    </xf>
    <xf numFmtId="169" fontId="16" fillId="2" borderId="0" xfId="0" applyNumberFormat="1" applyFont="1" applyFill="1" applyAlignment="1">
      <alignment horizontal="right" vertical="center" wrapText="1"/>
    </xf>
    <xf numFmtId="1" fontId="16" fillId="2" borderId="0" xfId="0" applyNumberFormat="1" applyFont="1" applyFill="1" applyAlignment="1">
      <alignment horizontal="right" vertical="center" wrapText="1"/>
    </xf>
    <xf numFmtId="0" fontId="53" fillId="0" borderId="0" xfId="0" applyFont="1" applyAlignment="1">
      <alignment vertical="center"/>
    </xf>
    <xf numFmtId="0" fontId="16" fillId="0" borderId="22" xfId="0" applyFont="1" applyBorder="1" applyAlignment="1">
      <alignment vertical="center" wrapText="1"/>
    </xf>
    <xf numFmtId="165" fontId="16" fillId="0" borderId="22" xfId="1" applyNumberFormat="1" applyFont="1" applyBorder="1" applyAlignment="1">
      <alignment horizontal="right" vertical="center" wrapText="1"/>
    </xf>
    <xf numFmtId="0" fontId="16" fillId="0" borderId="22" xfId="0" applyFont="1" applyBorder="1" applyAlignment="1">
      <alignment horizontal="right" vertical="center" wrapText="1"/>
    </xf>
    <xf numFmtId="169" fontId="16" fillId="0" borderId="22" xfId="0" applyNumberFormat="1" applyFont="1" applyBorder="1" applyAlignment="1">
      <alignment horizontal="right" vertical="center" wrapText="1"/>
    </xf>
    <xf numFmtId="3" fontId="34" fillId="0" borderId="16" xfId="0" applyNumberFormat="1" applyFont="1" applyBorder="1" applyAlignment="1">
      <alignment horizontal="left" vertical="center" wrapText="1"/>
    </xf>
    <xf numFmtId="3" fontId="16" fillId="0" borderId="22" xfId="0" applyNumberFormat="1" applyFont="1" applyBorder="1" applyAlignment="1">
      <alignment vertical="center" wrapText="1"/>
    </xf>
    <xf numFmtId="0" fontId="54" fillId="41" borderId="0" xfId="0" applyFont="1" applyFill="1" applyAlignment="1">
      <alignment horizontal="right" vertical="center" wrapText="1"/>
    </xf>
    <xf numFmtId="172" fontId="55" fillId="0" borderId="0" xfId="16" applyNumberFormat="1" applyFont="1" applyFill="1" applyBorder="1" applyAlignment="1">
      <alignment horizontal="right" vertical="center"/>
    </xf>
    <xf numFmtId="172" fontId="16" fillId="0" borderId="0" xfId="16" applyNumberFormat="1" applyFont="1" applyFill="1" applyBorder="1" applyAlignment="1">
      <alignment horizontal="right" vertical="center"/>
    </xf>
    <xf numFmtId="172" fontId="36" fillId="0" borderId="17" xfId="16" applyNumberFormat="1" applyFont="1" applyFill="1" applyBorder="1" applyAlignment="1">
      <alignment horizontal="right" vertical="center"/>
    </xf>
    <xf numFmtId="3" fontId="36" fillId="0" borderId="17" xfId="0" applyNumberFormat="1" applyFont="1" applyBorder="1" applyAlignment="1">
      <alignment vertical="center" wrapText="1"/>
    </xf>
    <xf numFmtId="0" fontId="33" fillId="2" borderId="0" xfId="0" applyFont="1" applyFill="1" applyAlignment="1">
      <alignment horizontal="right" vertical="center" wrapText="1"/>
    </xf>
    <xf numFmtId="3" fontId="34" fillId="0" borderId="17" xfId="0" applyNumberFormat="1" applyFont="1" applyBorder="1" applyAlignment="1">
      <alignment vertical="center" wrapText="1"/>
    </xf>
    <xf numFmtId="10" fontId="16" fillId="0" borderId="0" xfId="0" applyNumberFormat="1" applyFont="1" applyAlignment="1">
      <alignment vertical="center" wrapText="1"/>
    </xf>
    <xf numFmtId="10" fontId="16" fillId="0" borderId="22" xfId="0" applyNumberFormat="1" applyFont="1" applyBorder="1" applyAlignment="1">
      <alignment vertical="center" wrapText="1"/>
    </xf>
    <xf numFmtId="9" fontId="16" fillId="0" borderId="0" xfId="1" applyFont="1" applyFill="1" applyBorder="1" applyAlignment="1">
      <alignment vertical="center" wrapText="1"/>
    </xf>
    <xf numFmtId="9" fontId="36" fillId="0" borderId="17" xfId="1" applyFont="1" applyFill="1" applyBorder="1" applyAlignment="1">
      <alignment vertical="center" wrapText="1"/>
    </xf>
    <xf numFmtId="0" fontId="16" fillId="0" borderId="23" xfId="0" applyFont="1" applyBorder="1" applyAlignment="1">
      <alignment horizontal="left" vertical="center" wrapText="1"/>
    </xf>
    <xf numFmtId="9" fontId="16" fillId="0" borderId="23" xfId="1" applyFont="1" applyFill="1" applyBorder="1" applyAlignment="1">
      <alignment horizontal="right" vertical="center" wrapText="1"/>
    </xf>
    <xf numFmtId="1" fontId="16" fillId="0" borderId="0" xfId="1" applyNumberFormat="1" applyFont="1" applyFill="1" applyBorder="1" applyAlignment="1">
      <alignment horizontal="right" vertical="center" wrapText="1"/>
    </xf>
    <xf numFmtId="1" fontId="16" fillId="0" borderId="16" xfId="0" applyNumberFormat="1" applyFont="1" applyBorder="1" applyAlignment="1">
      <alignment horizontal="right" vertical="center"/>
    </xf>
    <xf numFmtId="2" fontId="16" fillId="0" borderId="0" xfId="0" applyNumberFormat="1" applyFont="1" applyAlignment="1">
      <alignment horizontal="right" vertical="center" wrapText="1"/>
    </xf>
    <xf numFmtId="2" fontId="16" fillId="0" borderId="16" xfId="0" applyNumberFormat="1" applyFont="1" applyBorder="1" applyAlignment="1">
      <alignment horizontal="right" vertical="center" wrapText="1"/>
    </xf>
    <xf numFmtId="3" fontId="16" fillId="0" borderId="0" xfId="1" applyNumberFormat="1" applyFont="1" applyFill="1" applyBorder="1" applyAlignment="1">
      <alignment vertical="center"/>
    </xf>
    <xf numFmtId="3" fontId="36" fillId="0" borderId="17" xfId="1" applyNumberFormat="1" applyFont="1" applyFill="1" applyBorder="1" applyAlignment="1">
      <alignment vertical="center"/>
    </xf>
    <xf numFmtId="3" fontId="36" fillId="0" borderId="17" xfId="1" applyNumberFormat="1" applyFont="1" applyFill="1" applyBorder="1" applyAlignment="1">
      <alignment horizontal="right" vertical="center"/>
    </xf>
    <xf numFmtId="3" fontId="16" fillId="0" borderId="17" xfId="0" applyNumberFormat="1" applyFont="1" applyBorder="1" applyAlignment="1">
      <alignment vertical="center"/>
    </xf>
    <xf numFmtId="9" fontId="16" fillId="0" borderId="24" xfId="1" applyFont="1" applyFill="1" applyBorder="1" applyAlignment="1">
      <alignment vertical="center"/>
    </xf>
    <xf numFmtId="9" fontId="16" fillId="0" borderId="21" xfId="0" applyNumberFormat="1" applyFont="1" applyBorder="1" applyAlignment="1">
      <alignment vertical="center"/>
    </xf>
    <xf numFmtId="1" fontId="16" fillId="0" borderId="16" xfId="0" applyNumberFormat="1" applyFont="1" applyBorder="1" applyAlignment="1">
      <alignment horizontal="center" vertical="center" wrapText="1" readingOrder="1"/>
    </xf>
    <xf numFmtId="0" fontId="16" fillId="0" borderId="16" xfId="0" applyFont="1" applyBorder="1" applyAlignment="1">
      <alignment horizontal="right" vertical="center" wrapText="1"/>
    </xf>
    <xf numFmtId="10" fontId="36" fillId="0" borderId="0" xfId="1" applyNumberFormat="1" applyFont="1" applyFill="1" applyAlignment="1">
      <alignment vertical="center"/>
    </xf>
    <xf numFmtId="10" fontId="16" fillId="0" borderId="0" xfId="0" applyNumberFormat="1" applyFont="1" applyAlignment="1">
      <alignment horizontal="right" vertical="center" wrapText="1"/>
    </xf>
    <xf numFmtId="0" fontId="16" fillId="0" borderId="17" xfId="0" applyFont="1" applyBorder="1" applyAlignment="1">
      <alignment horizontal="right" vertical="center" wrapText="1"/>
    </xf>
    <xf numFmtId="10" fontId="16" fillId="0" borderId="0" xfId="1" applyNumberFormat="1" applyFont="1" applyFill="1" applyBorder="1" applyAlignment="1">
      <alignment horizontal="right" vertical="center"/>
    </xf>
    <xf numFmtId="10" fontId="16" fillId="0" borderId="17" xfId="1" applyNumberFormat="1" applyFont="1" applyFill="1" applyBorder="1" applyAlignment="1">
      <alignment horizontal="right" vertical="center"/>
    </xf>
    <xf numFmtId="9" fontId="36" fillId="0" borderId="16" xfId="1" applyFont="1" applyFill="1" applyBorder="1" applyAlignment="1">
      <alignment horizontal="right" vertical="center"/>
    </xf>
    <xf numFmtId="1" fontId="36" fillId="0" borderId="16" xfId="0" applyNumberFormat="1" applyFont="1" applyBorder="1" applyAlignment="1">
      <alignment horizontal="right" vertical="center"/>
    </xf>
    <xf numFmtId="0" fontId="36" fillId="0" borderId="16" xfId="0" applyFont="1" applyBorder="1" applyAlignment="1">
      <alignment horizontal="right" vertical="center"/>
    </xf>
    <xf numFmtId="0" fontId="36" fillId="41" borderId="0" xfId="0" applyFont="1" applyFill="1" applyAlignment="1">
      <alignment horizontal="right" vertical="center" wrapText="1"/>
    </xf>
    <xf numFmtId="0" fontId="17" fillId="0" borderId="0" xfId="0" applyFont="1" applyAlignment="1">
      <alignment horizontal="right" vertical="center" wrapText="1"/>
    </xf>
    <xf numFmtId="0" fontId="58" fillId="0" borderId="0" xfId="0" applyFont="1" applyAlignment="1">
      <alignment horizontal="right" vertical="center" wrapText="1"/>
    </xf>
    <xf numFmtId="0" fontId="58" fillId="0" borderId="0" xfId="0" applyFont="1" applyAlignment="1">
      <alignment horizontal="right" vertical="center"/>
    </xf>
    <xf numFmtId="3" fontId="58" fillId="0" borderId="0" xfId="0" applyNumberFormat="1" applyFont="1" applyAlignment="1">
      <alignment horizontal="right" vertical="center" wrapText="1"/>
    </xf>
    <xf numFmtId="0" fontId="57" fillId="0" borderId="0" xfId="0" applyFont="1" applyAlignment="1">
      <alignment vertical="center" wrapText="1"/>
    </xf>
    <xf numFmtId="0" fontId="58" fillId="0" borderId="16" xfId="0" applyFont="1" applyBorder="1" applyAlignment="1">
      <alignment horizontal="right" vertical="center" wrapText="1"/>
    </xf>
    <xf numFmtId="0" fontId="59" fillId="0" borderId="16" xfId="0" applyFont="1" applyBorder="1" applyAlignment="1">
      <alignment horizontal="right" vertical="center" wrapText="1"/>
    </xf>
    <xf numFmtId="3" fontId="36" fillId="0" borderId="16" xfId="0" applyNumberFormat="1" applyFont="1" applyBorder="1" applyAlignment="1">
      <alignment horizontal="right" vertical="center"/>
    </xf>
    <xf numFmtId="0" fontId="36" fillId="0" borderId="16" xfId="0" applyFont="1" applyBorder="1" applyAlignment="1">
      <alignment horizontal="left" vertical="center"/>
    </xf>
    <xf numFmtId="0" fontId="20" fillId="2" borderId="0" xfId="0" applyFont="1" applyFill="1" applyAlignment="1">
      <alignment vertical="center" wrapText="1"/>
    </xf>
    <xf numFmtId="0" fontId="16" fillId="0" borderId="22" xfId="0" applyFont="1" applyBorder="1" applyAlignment="1">
      <alignment vertical="center"/>
    </xf>
    <xf numFmtId="9" fontId="16" fillId="0" borderId="22" xfId="1" applyFont="1" applyFill="1" applyBorder="1" applyAlignment="1">
      <alignment vertical="center"/>
    </xf>
    <xf numFmtId="9" fontId="36" fillId="0" borderId="16" xfId="1" applyFont="1" applyBorder="1" applyAlignment="1">
      <alignment horizontal="right" vertical="center"/>
    </xf>
    <xf numFmtId="2" fontId="36" fillId="0" borderId="16" xfId="0" applyNumberFormat="1" applyFont="1" applyBorder="1" applyAlignment="1">
      <alignment horizontal="right" vertical="center"/>
    </xf>
    <xf numFmtId="0" fontId="3" fillId="0" borderId="0" xfId="0" applyFont="1" applyAlignment="1">
      <alignment horizontal="left" wrapText="1"/>
    </xf>
    <xf numFmtId="3" fontId="36" fillId="0" borderId="16" xfId="0" applyNumberFormat="1" applyFont="1" applyBorder="1" applyAlignment="1">
      <alignment vertical="center" wrapText="1"/>
    </xf>
    <xf numFmtId="4" fontId="33" fillId="2" borderId="0" xfId="0" applyNumberFormat="1" applyFont="1" applyFill="1" applyAlignment="1">
      <alignment horizontal="right" vertical="center" wrapText="1"/>
    </xf>
    <xf numFmtId="1" fontId="34" fillId="0" borderId="17" xfId="0" applyNumberFormat="1" applyFont="1" applyBorder="1" applyAlignment="1">
      <alignment horizontal="right" vertical="center" wrapText="1"/>
    </xf>
    <xf numFmtId="1" fontId="34" fillId="0" borderId="16" xfId="0" applyNumberFormat="1" applyFont="1" applyBorder="1" applyAlignment="1">
      <alignment horizontal="right" vertical="center" wrapText="1"/>
    </xf>
    <xf numFmtId="3" fontId="36" fillId="2" borderId="24" xfId="0" applyNumberFormat="1" applyFont="1" applyFill="1" applyBorder="1" applyAlignment="1">
      <alignment vertical="center" wrapText="1"/>
    </xf>
    <xf numFmtId="0" fontId="39" fillId="0" borderId="0" xfId="0" applyFont="1" applyAlignment="1">
      <alignment horizontal="left" vertical="top" wrapText="1"/>
    </xf>
    <xf numFmtId="4" fontId="0" fillId="0" borderId="0" xfId="0" applyNumberFormat="1"/>
    <xf numFmtId="2" fontId="16" fillId="0" borderId="21" xfId="0" applyNumberFormat="1" applyFont="1" applyBorder="1" applyAlignment="1">
      <alignment horizontal="right" vertical="center"/>
    </xf>
    <xf numFmtId="2" fontId="17" fillId="0" borderId="21" xfId="0" applyNumberFormat="1" applyFont="1" applyBorder="1" applyAlignment="1">
      <alignment vertical="center"/>
    </xf>
    <xf numFmtId="2" fontId="41" fillId="0" borderId="21" xfId="0" applyNumberFormat="1" applyFont="1" applyBorder="1" applyAlignment="1">
      <alignment vertical="center"/>
    </xf>
    <xf numFmtId="0" fontId="41" fillId="0" borderId="21" xfId="0" applyFont="1" applyBorder="1" applyAlignment="1">
      <alignment vertical="center"/>
    </xf>
    <xf numFmtId="2" fontId="17" fillId="0" borderId="0" xfId="0" applyNumberFormat="1" applyFont="1" applyAlignment="1">
      <alignment vertical="center"/>
    </xf>
    <xf numFmtId="2" fontId="41" fillId="0" borderId="0" xfId="0" applyNumberFormat="1" applyFont="1" applyAlignment="1">
      <alignment vertical="center"/>
    </xf>
    <xf numFmtId="0" fontId="23" fillId="41" borderId="22" xfId="0" applyFont="1" applyFill="1" applyBorder="1" applyAlignment="1">
      <alignment horizontal="right" vertical="center" wrapText="1"/>
    </xf>
    <xf numFmtId="0" fontId="23" fillId="41" borderId="22" xfId="0" applyFont="1" applyFill="1" applyBorder="1" applyAlignment="1">
      <alignment vertical="center" wrapText="1"/>
    </xf>
    <xf numFmtId="4" fontId="16" fillId="0" borderId="0" xfId="0" applyNumberFormat="1" applyFont="1" applyAlignment="1">
      <alignment horizontal="right" vertical="top"/>
    </xf>
    <xf numFmtId="2" fontId="61" fillId="0" borderId="21" xfId="0" applyNumberFormat="1" applyFont="1" applyBorder="1" applyAlignment="1">
      <alignment horizontal="right" vertical="center"/>
    </xf>
    <xf numFmtId="2" fontId="61" fillId="0" borderId="0" xfId="0" applyNumberFormat="1" applyFont="1" applyAlignment="1">
      <alignment horizontal="right" vertical="center"/>
    </xf>
    <xf numFmtId="0" fontId="17" fillId="2" borderId="0" xfId="0" applyFont="1" applyFill="1" applyAlignment="1">
      <alignment vertical="center"/>
    </xf>
    <xf numFmtId="2" fontId="62" fillId="0" borderId="0" xfId="0" applyNumberFormat="1" applyFont="1" applyAlignment="1">
      <alignment horizontal="right" vertical="center"/>
    </xf>
    <xf numFmtId="0" fontId="62" fillId="0" borderId="0" xfId="0" applyFont="1" applyAlignment="1">
      <alignment vertical="center"/>
    </xf>
    <xf numFmtId="1" fontId="17" fillId="0" borderId="0" xfId="0" applyNumberFormat="1" applyFont="1" applyAlignment="1">
      <alignment vertical="center"/>
    </xf>
    <xf numFmtId="4" fontId="16" fillId="0" borderId="22" xfId="0" applyNumberFormat="1" applyFont="1" applyBorder="1" applyAlignment="1">
      <alignment horizontal="right" vertical="center"/>
    </xf>
    <xf numFmtId="2" fontId="17" fillId="0" borderId="22" xfId="0" applyNumberFormat="1" applyFont="1" applyBorder="1" applyAlignment="1">
      <alignment vertical="center"/>
    </xf>
    <xf numFmtId="0" fontId="17" fillId="2" borderId="22" xfId="0" applyFont="1" applyFill="1" applyBorder="1" applyAlignment="1">
      <alignment vertical="center"/>
    </xf>
    <xf numFmtId="4" fontId="63" fillId="0" borderId="0" xfId="0" applyNumberFormat="1" applyFont="1" applyAlignment="1">
      <alignment horizontal="right" vertical="top"/>
    </xf>
    <xf numFmtId="0" fontId="62" fillId="0" borderId="0" xfId="0" applyFont="1"/>
    <xf numFmtId="3" fontId="63" fillId="0" borderId="0" xfId="0" applyNumberFormat="1" applyFont="1" applyAlignment="1">
      <alignment horizontal="right" vertical="top"/>
    </xf>
    <xf numFmtId="0" fontId="20" fillId="0" borderId="0" xfId="0" applyFont="1" applyAlignment="1">
      <alignment horizontal="left" vertical="top" wrapText="1"/>
    </xf>
    <xf numFmtId="0" fontId="64" fillId="0" borderId="0" xfId="0" applyFont="1" applyAlignment="1">
      <alignment vertical="center"/>
    </xf>
    <xf numFmtId="0" fontId="17" fillId="0" borderId="17" xfId="0" applyFont="1" applyBorder="1" applyAlignment="1">
      <alignment horizontal="right" vertical="center"/>
    </xf>
    <xf numFmtId="0" fontId="41" fillId="0" borderId="17" xfId="0" applyFont="1" applyBorder="1" applyAlignment="1">
      <alignment horizontal="right" vertical="center"/>
    </xf>
    <xf numFmtId="0" fontId="41" fillId="0" borderId="17" xfId="0" applyFont="1" applyBorder="1" applyAlignment="1">
      <alignment vertical="center"/>
    </xf>
    <xf numFmtId="0" fontId="17" fillId="0" borderId="0" xfId="0" applyFont="1" applyAlignment="1">
      <alignment horizontal="right" vertical="center"/>
    </xf>
    <xf numFmtId="0" fontId="41" fillId="0" borderId="0" xfId="0" applyFont="1" applyAlignment="1">
      <alignment horizontal="right" vertical="center"/>
    </xf>
    <xf numFmtId="4" fontId="0" fillId="2" borderId="0" xfId="0" applyNumberFormat="1" applyFill="1"/>
    <xf numFmtId="0" fontId="20" fillId="0" borderId="0" xfId="0" applyFont="1" applyAlignment="1">
      <alignment vertical="top" wrapText="1"/>
    </xf>
    <xf numFmtId="3" fontId="16" fillId="0" borderId="21" xfId="0" applyNumberFormat="1" applyFont="1" applyBorder="1" applyAlignment="1">
      <alignment horizontal="right" vertical="center"/>
    </xf>
    <xf numFmtId="0" fontId="41" fillId="0" borderId="21" xfId="0" applyFont="1" applyBorder="1" applyAlignment="1">
      <alignment horizontal="right" vertical="center"/>
    </xf>
    <xf numFmtId="0" fontId="41" fillId="0" borderId="21" xfId="0" applyFont="1" applyBorder="1" applyAlignment="1">
      <alignment horizontal="left" vertical="center"/>
    </xf>
    <xf numFmtId="166" fontId="16" fillId="39" borderId="0" xfId="0" applyNumberFormat="1" applyFont="1" applyFill="1" applyAlignment="1">
      <alignment horizontal="right" vertical="center"/>
    </xf>
    <xf numFmtId="0" fontId="41" fillId="39" borderId="0" xfId="0" applyFont="1" applyFill="1" applyAlignment="1">
      <alignment horizontal="right" vertical="center"/>
    </xf>
    <xf numFmtId="0" fontId="17" fillId="39" borderId="0" xfId="0" applyFont="1" applyFill="1" applyAlignment="1">
      <alignment horizontal="left" vertical="center"/>
    </xf>
    <xf numFmtId="0" fontId="47" fillId="0" borderId="0" xfId="0" applyFont="1"/>
    <xf numFmtId="0" fontId="17" fillId="0" borderId="0" xfId="0" applyFont="1" applyAlignment="1">
      <alignment horizontal="left" vertical="center"/>
    </xf>
    <xf numFmtId="0" fontId="64" fillId="2" borderId="0" xfId="0" applyFont="1" applyFill="1"/>
    <xf numFmtId="0" fontId="67" fillId="0" borderId="0" xfId="0" applyFont="1" applyAlignment="1">
      <alignment vertical="center"/>
    </xf>
    <xf numFmtId="0" fontId="55" fillId="0" borderId="0" xfId="0" applyFont="1" applyAlignment="1">
      <alignment horizontal="left" vertical="center" wrapText="1"/>
    </xf>
    <xf numFmtId="0" fontId="16" fillId="0" borderId="17" xfId="0" applyFont="1" applyBorder="1" applyAlignment="1">
      <alignment horizontal="center" vertical="center"/>
    </xf>
    <xf numFmtId="0" fontId="16" fillId="0" borderId="17" xfId="0" applyFont="1" applyBorder="1" applyAlignment="1">
      <alignment horizontal="left" vertical="center"/>
    </xf>
    <xf numFmtId="0" fontId="55" fillId="0" borderId="17" xfId="0" applyFont="1" applyBorder="1" applyAlignment="1">
      <alignment horizontal="center" vertical="center"/>
    </xf>
    <xf numFmtId="0" fontId="55" fillId="0" borderId="0" xfId="0" applyFont="1" applyAlignment="1">
      <alignment horizontal="center" vertical="center"/>
    </xf>
    <xf numFmtId="0" fontId="55" fillId="0" borderId="0" xfId="0" quotePrefix="1" applyFont="1" applyAlignment="1">
      <alignment horizontal="center" vertical="center"/>
    </xf>
    <xf numFmtId="0" fontId="54" fillId="0" borderId="17" xfId="0" applyFont="1" applyBorder="1" applyAlignment="1">
      <alignment horizontal="right" vertical="center"/>
    </xf>
    <xf numFmtId="0" fontId="55" fillId="0" borderId="0" xfId="0" applyFont="1" applyAlignment="1">
      <alignment horizontal="right" vertical="center"/>
    </xf>
    <xf numFmtId="0" fontId="36" fillId="0" borderId="0" xfId="0" applyFont="1" applyAlignment="1">
      <alignment vertical="center" wrapText="1"/>
    </xf>
    <xf numFmtId="0" fontId="16" fillId="0" borderId="0" xfId="0" quotePrefix="1" applyFont="1" applyAlignment="1">
      <alignment horizontal="left" vertical="center"/>
    </xf>
    <xf numFmtId="0" fontId="39" fillId="0" borderId="0" xfId="0" quotePrefix="1" applyFont="1" applyAlignment="1">
      <alignment vertical="center"/>
    </xf>
    <xf numFmtId="3" fontId="54" fillId="0" borderId="17" xfId="0" applyNumberFormat="1" applyFont="1" applyBorder="1" applyAlignment="1">
      <alignment horizontal="right" vertical="center"/>
    </xf>
    <xf numFmtId="3" fontId="55" fillId="0" borderId="0" xfId="0" applyNumberFormat="1" applyFont="1" applyAlignment="1">
      <alignment horizontal="right" vertical="center"/>
    </xf>
    <xf numFmtId="3" fontId="55" fillId="0" borderId="0" xfId="0" quotePrefix="1" applyNumberFormat="1" applyFont="1" applyAlignment="1">
      <alignment horizontal="right" vertical="center"/>
    </xf>
    <xf numFmtId="0" fontId="55" fillId="0" borderId="0" xfId="0" quotePrefix="1" applyFont="1" applyAlignment="1">
      <alignment horizontal="right" vertical="center"/>
    </xf>
    <xf numFmtId="1" fontId="23" fillId="2" borderId="0" xfId="0" applyNumberFormat="1" applyFont="1" applyFill="1" applyAlignment="1">
      <alignment horizontal="left" vertical="center"/>
    </xf>
    <xf numFmtId="3" fontId="33" fillId="39" borderId="0" xfId="0" applyNumberFormat="1" applyFont="1" applyFill="1" applyAlignment="1">
      <alignment horizontal="right" vertical="center" wrapText="1"/>
    </xf>
    <xf numFmtId="3" fontId="33" fillId="39" borderId="16" xfId="0" applyNumberFormat="1" applyFont="1" applyFill="1" applyBorder="1" applyAlignment="1">
      <alignment horizontal="right" vertical="center" wrapText="1"/>
    </xf>
    <xf numFmtId="9" fontId="16" fillId="0" borderId="0" xfId="18" applyFont="1" applyFill="1" applyBorder="1" applyAlignment="1">
      <alignment horizontal="right" vertical="center" wrapText="1"/>
    </xf>
    <xf numFmtId="9" fontId="36" fillId="0" borderId="17" xfId="18" applyFont="1" applyFill="1" applyBorder="1" applyAlignment="1">
      <alignment horizontal="right" vertical="center" wrapText="1"/>
    </xf>
    <xf numFmtId="3" fontId="36" fillId="2" borderId="17" xfId="0" applyNumberFormat="1" applyFont="1" applyFill="1" applyBorder="1" applyAlignment="1">
      <alignment horizontal="right" vertical="center" wrapText="1"/>
    </xf>
    <xf numFmtId="0" fontId="22" fillId="0" borderId="0" xfId="0" applyFont="1" applyAlignment="1">
      <alignment vertical="center" wrapText="1"/>
    </xf>
    <xf numFmtId="0" fontId="32" fillId="41" borderId="0" xfId="0" applyFont="1" applyFill="1" applyAlignment="1">
      <alignment vertical="center" wrapText="1"/>
    </xf>
    <xf numFmtId="9" fontId="16" fillId="0" borderId="0" xfId="1" applyFont="1" applyAlignment="1">
      <alignment vertical="center"/>
    </xf>
    <xf numFmtId="9" fontId="36" fillId="0" borderId="0" xfId="1" applyFont="1" applyFill="1" applyBorder="1" applyAlignment="1">
      <alignment horizontal="right" vertical="center" wrapText="1"/>
    </xf>
    <xf numFmtId="9" fontId="34" fillId="0" borderId="16" xfId="1" applyFont="1" applyFill="1" applyBorder="1" applyAlignment="1">
      <alignment horizontal="right" vertical="center" wrapText="1"/>
    </xf>
    <xf numFmtId="2" fontId="16" fillId="0" borderId="17" xfId="0" quotePrefix="1" applyNumberFormat="1" applyFont="1" applyBorder="1" applyAlignment="1">
      <alignment horizontal="right" vertical="center"/>
    </xf>
    <xf numFmtId="0" fontId="0" fillId="2" borderId="0" xfId="0" applyFill="1" applyAlignment="1">
      <alignment horizontal="center"/>
    </xf>
    <xf numFmtId="1" fontId="0" fillId="2" borderId="0" xfId="0" applyNumberFormat="1" applyFill="1" applyAlignment="1">
      <alignment horizontal="center"/>
    </xf>
    <xf numFmtId="3" fontId="16" fillId="0" borderId="23" xfId="0" applyNumberFormat="1" applyFont="1" applyBorder="1" applyAlignment="1">
      <alignment vertical="center"/>
    </xf>
    <xf numFmtId="9" fontId="36" fillId="0" borderId="23" xfId="0" applyNumberFormat="1" applyFont="1" applyBorder="1" applyAlignment="1">
      <alignment horizontal="right" vertical="center"/>
    </xf>
    <xf numFmtId="9" fontId="16" fillId="0" borderId="23" xfId="0" applyNumberFormat="1" applyFont="1" applyBorder="1" applyAlignment="1">
      <alignment horizontal="right" vertical="center"/>
    </xf>
    <xf numFmtId="169" fontId="16" fillId="2" borderId="17" xfId="0" applyNumberFormat="1" applyFont="1" applyFill="1" applyBorder="1" applyAlignment="1">
      <alignment vertical="center"/>
    </xf>
    <xf numFmtId="43" fontId="16" fillId="0" borderId="0" xfId="0" applyNumberFormat="1" applyFont="1" applyAlignment="1">
      <alignment vertical="center"/>
    </xf>
    <xf numFmtId="0" fontId="43" fillId="0" borderId="0" xfId="0" applyFont="1" applyAlignment="1">
      <alignment horizontal="left" vertical="center"/>
    </xf>
    <xf numFmtId="4" fontId="16" fillId="0" borderId="16" xfId="0" applyNumberFormat="1" applyFont="1" applyBorder="1" applyAlignment="1">
      <alignment vertical="center"/>
    </xf>
    <xf numFmtId="4" fontId="16" fillId="0" borderId="0" xfId="0" applyNumberFormat="1" applyFont="1" applyAlignment="1">
      <alignment horizontal="left" vertical="center"/>
    </xf>
    <xf numFmtId="1" fontId="36" fillId="43" borderId="0" xfId="0" applyNumberFormat="1" applyFont="1" applyFill="1" applyAlignment="1">
      <alignment horizontal="right" vertical="center"/>
    </xf>
    <xf numFmtId="4" fontId="16" fillId="0" borderId="16" xfId="0" applyNumberFormat="1" applyFont="1" applyBorder="1" applyAlignment="1">
      <alignment horizontal="left" vertical="center" wrapText="1"/>
    </xf>
    <xf numFmtId="4" fontId="21" fillId="0" borderId="0" xfId="0" applyNumberFormat="1" applyFont="1" applyAlignment="1">
      <alignment horizontal="right" vertical="center" wrapText="1"/>
    </xf>
    <xf numFmtId="4" fontId="16" fillId="0" borderId="16" xfId="0" applyNumberFormat="1" applyFont="1" applyBorder="1" applyAlignment="1">
      <alignment horizontal="right" vertical="center" wrapText="1"/>
    </xf>
    <xf numFmtId="4" fontId="36" fillId="0" borderId="16" xfId="0" applyNumberFormat="1" applyFont="1" applyBorder="1" applyAlignment="1">
      <alignment horizontal="right" vertical="center" wrapText="1"/>
    </xf>
    <xf numFmtId="4" fontId="36" fillId="0" borderId="0" xfId="0" applyNumberFormat="1" applyFont="1" applyAlignment="1">
      <alignment horizontal="right" vertical="center" wrapText="1"/>
    </xf>
    <xf numFmtId="4" fontId="36" fillId="0" borderId="0" xfId="0" applyNumberFormat="1" applyFont="1" applyAlignment="1">
      <alignment horizontal="left" vertical="center" wrapText="1"/>
    </xf>
    <xf numFmtId="4" fontId="16" fillId="0" borderId="0" xfId="0" applyNumberFormat="1" applyFont="1" applyAlignment="1">
      <alignment horizontal="left" vertical="center" wrapText="1"/>
    </xf>
    <xf numFmtId="0" fontId="16" fillId="0" borderId="0" xfId="0" applyFont="1" applyAlignment="1">
      <alignment horizontal="left" vertical="center" readingOrder="1"/>
    </xf>
    <xf numFmtId="4" fontId="16" fillId="0" borderId="0" xfId="0" applyNumberFormat="1" applyFont="1" applyAlignment="1">
      <alignment vertical="center" wrapText="1"/>
    </xf>
    <xf numFmtId="2" fontId="71" fillId="0" borderId="0" xfId="0" applyNumberFormat="1" applyFont="1"/>
    <xf numFmtId="173" fontId="36" fillId="0" borderId="16" xfId="4" applyNumberFormat="1" applyFont="1" applyFill="1" applyBorder="1" applyAlignment="1">
      <alignment vertical="center"/>
    </xf>
    <xf numFmtId="173" fontId="36" fillId="4" borderId="16" xfId="4" applyNumberFormat="1" applyFont="1" applyFill="1" applyBorder="1" applyAlignment="1">
      <alignment vertical="center"/>
    </xf>
    <xf numFmtId="173" fontId="36" fillId="2" borderId="16" xfId="4" applyNumberFormat="1" applyFont="1" applyFill="1" applyBorder="1" applyAlignment="1">
      <alignment vertical="center"/>
    </xf>
    <xf numFmtId="173" fontId="16" fillId="2" borderId="16" xfId="4" applyNumberFormat="1" applyFont="1" applyFill="1" applyBorder="1" applyAlignment="1">
      <alignment vertical="center"/>
    </xf>
    <xf numFmtId="173" fontId="16" fillId="2" borderId="0" xfId="4" applyNumberFormat="1" applyFont="1" applyFill="1" applyBorder="1" applyAlignment="1">
      <alignment vertical="center"/>
    </xf>
    <xf numFmtId="173" fontId="16" fillId="44" borderId="16" xfId="4" applyNumberFormat="1" applyFont="1" applyFill="1" applyBorder="1" applyAlignment="1">
      <alignment vertical="center"/>
    </xf>
    <xf numFmtId="173" fontId="16" fillId="44" borderId="0" xfId="4" applyNumberFormat="1" applyFont="1" applyFill="1" applyBorder="1" applyAlignment="1">
      <alignment vertical="center"/>
    </xf>
    <xf numFmtId="0" fontId="0" fillId="0" borderId="0" xfId="0" applyAlignment="1">
      <alignment vertical="center"/>
    </xf>
    <xf numFmtId="173" fontId="16" fillId="0" borderId="0" xfId="4" applyNumberFormat="1" applyFont="1" applyFill="1" applyBorder="1" applyAlignment="1">
      <alignment horizontal="right" vertical="center"/>
    </xf>
    <xf numFmtId="9" fontId="20" fillId="0" borderId="0" xfId="1" applyFont="1" applyAlignment="1">
      <alignment vertical="center"/>
    </xf>
    <xf numFmtId="9" fontId="36" fillId="0" borderId="16" xfId="0" applyNumberFormat="1" applyFont="1" applyBorder="1" applyAlignment="1">
      <alignment vertical="center" wrapText="1"/>
    </xf>
    <xf numFmtId="2" fontId="16" fillId="0" borderId="0" xfId="0" applyNumberFormat="1" applyFont="1" applyAlignment="1">
      <alignment horizontal="left" vertical="center" readingOrder="1"/>
    </xf>
    <xf numFmtId="173" fontId="16" fillId="45" borderId="0" xfId="4" applyNumberFormat="1" applyFont="1" applyFill="1" applyBorder="1" applyAlignment="1">
      <alignment vertical="center"/>
    </xf>
    <xf numFmtId="173" fontId="36" fillId="0" borderId="0" xfId="4" applyNumberFormat="1" applyFont="1" applyFill="1" applyBorder="1" applyAlignment="1">
      <alignment vertical="center"/>
    </xf>
    <xf numFmtId="173" fontId="16" fillId="4" borderId="0" xfId="4" applyNumberFormat="1" applyFont="1" applyFill="1" applyBorder="1" applyAlignment="1">
      <alignment vertical="center"/>
    </xf>
    <xf numFmtId="43" fontId="16" fillId="4" borderId="0" xfId="4" applyFont="1" applyFill="1" applyBorder="1" applyAlignment="1">
      <alignment vertical="center"/>
    </xf>
    <xf numFmtId="3" fontId="36" fillId="0" borderId="16" xfId="0" applyNumberFormat="1" applyFont="1" applyBorder="1" applyAlignment="1">
      <alignment vertical="center"/>
    </xf>
    <xf numFmtId="0" fontId="36" fillId="0" borderId="16" xfId="0" applyFont="1" applyBorder="1" applyAlignment="1">
      <alignment vertical="center" wrapText="1"/>
    </xf>
    <xf numFmtId="169" fontId="20" fillId="2" borderId="0" xfId="0" applyNumberFormat="1" applyFont="1" applyFill="1" applyAlignment="1">
      <alignment horizontal="left" vertical="center"/>
    </xf>
    <xf numFmtId="9" fontId="36" fillId="0" borderId="17" xfId="1" applyFont="1" applyBorder="1" applyAlignment="1">
      <alignment vertical="center"/>
    </xf>
    <xf numFmtId="9" fontId="16" fillId="0" borderId="17" xfId="0" applyNumberFormat="1" applyFont="1" applyBorder="1" applyAlignment="1">
      <alignment vertical="center"/>
    </xf>
    <xf numFmtId="2" fontId="16" fillId="0" borderId="17" xfId="0" applyNumberFormat="1" applyFont="1" applyBorder="1" applyAlignment="1">
      <alignment vertical="center" wrapText="1"/>
    </xf>
    <xf numFmtId="2" fontId="16" fillId="2" borderId="0" xfId="0" applyNumberFormat="1" applyFont="1" applyFill="1" applyAlignment="1">
      <alignment vertical="center"/>
    </xf>
    <xf numFmtId="1" fontId="36" fillId="2" borderId="16" xfId="0" applyNumberFormat="1" applyFont="1" applyFill="1" applyBorder="1" applyAlignment="1">
      <alignment horizontal="right" vertical="center" wrapText="1"/>
    </xf>
    <xf numFmtId="172" fontId="0" fillId="0" borderId="0" xfId="0" applyNumberFormat="1"/>
    <xf numFmtId="0" fontId="73" fillId="0" borderId="0" xfId="0" applyFont="1"/>
    <xf numFmtId="0" fontId="16" fillId="39" borderId="0" xfId="0" applyFont="1" applyFill="1" applyAlignment="1">
      <alignment horizontal="right" vertical="center" wrapText="1"/>
    </xf>
    <xf numFmtId="1" fontId="33" fillId="39" borderId="16" xfId="0" applyNumberFormat="1" applyFont="1" applyFill="1" applyBorder="1" applyAlignment="1">
      <alignment horizontal="right" vertical="center" wrapText="1"/>
    </xf>
    <xf numFmtId="3" fontId="17" fillId="39" borderId="0" xfId="0" applyNumberFormat="1" applyFont="1" applyFill="1" applyAlignment="1">
      <alignment horizontal="right" vertical="center" wrapText="1"/>
    </xf>
    <xf numFmtId="169" fontId="47" fillId="0" borderId="0" xfId="0" applyNumberFormat="1" applyFont="1"/>
    <xf numFmtId="2" fontId="36" fillId="0" borderId="16" xfId="0" applyNumberFormat="1" applyFont="1" applyBorder="1" applyAlignment="1">
      <alignment horizontal="right" vertical="center" wrapText="1"/>
    </xf>
    <xf numFmtId="2" fontId="36" fillId="0" borderId="0" xfId="0" applyNumberFormat="1" applyFont="1" applyAlignment="1">
      <alignment horizontal="right" vertical="center"/>
    </xf>
    <xf numFmtId="0" fontId="17" fillId="0" borderId="0" xfId="0" applyFont="1"/>
    <xf numFmtId="0" fontId="64" fillId="0" borderId="0" xfId="0" applyFont="1"/>
    <xf numFmtId="0" fontId="74" fillId="0" borderId="0" xfId="0" applyFont="1"/>
    <xf numFmtId="2" fontId="36" fillId="0" borderId="0" xfId="0" applyNumberFormat="1" applyFont="1" applyAlignment="1">
      <alignment horizontal="right" vertical="center" wrapText="1"/>
    </xf>
    <xf numFmtId="2" fontId="16" fillId="0" borderId="16" xfId="0" applyNumberFormat="1" applyFont="1" applyBorder="1" applyAlignment="1">
      <alignment horizontal="center" vertical="center" wrapText="1"/>
    </xf>
    <xf numFmtId="2" fontId="17" fillId="0" borderId="0" xfId="0" applyNumberFormat="1" applyFont="1" applyAlignment="1">
      <alignment horizontal="center" vertical="center"/>
    </xf>
    <xf numFmtId="2" fontId="16" fillId="0" borderId="0" xfId="0" applyNumberFormat="1" applyFont="1" applyAlignment="1">
      <alignment horizontal="center" vertical="center" wrapText="1"/>
    </xf>
    <xf numFmtId="2" fontId="16" fillId="0" borderId="0" xfId="0" applyNumberFormat="1" applyFont="1" applyAlignment="1">
      <alignment horizontal="center" vertical="center"/>
    </xf>
    <xf numFmtId="0" fontId="17" fillId="0" borderId="21" xfId="0" applyFont="1" applyBorder="1" applyAlignment="1">
      <alignment horizontal="right" vertical="center"/>
    </xf>
    <xf numFmtId="0" fontId="41" fillId="2" borderId="0" xfId="0" applyFont="1" applyFill="1" applyAlignment="1">
      <alignment vertical="center"/>
    </xf>
    <xf numFmtId="0" fontId="21" fillId="0" borderId="0" xfId="0" applyFont="1" applyAlignment="1">
      <alignment vertical="center"/>
    </xf>
    <xf numFmtId="0" fontId="23" fillId="41" borderId="22" xfId="0" applyFont="1" applyFill="1" applyBorder="1" applyAlignment="1">
      <alignment vertical="center"/>
    </xf>
    <xf numFmtId="2" fontId="17" fillId="2" borderId="0" xfId="0" applyNumberFormat="1" applyFont="1" applyFill="1" applyAlignment="1">
      <alignment vertical="center"/>
    </xf>
    <xf numFmtId="2" fontId="17" fillId="2" borderId="22" xfId="0" applyNumberFormat="1" applyFont="1" applyFill="1" applyBorder="1" applyAlignment="1">
      <alignment vertical="center"/>
    </xf>
    <xf numFmtId="9" fontId="41" fillId="0" borderId="21" xfId="1" applyFont="1" applyBorder="1" applyAlignment="1">
      <alignment vertical="center"/>
    </xf>
    <xf numFmtId="2" fontId="0" fillId="0" borderId="0" xfId="0" applyNumberFormat="1"/>
    <xf numFmtId="9" fontId="17" fillId="0" borderId="21" xfId="1" applyFont="1" applyBorder="1" applyAlignment="1">
      <alignment vertical="center"/>
    </xf>
    <xf numFmtId="9" fontId="16" fillId="0" borderId="21" xfId="1" applyFont="1" applyBorder="1" applyAlignment="1">
      <alignment horizontal="right" vertical="center"/>
    </xf>
    <xf numFmtId="9" fontId="61" fillId="0" borderId="21" xfId="1" applyFont="1" applyBorder="1" applyAlignment="1">
      <alignment horizontal="right" vertical="center"/>
    </xf>
    <xf numFmtId="2" fontId="16" fillId="0" borderId="21" xfId="0" applyNumberFormat="1" applyFont="1" applyBorder="1" applyAlignment="1">
      <alignment vertical="center"/>
    </xf>
    <xf numFmtId="9" fontId="16" fillId="0" borderId="21" xfId="1" applyFont="1" applyBorder="1" applyAlignment="1">
      <alignment vertical="center"/>
    </xf>
    <xf numFmtId="49" fontId="16" fillId="0" borderId="0" xfId="0" applyNumberFormat="1" applyFont="1" applyAlignment="1">
      <alignment horizontal="left" vertical="top" wrapText="1"/>
    </xf>
    <xf numFmtId="0" fontId="55" fillId="0" borderId="0" xfId="0" applyFont="1" applyAlignment="1">
      <alignment vertical="center"/>
    </xf>
    <xf numFmtId="169" fontId="17" fillId="0" borderId="0" xfId="0" applyNumberFormat="1" applyFont="1" applyAlignment="1">
      <alignment vertical="center"/>
    </xf>
    <xf numFmtId="169" fontId="17" fillId="0" borderId="16" xfId="0" applyNumberFormat="1" applyFont="1" applyBorder="1" applyAlignment="1">
      <alignment vertical="center"/>
    </xf>
    <xf numFmtId="0" fontId="36" fillId="0" borderId="0" xfId="0" applyFont="1" applyAlignment="1">
      <alignment horizontal="right" vertical="center" wrapText="1"/>
    </xf>
    <xf numFmtId="9" fontId="16" fillId="0" borderId="17" xfId="0" applyNumberFormat="1" applyFont="1" applyBorder="1" applyAlignment="1">
      <alignment horizontal="right" vertical="center" wrapText="1"/>
    </xf>
    <xf numFmtId="9" fontId="16" fillId="0" borderId="17" xfId="18" applyFont="1" applyFill="1" applyBorder="1" applyAlignment="1">
      <alignment vertical="center"/>
    </xf>
    <xf numFmtId="9" fontId="16" fillId="0" borderId="18" xfId="0" applyNumberFormat="1" applyFont="1" applyBorder="1" applyAlignment="1">
      <alignment horizontal="right" vertical="center" wrapText="1"/>
    </xf>
    <xf numFmtId="176" fontId="75" fillId="0" borderId="0" xfId="0" applyNumberFormat="1" applyFont="1" applyAlignment="1">
      <alignment horizontal="left" vertical="center"/>
    </xf>
    <xf numFmtId="176" fontId="16" fillId="0" borderId="22" xfId="0" applyNumberFormat="1" applyFont="1" applyBorder="1" applyAlignment="1">
      <alignment horizontal="left" vertical="center" wrapText="1"/>
    </xf>
    <xf numFmtId="176" fontId="16" fillId="0" borderId="0" xfId="0" applyNumberFormat="1" applyFont="1" applyAlignment="1">
      <alignment horizontal="left" vertical="center"/>
    </xf>
    <xf numFmtId="0" fontId="75" fillId="0" borderId="0" xfId="0" applyFont="1" applyAlignment="1">
      <alignment vertical="center"/>
    </xf>
    <xf numFmtId="0" fontId="40" fillId="0" borderId="0" xfId="0" applyFont="1" applyAlignment="1">
      <alignment horizontal="left" vertical="center"/>
    </xf>
    <xf numFmtId="0" fontId="77" fillId="0" borderId="0" xfId="0" applyFont="1" applyAlignment="1">
      <alignment vertical="center"/>
    </xf>
    <xf numFmtId="9" fontId="36" fillId="0" borderId="17" xfId="18" applyFont="1" applyFill="1" applyBorder="1" applyAlignment="1">
      <alignment horizontal="center" vertical="center"/>
    </xf>
    <xf numFmtId="4" fontId="16" fillId="2" borderId="0" xfId="0" applyNumberFormat="1" applyFont="1" applyFill="1" applyAlignment="1">
      <alignment vertical="center"/>
    </xf>
    <xf numFmtId="37" fontId="0" fillId="0" borderId="0" xfId="0" applyNumberFormat="1"/>
    <xf numFmtId="0" fontId="16" fillId="0" borderId="0" xfId="0" quotePrefix="1" applyFont="1" applyAlignment="1">
      <alignment horizontal="center" vertical="center"/>
    </xf>
    <xf numFmtId="0" fontId="16" fillId="0" borderId="0" xfId="0" quotePrefix="1" applyFont="1" applyAlignment="1">
      <alignment horizontal="right" vertical="center"/>
    </xf>
    <xf numFmtId="3" fontId="16" fillId="0" borderId="0" xfId="0" quotePrefix="1" applyNumberFormat="1" applyFont="1" applyAlignment="1">
      <alignment horizontal="right" vertical="center"/>
    </xf>
    <xf numFmtId="173" fontId="16" fillId="0" borderId="0" xfId="0" applyNumberFormat="1" applyFont="1" applyAlignment="1">
      <alignment vertical="center"/>
    </xf>
    <xf numFmtId="0" fontId="36" fillId="2" borderId="17" xfId="0" applyFont="1" applyFill="1" applyBorder="1" applyAlignment="1">
      <alignment horizontal="right" vertical="center"/>
    </xf>
    <xf numFmtId="3" fontId="36" fillId="0" borderId="0" xfId="0" applyNumberFormat="1" applyFont="1" applyAlignment="1">
      <alignment horizontal="right" vertical="center" wrapText="1"/>
    </xf>
    <xf numFmtId="0" fontId="36" fillId="0" borderId="23" xfId="0" applyFont="1" applyBorder="1" applyAlignment="1">
      <alignment vertical="center"/>
    </xf>
    <xf numFmtId="2" fontId="36" fillId="0" borderId="23" xfId="0" applyNumberFormat="1" applyFont="1" applyBorder="1" applyAlignment="1">
      <alignment horizontal="right" vertical="center"/>
    </xf>
    <xf numFmtId="49" fontId="16" fillId="0" borderId="0" xfId="0" applyNumberFormat="1" applyFont="1" applyAlignment="1">
      <alignment horizontal="left" vertical="top" wrapText="1"/>
    </xf>
    <xf numFmtId="49" fontId="17" fillId="2" borderId="0" xfId="0" applyNumberFormat="1" applyFont="1" applyFill="1" applyAlignment="1">
      <alignment vertical="top" wrapText="1"/>
    </xf>
    <xf numFmtId="49" fontId="16" fillId="2" borderId="0" xfId="0" applyNumberFormat="1" applyFont="1" applyFill="1" applyAlignment="1">
      <alignment horizontal="left" vertical="top" wrapText="1"/>
    </xf>
    <xf numFmtId="0" fontId="20" fillId="2" borderId="0" xfId="0" applyFont="1" applyFill="1" applyAlignment="1">
      <alignment horizontal="left" vertical="center" wrapText="1"/>
    </xf>
    <xf numFmtId="0" fontId="20" fillId="0" borderId="19" xfId="0"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16" fillId="0" borderId="0" xfId="0" applyFont="1" applyAlignment="1">
      <alignment horizontal="left" vertical="center" wrapText="1"/>
    </xf>
    <xf numFmtId="0" fontId="23" fillId="41" borderId="0" xfId="0" applyFont="1" applyFill="1" applyAlignment="1">
      <alignment horizontal="left" vertical="center" wrapText="1"/>
    </xf>
    <xf numFmtId="1" fontId="36" fillId="0" borderId="0" xfId="0" applyNumberFormat="1" applyFont="1" applyAlignment="1">
      <alignment horizontal="left" vertical="center" wrapText="1"/>
    </xf>
    <xf numFmtId="0" fontId="20" fillId="0" borderId="0" xfId="0" applyFont="1" applyAlignment="1">
      <alignment horizontal="left" vertical="center"/>
    </xf>
    <xf numFmtId="0" fontId="23" fillId="41" borderId="0" xfId="0" applyFont="1" applyFill="1" applyAlignment="1">
      <alignment horizontal="center" vertical="center" wrapText="1"/>
    </xf>
    <xf numFmtId="1" fontId="36" fillId="2" borderId="0" xfId="0" applyNumberFormat="1" applyFont="1" applyFill="1" applyAlignment="1">
      <alignment horizontal="left" vertical="center" wrapText="1"/>
    </xf>
    <xf numFmtId="0" fontId="23" fillId="41" borderId="0" xfId="0" applyFont="1" applyFill="1" applyAlignment="1">
      <alignment horizontal="right" vertical="center" wrapText="1"/>
    </xf>
    <xf numFmtId="0" fontId="39" fillId="0" borderId="0" xfId="0" applyFont="1" applyAlignment="1">
      <alignment horizontal="left" vertical="top" wrapText="1"/>
    </xf>
    <xf numFmtId="0" fontId="23" fillId="41" borderId="22" xfId="0" applyFont="1" applyFill="1" applyBorder="1" applyAlignment="1">
      <alignment horizontal="left" vertical="center" wrapText="1"/>
    </xf>
    <xf numFmtId="0" fontId="20" fillId="0" borderId="25" xfId="0" applyFont="1" applyBorder="1" applyAlignment="1">
      <alignment horizontal="left" vertical="top" wrapText="1"/>
    </xf>
    <xf numFmtId="0" fontId="20" fillId="0" borderId="0" xfId="0" applyFont="1" applyAlignment="1">
      <alignment horizontal="left" vertical="top" wrapText="1"/>
    </xf>
    <xf numFmtId="0" fontId="23" fillId="41" borderId="22" xfId="0" applyFont="1" applyFill="1" applyBorder="1" applyAlignment="1">
      <alignment horizontal="left" vertical="top" wrapText="1"/>
    </xf>
    <xf numFmtId="0" fontId="39" fillId="2" borderId="0" xfId="0" applyFont="1" applyFill="1" applyAlignment="1">
      <alignment horizontal="left" vertical="top" wrapText="1"/>
    </xf>
    <xf numFmtId="177" fontId="16" fillId="0" borderId="0" xfId="0" applyNumberFormat="1" applyFont="1" applyAlignment="1">
      <alignment horizontal="left" vertical="center" wrapText="1"/>
    </xf>
    <xf numFmtId="177" fontId="16" fillId="0" borderId="0" xfId="0" applyNumberFormat="1" applyFont="1" applyAlignment="1">
      <alignment horizontal="left" vertical="top" wrapText="1"/>
    </xf>
    <xf numFmtId="0" fontId="16" fillId="0" borderId="0" xfId="0" applyFont="1" applyAlignment="1">
      <alignment horizontal="left" vertical="center"/>
    </xf>
    <xf numFmtId="0" fontId="36" fillId="0" borderId="0" xfId="0" applyFont="1" applyAlignment="1">
      <alignment horizontal="left" vertical="center"/>
    </xf>
    <xf numFmtId="177" fontId="16" fillId="0" borderId="22" xfId="0" applyNumberFormat="1" applyFont="1" applyBorder="1" applyAlignment="1">
      <alignment horizontal="left" vertical="center" wrapText="1"/>
    </xf>
    <xf numFmtId="0" fontId="40" fillId="0" borderId="0" xfId="0" applyFont="1" applyAlignment="1">
      <alignment horizontal="left" vertical="center"/>
    </xf>
    <xf numFmtId="0" fontId="20" fillId="0" borderId="0" xfId="0" applyFont="1" applyAlignment="1">
      <alignment vertical="center"/>
    </xf>
    <xf numFmtId="0" fontId="50" fillId="0" borderId="0" xfId="0" applyFont="1" applyAlignment="1">
      <alignment horizontal="left" vertical="center" wrapText="1"/>
    </xf>
    <xf numFmtId="0" fontId="38" fillId="0" borderId="0" xfId="0" applyFont="1" applyAlignment="1">
      <alignment horizontal="left" vertical="center" wrapText="1"/>
    </xf>
    <xf numFmtId="0" fontId="20" fillId="0" borderId="18" xfId="0" applyFont="1" applyBorder="1" applyAlignment="1">
      <alignment vertical="center" wrapText="1"/>
    </xf>
    <xf numFmtId="0" fontId="20" fillId="0" borderId="19" xfId="0" applyFont="1" applyBorder="1" applyAlignment="1">
      <alignment vertical="center" wrapText="1"/>
    </xf>
  </cellXfs>
  <cellStyles count="89">
    <cellStyle name=".KPI Bold Data Cell" xfId="19" xr:uid="{00000000-0005-0000-0000-000000000000}"/>
    <cellStyle name=".KPI Hierarchy 1" xfId="82" xr:uid="{00000000-0005-0000-0000-000001000000}"/>
    <cellStyle name=".KPI Hierarchy 2" xfId="81" xr:uid="{00000000-0005-0000-0000-000002000000}"/>
    <cellStyle name=".Split Level 1" xfId="60" xr:uid="{00000000-0005-0000-0000-000003000000}"/>
    <cellStyle name=".Split Level 2" xfId="77" xr:uid="{00000000-0005-0000-0000-000004000000}"/>
    <cellStyle name=".Split Level 3" xfId="45" xr:uid="{00000000-0005-0000-0000-000005000000}"/>
    <cellStyle name=".Split Level 3 New" xfId="80" xr:uid="{00000000-0005-0000-0000-000006000000}"/>
    <cellStyle name=".Split Level 4" xfId="79" xr:uid="{00000000-0005-0000-0000-000007000000}"/>
    <cellStyle name=".Split Measure" xfId="20" xr:uid="{00000000-0005-0000-0000-000008000000}"/>
    <cellStyle name=".Split Months" xfId="74" xr:uid="{00000000-0005-0000-0000-000009000000}"/>
    <cellStyle name=".Split Quarters" xfId="43" xr:uid="{00000000-0005-0000-0000-00000A000000}"/>
    <cellStyle name="Bad" xfId="15" builtinId="27"/>
    <cellStyle name="Comma" xfId="4" builtinId="3"/>
    <cellStyle name="Comma 2" xfId="7" xr:uid="{00000000-0005-0000-0000-00000D000000}"/>
    <cellStyle name="Comma 3" xfId="88" xr:uid="{00000000-0005-0000-0000-00000E000000}"/>
    <cellStyle name="Decimal" xfId="86" xr:uid="{00000000-0005-0000-0000-00000F000000}"/>
    <cellStyle name="Heading 1 2" xfId="8" xr:uid="{00000000-0005-0000-0000-000010000000}"/>
    <cellStyle name="KPI Data Cell" xfId="66" xr:uid="{00000000-0005-0000-0000-000011000000}"/>
    <cellStyle name="KPI Data Cell Bold" xfId="67" xr:uid="{00000000-0005-0000-0000-000012000000}"/>
    <cellStyle name="KPI Heading 1" xfId="68" xr:uid="{00000000-0005-0000-0000-000013000000}"/>
    <cellStyle name="KPI Heading 2" xfId="69" xr:uid="{00000000-0005-0000-0000-000014000000}"/>
    <cellStyle name="KPI Hierarchy 1" xfId="70" xr:uid="{00000000-0005-0000-0000-000015000000}"/>
    <cellStyle name="KPI Hierarchy 2" xfId="71" xr:uid="{00000000-0005-0000-0000-000016000000}"/>
    <cellStyle name="KPI Hierarchy 3" xfId="72" xr:uid="{00000000-0005-0000-0000-000017000000}"/>
    <cellStyle name="KPI Measure" xfId="73" xr:uid="{00000000-0005-0000-0000-000018000000}"/>
    <cellStyle name="Normal" xfId="0" builtinId="0"/>
    <cellStyle name="Normal 2" xfId="9" xr:uid="{00000000-0005-0000-0000-00001A000000}"/>
    <cellStyle name="Normal 2 2" xfId="64" xr:uid="{00000000-0005-0000-0000-00001B000000}"/>
    <cellStyle name="Normal 2 3" xfId="59" xr:uid="{00000000-0005-0000-0000-00001C000000}"/>
    <cellStyle name="Normal 3" xfId="17" xr:uid="{00000000-0005-0000-0000-00001D000000}"/>
    <cellStyle name="Normal 3 2" xfId="10" xr:uid="{00000000-0005-0000-0000-00001E000000}"/>
    <cellStyle name="Note" xfId="16" builtinId="10"/>
    <cellStyle name="Percent" xfId="1" builtinId="5"/>
    <cellStyle name="Percent 2" xfId="18" xr:uid="{00000000-0005-0000-0000-000021000000}"/>
    <cellStyle name="SafetyBold 2" xfId="83" xr:uid="{00000000-0005-0000-0000-000022000000}"/>
    <cellStyle name="SafetyBold1" xfId="87" xr:uid="{00000000-0005-0000-0000-000023000000}"/>
    <cellStyle name="SafetyNormal 1" xfId="84" xr:uid="{00000000-0005-0000-0000-000024000000}"/>
    <cellStyle name="SAPBEXstdData" xfId="2" xr:uid="{00000000-0005-0000-0000-000025000000}"/>
    <cellStyle name="SAPBorder" xfId="39" xr:uid="{00000000-0005-0000-0000-000026000000}"/>
    <cellStyle name="SAPDataCell" xfId="3" xr:uid="{00000000-0005-0000-0000-000027000000}"/>
    <cellStyle name="SAPDataCell 2" xfId="21" xr:uid="{00000000-0005-0000-0000-000028000000}"/>
    <cellStyle name="SAPDataCell No Decimal" xfId="85" xr:uid="{00000000-0005-0000-0000-000029000000}"/>
    <cellStyle name="SAPDataRemoved" xfId="40" xr:uid="{00000000-0005-0000-0000-00002A000000}"/>
    <cellStyle name="SAPDataTotalCell" xfId="14" xr:uid="{00000000-0005-0000-0000-00002B000000}"/>
    <cellStyle name="SAPDataTotalCell 2" xfId="22" xr:uid="{00000000-0005-0000-0000-00002C000000}"/>
    <cellStyle name="SAPDimensionCell" xfId="12" xr:uid="{00000000-0005-0000-0000-00002D000000}"/>
    <cellStyle name="SAPDimensionCell 2" xfId="75" xr:uid="{00000000-0005-0000-0000-00002E000000}"/>
    <cellStyle name="SAPEditableDataCell" xfId="24" xr:uid="{00000000-0005-0000-0000-00002F000000}"/>
    <cellStyle name="SAPEditableDataTotalCell" xfId="27" xr:uid="{00000000-0005-0000-0000-000030000000}"/>
    <cellStyle name="SAPEmphasized" xfId="50" xr:uid="{00000000-0005-0000-0000-000031000000}"/>
    <cellStyle name="SAPEmphasizedEditableDataCell" xfId="52" xr:uid="{00000000-0005-0000-0000-000032000000}"/>
    <cellStyle name="SAPEmphasizedEditableDataTotalCell" xfId="53" xr:uid="{00000000-0005-0000-0000-000033000000}"/>
    <cellStyle name="SAPEmphasizedLockedDataCell" xfId="56" xr:uid="{00000000-0005-0000-0000-000034000000}"/>
    <cellStyle name="SAPEmphasizedLockedDataTotalCell" xfId="57" xr:uid="{00000000-0005-0000-0000-000035000000}"/>
    <cellStyle name="SAPEmphasizedReadonlyDataCell" xfId="54" xr:uid="{00000000-0005-0000-0000-000036000000}"/>
    <cellStyle name="SAPEmphasizedReadonlyDataTotalCell" xfId="55" xr:uid="{00000000-0005-0000-0000-000037000000}"/>
    <cellStyle name="SAPEmphasizedTotal" xfId="51" xr:uid="{00000000-0005-0000-0000-000038000000}"/>
    <cellStyle name="SAPError" xfId="41" xr:uid="{00000000-0005-0000-0000-000039000000}"/>
    <cellStyle name="SAPExceptionLevel1" xfId="30" xr:uid="{00000000-0005-0000-0000-00003A000000}"/>
    <cellStyle name="SAPExceptionLevel2" xfId="31" xr:uid="{00000000-0005-0000-0000-00003B000000}"/>
    <cellStyle name="SAPExceptionLevel3" xfId="32" xr:uid="{00000000-0005-0000-0000-00003C000000}"/>
    <cellStyle name="SAPExceptionLevel4" xfId="33" xr:uid="{00000000-0005-0000-0000-00003D000000}"/>
    <cellStyle name="SAPExceptionLevel5" xfId="34" xr:uid="{00000000-0005-0000-0000-00003E000000}"/>
    <cellStyle name="SAPExceptionLevel6" xfId="35" xr:uid="{00000000-0005-0000-0000-00003F000000}"/>
    <cellStyle name="SAPExceptionLevel7" xfId="36" xr:uid="{00000000-0005-0000-0000-000040000000}"/>
    <cellStyle name="SAPExceptionLevel8" xfId="37" xr:uid="{00000000-0005-0000-0000-000041000000}"/>
    <cellStyle name="SAPExceptionLevel9" xfId="38" xr:uid="{00000000-0005-0000-0000-000042000000}"/>
    <cellStyle name="SAPFormula" xfId="58" xr:uid="{00000000-0005-0000-0000-000043000000}"/>
    <cellStyle name="SAPGroupingFillCell" xfId="23" xr:uid="{00000000-0005-0000-0000-000044000000}"/>
    <cellStyle name="SAPHierarchyCell" xfId="78" xr:uid="{00000000-0005-0000-0000-000045000000}"/>
    <cellStyle name="SAPHierarchyCell0" xfId="13" xr:uid="{00000000-0005-0000-0000-000046000000}"/>
    <cellStyle name="SAPHierarchyCell1" xfId="6" xr:uid="{00000000-0005-0000-0000-000047000000}"/>
    <cellStyle name="SAPHierarchyCell1 2" xfId="61" xr:uid="{00000000-0005-0000-0000-000048000000}"/>
    <cellStyle name="SAPHierarchyCell1 3" xfId="46" xr:uid="{00000000-0005-0000-0000-000049000000}"/>
    <cellStyle name="SAPHierarchyCell2" xfId="5" xr:uid="{00000000-0005-0000-0000-00004A000000}"/>
    <cellStyle name="SAPHierarchyCell2 2" xfId="62" xr:uid="{00000000-0005-0000-0000-00004B000000}"/>
    <cellStyle name="SAPHierarchyCell2 3" xfId="47" xr:uid="{00000000-0005-0000-0000-00004C000000}"/>
    <cellStyle name="SAPHierarchyCell3" xfId="48" xr:uid="{00000000-0005-0000-0000-00004D000000}"/>
    <cellStyle name="SAPHierarchyCell3 2" xfId="63" xr:uid="{00000000-0005-0000-0000-00004E000000}"/>
    <cellStyle name="SAPHierarchyCell4" xfId="49" xr:uid="{00000000-0005-0000-0000-00004F000000}"/>
    <cellStyle name="SAPHierarchyOddCell" xfId="65" xr:uid="{00000000-0005-0000-0000-000050000000}"/>
    <cellStyle name="SAPLockedDataCell" xfId="26" xr:uid="{00000000-0005-0000-0000-000051000000}"/>
    <cellStyle name="SAPLockedDataTotalCell" xfId="29" xr:uid="{00000000-0005-0000-0000-000052000000}"/>
    <cellStyle name="SAPMemberCell" xfId="11" xr:uid="{00000000-0005-0000-0000-000053000000}"/>
    <cellStyle name="SAPMemberCell 2" xfId="76" xr:uid="{00000000-0005-0000-0000-000054000000}"/>
    <cellStyle name="SAPMemberTotalCell" xfId="44" xr:uid="{00000000-0005-0000-0000-000055000000}"/>
    <cellStyle name="SAPMessageText" xfId="42" xr:uid="{00000000-0005-0000-0000-000056000000}"/>
    <cellStyle name="SAPReadonlyDataCell" xfId="25" xr:uid="{00000000-0005-0000-0000-000057000000}"/>
    <cellStyle name="SAPReadonlyDataTotalCell" xfId="28" xr:uid="{00000000-0005-0000-0000-000058000000}"/>
  </cellStyles>
  <dxfs count="0"/>
  <tableStyles count="0" defaultTableStyle="TableStyleMedium2" defaultPivotStyle="PivotStyleLight16"/>
  <colors>
    <mruColors>
      <color rgb="FF002F66"/>
      <color rgb="FF4C4C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137160</xdr:rowOff>
    </xdr:from>
    <xdr:to>
      <xdr:col>3</xdr:col>
      <xdr:colOff>285060</xdr:colOff>
      <xdr:row>8</xdr:row>
      <xdr:rowOff>321310</xdr:rowOff>
    </xdr:to>
    <xdr:pic>
      <xdr:nvPicPr>
        <xdr:cNvPr id="2" name="Picture 1">
          <a:extLst>
            <a:ext uri="{FF2B5EF4-FFF2-40B4-BE49-F238E27FC236}">
              <a16:creationId xmlns:a16="http://schemas.microsoft.com/office/drawing/2014/main" id="{C6D003EA-DDA4-4289-86C0-0020316E64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37160"/>
          <a:ext cx="2201490" cy="1501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866775</xdr:colOff>
      <xdr:row>10</xdr:row>
      <xdr:rowOff>128587</xdr:rowOff>
    </xdr:from>
    <xdr:ext cx="65" cy="172227"/>
    <xdr:sp macro="" textlink="">
      <xdr:nvSpPr>
        <xdr:cNvPr id="2" name="TextBox 1">
          <a:extLst>
            <a:ext uri="{FF2B5EF4-FFF2-40B4-BE49-F238E27FC236}">
              <a16:creationId xmlns:a16="http://schemas.microsoft.com/office/drawing/2014/main" id="{3921F3F0-7BD6-81E1-E2DD-B17247FC7805}"/>
            </a:ext>
          </a:extLst>
        </xdr:cNvPr>
        <xdr:cNvSpPr txBox="1"/>
      </xdr:nvSpPr>
      <xdr:spPr>
        <a:xfrm>
          <a:off x="8458200" y="2605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ldfieldsltd-my.sharepoint.com/personal/cecily_kyle_goldfields_com/Documents/DJSI/DJSI%202023/DJSI%20Supply%20Chain%20Consolidation%20Table%202022%20for%202023%20submission%20consolidation%20all%20reg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ly Chain website tables"/>
      <sheetName val="Supplier COC Q 1.6.1"/>
      <sheetName val="Code of Bus Conduct Q 1.4.2"/>
      <sheetName val="Awareness Q 1.6.2 and 1.6.3"/>
      <sheetName val="Supp Risk Mgnt Meas Q 1.6.4"/>
      <sheetName val="ESG in SCM Strategy Q.1.6.5"/>
      <sheetName val="Transparency Reporting Q.1.6.6"/>
    </sheetNames>
    <sheetDataSet>
      <sheetData sheetId="0"/>
      <sheetData sheetId="1"/>
      <sheetData sheetId="2"/>
      <sheetData sheetId="3">
        <row r="10">
          <cell r="D10">
            <v>1605</v>
          </cell>
          <cell r="E10">
            <v>70</v>
          </cell>
        </row>
      </sheetData>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Andre Kuhn" id="{2B9512AC-A5E3-4E43-B65C-E8DC41EE8641}" userId="S::Andre.Kuhn@goldfields.com::3c30224e-84f8-40c8-a056-361b6f2cbe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6" dT="2023-02-21T12:38:45.84" personId="{2B9512AC-A5E3-4E43-B65C-E8DC41EE8641}" id="{F365DD16-8CC7-4F38-B3B4-B149D891DD2F}">
    <text>removed CEO and CFO added to board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2.bin"/><Relationship Id="rId1" Type="http://schemas.openxmlformats.org/officeDocument/2006/relationships/printerSettings" Target="../printerSettings/printerSettings20.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customProperty" Target="../customProperty28.bin"/></Relationships>
</file>

<file path=xl/worksheets/_rels/sheet29.xml.rels><?xml version="1.0" encoding="UTF-8" standalone="yes"?>
<Relationships xmlns="http://schemas.openxmlformats.org/package/2006/relationships"><Relationship Id="rId1" Type="http://schemas.openxmlformats.org/officeDocument/2006/relationships/customProperty" Target="../customProperty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autoPageBreaks="0"/>
  </sheetPr>
  <dimension ref="A7:T30"/>
  <sheetViews>
    <sheetView showGridLines="0" tabSelected="1" zoomScaleNormal="100" workbookViewId="0">
      <selection activeCell="A17" sqref="A17:J17"/>
    </sheetView>
  </sheetViews>
  <sheetFormatPr defaultColWidth="8.88671875" defaultRowHeight="14.4" x14ac:dyDescent="0.3"/>
  <cols>
    <col min="1" max="16384" width="8.88671875" style="1"/>
  </cols>
  <sheetData>
    <row r="7" spans="1:20" ht="20.100000000000001" customHeight="1" x14ac:dyDescent="0.3"/>
    <row r="8" spans="1:20" hidden="1" x14ac:dyDescent="0.3"/>
    <row r="9" spans="1:20" ht="60.9" customHeight="1" x14ac:dyDescent="0.3">
      <c r="A9" s="6" t="s">
        <v>582</v>
      </c>
    </row>
    <row r="10" spans="1:20" ht="18.75" customHeight="1" x14ac:dyDescent="0.4">
      <c r="A10" s="2"/>
    </row>
    <row r="11" spans="1:20" ht="58.5" customHeight="1" x14ac:dyDescent="0.3">
      <c r="A11" s="549" t="s">
        <v>883</v>
      </c>
      <c r="B11" s="549"/>
      <c r="C11" s="549"/>
      <c r="D11" s="549"/>
      <c r="E11" s="549"/>
      <c r="F11" s="549"/>
      <c r="G11" s="549"/>
      <c r="H11" s="549"/>
      <c r="I11" s="549"/>
      <c r="J11" s="549"/>
      <c r="K11" s="548"/>
      <c r="L11" s="548"/>
      <c r="M11" s="548"/>
      <c r="N11" s="548"/>
      <c r="O11" s="548"/>
      <c r="P11" s="548"/>
      <c r="Q11" s="548"/>
      <c r="R11" s="548"/>
      <c r="S11" s="548"/>
      <c r="T11" s="548"/>
    </row>
    <row r="12" spans="1:20" ht="46.5" customHeight="1" x14ac:dyDescent="0.3">
      <c r="A12" s="549" t="s">
        <v>884</v>
      </c>
      <c r="B12" s="549"/>
      <c r="C12" s="549"/>
      <c r="D12" s="549"/>
      <c r="E12" s="549"/>
      <c r="F12" s="549"/>
      <c r="G12" s="549"/>
      <c r="H12" s="549"/>
      <c r="I12" s="549"/>
      <c r="J12" s="549"/>
      <c r="K12" s="3"/>
      <c r="L12" s="3"/>
      <c r="M12" s="3"/>
      <c r="N12" s="3"/>
      <c r="O12" s="3"/>
      <c r="P12" s="3"/>
      <c r="Q12" s="3"/>
      <c r="R12" s="3"/>
      <c r="S12" s="3"/>
      <c r="T12" s="3"/>
    </row>
    <row r="13" spans="1:20" ht="48.75" customHeight="1" x14ac:dyDescent="0.3">
      <c r="A13" s="549" t="s">
        <v>592</v>
      </c>
      <c r="B13" s="549"/>
      <c r="C13" s="549"/>
      <c r="D13" s="549"/>
      <c r="E13" s="549"/>
      <c r="F13" s="549"/>
      <c r="G13" s="549"/>
      <c r="H13" s="549"/>
      <c r="I13" s="549"/>
      <c r="J13" s="549"/>
      <c r="K13" s="3"/>
      <c r="L13" s="3"/>
      <c r="M13" s="3"/>
      <c r="N13" s="3"/>
      <c r="O13" s="3"/>
      <c r="P13" s="3"/>
      <c r="Q13" s="3"/>
      <c r="R13" s="3"/>
      <c r="S13" s="3"/>
      <c r="T13" s="3"/>
    </row>
    <row r="14" spans="1:20" ht="32.25" customHeight="1" x14ac:dyDescent="0.3">
      <c r="A14" s="547" t="s">
        <v>226</v>
      </c>
      <c r="B14" s="547"/>
      <c r="C14" s="547"/>
      <c r="D14" s="547"/>
      <c r="E14" s="547"/>
      <c r="F14" s="547"/>
      <c r="G14" s="547"/>
      <c r="H14" s="547"/>
      <c r="I14" s="547"/>
      <c r="J14" s="547"/>
      <c r="K14" s="3"/>
      <c r="L14" s="3"/>
      <c r="M14" s="3"/>
      <c r="N14" s="3"/>
      <c r="O14" s="3"/>
      <c r="P14" s="3"/>
      <c r="Q14" s="3"/>
      <c r="R14" s="3"/>
      <c r="S14" s="3"/>
      <c r="T14" s="3"/>
    </row>
    <row r="15" spans="1:20" ht="42.75" customHeight="1" x14ac:dyDescent="0.3">
      <c r="A15" s="547" t="s">
        <v>517</v>
      </c>
      <c r="B15" s="547"/>
      <c r="C15" s="547"/>
      <c r="D15" s="547"/>
      <c r="E15" s="547"/>
      <c r="F15" s="547"/>
      <c r="G15" s="547"/>
      <c r="H15" s="547"/>
      <c r="I15" s="547"/>
      <c r="J15" s="547"/>
      <c r="K15" s="5"/>
      <c r="L15" s="5"/>
      <c r="M15" s="5"/>
      <c r="N15" s="5"/>
      <c r="O15" s="5"/>
      <c r="P15" s="5"/>
      <c r="Q15" s="5"/>
      <c r="R15" s="5"/>
      <c r="S15" s="5"/>
      <c r="T15" s="5"/>
    </row>
    <row r="16" spans="1:20" x14ac:dyDescent="0.3">
      <c r="A16" s="547" t="s">
        <v>608</v>
      </c>
      <c r="B16" s="547"/>
      <c r="C16" s="547"/>
      <c r="D16" s="547"/>
      <c r="E16" s="547"/>
      <c r="F16" s="547"/>
      <c r="G16" s="547"/>
      <c r="H16" s="547"/>
      <c r="I16" s="547"/>
      <c r="J16" s="547"/>
      <c r="K16" s="522"/>
    </row>
    <row r="17" spans="1:11" x14ac:dyDescent="0.3">
      <c r="A17" s="547" t="s">
        <v>607</v>
      </c>
      <c r="B17" s="547"/>
      <c r="C17" s="547"/>
      <c r="D17" s="547"/>
      <c r="E17" s="547"/>
      <c r="F17" s="547"/>
      <c r="G17" s="547"/>
      <c r="H17" s="547"/>
      <c r="I17" s="547"/>
      <c r="J17" s="547"/>
      <c r="K17" s="522"/>
    </row>
    <row r="28" spans="1:11" x14ac:dyDescent="0.3">
      <c r="A28" s="373"/>
    </row>
    <row r="29" spans="1:11" x14ac:dyDescent="0.3">
      <c r="A29" s="373"/>
    </row>
    <row r="30" spans="1:11" x14ac:dyDescent="0.3">
      <c r="A30" s="373"/>
    </row>
  </sheetData>
  <sheetProtection algorithmName="SHA-512" hashValue="23HOWm/TJXLzCza0yHuRwTylMQYD6scEUOWXoyHMS06G9roq/ScCcJzJmKKI2atzm2rqi47Pu2w8fKY4uKscXA==" saltValue="YGGp6HVp0lsHqd/6AsUhgQ==" spinCount="100000" sheet="1" objects="1" scenarios="1"/>
  <mergeCells count="8">
    <mergeCell ref="A16:J16"/>
    <mergeCell ref="A17:J17"/>
    <mergeCell ref="A14:J14"/>
    <mergeCell ref="A15:J15"/>
    <mergeCell ref="K11:T11"/>
    <mergeCell ref="A13:J13"/>
    <mergeCell ref="A12:J12"/>
    <mergeCell ref="A11:J11"/>
  </mergeCells>
  <pageMargins left="0.7" right="0.7" top="0.75" bottom="0.75" header="0.3" footer="0.3"/>
  <pageSetup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autoPageBreaks="0" fitToPage="1"/>
  </sheetPr>
  <dimension ref="A1:H38"/>
  <sheetViews>
    <sheetView showGridLines="0" workbookViewId="0">
      <selection activeCell="A29" sqref="A29"/>
    </sheetView>
  </sheetViews>
  <sheetFormatPr defaultColWidth="8.88671875" defaultRowHeight="19.95" customHeight="1" x14ac:dyDescent="0.3"/>
  <cols>
    <col min="1" max="1" width="50.6640625" style="9" customWidth="1"/>
    <col min="2" max="2" width="15.5546875" style="9" customWidth="1"/>
    <col min="3" max="8" width="13.6640625" style="9" customWidth="1"/>
    <col min="9" max="16384" width="8.88671875" style="9"/>
  </cols>
  <sheetData>
    <row r="1" spans="1:8" ht="40.200000000000003" customHeight="1" thickBot="1" x14ac:dyDescent="0.35">
      <c r="A1" s="135" t="s">
        <v>583</v>
      </c>
      <c r="B1" s="4" t="s">
        <v>84</v>
      </c>
      <c r="C1" s="4" t="s">
        <v>504</v>
      </c>
      <c r="D1" s="4" t="s">
        <v>421</v>
      </c>
      <c r="E1" s="4" t="s">
        <v>436</v>
      </c>
      <c r="F1" s="4" t="s">
        <v>437</v>
      </c>
      <c r="G1" s="4" t="s">
        <v>68</v>
      </c>
    </row>
    <row r="2" spans="1:8" ht="19.95" customHeight="1" x14ac:dyDescent="0.3">
      <c r="A2" s="11" t="s">
        <v>3</v>
      </c>
      <c r="B2" s="199">
        <v>157</v>
      </c>
      <c r="C2" s="199">
        <v>1.02</v>
      </c>
      <c r="D2" s="199">
        <v>5.4</v>
      </c>
      <c r="E2" s="199">
        <v>937</v>
      </c>
      <c r="F2" s="199">
        <v>288</v>
      </c>
      <c r="G2" s="199">
        <f>SUM(B2:F2)</f>
        <v>1388.42</v>
      </c>
    </row>
    <row r="3" spans="1:8" ht="19.95" customHeight="1" x14ac:dyDescent="0.3">
      <c r="A3" s="11" t="s">
        <v>2</v>
      </c>
      <c r="B3" s="199">
        <v>110</v>
      </c>
      <c r="C3" s="199" t="s">
        <v>602</v>
      </c>
      <c r="D3" s="199">
        <v>2.4</v>
      </c>
      <c r="E3" s="199">
        <v>333</v>
      </c>
      <c r="F3" s="199" t="s">
        <v>599</v>
      </c>
      <c r="G3" s="199">
        <v>454</v>
      </c>
    </row>
    <row r="4" spans="1:8" ht="19.95" customHeight="1" x14ac:dyDescent="0.3">
      <c r="A4" s="11" t="s">
        <v>70</v>
      </c>
      <c r="B4" s="199">
        <v>70.8</v>
      </c>
      <c r="C4" s="199" t="s">
        <v>433</v>
      </c>
      <c r="D4" s="199">
        <v>368.3</v>
      </c>
      <c r="E4" s="199">
        <v>2.2999999999999998</v>
      </c>
      <c r="F4" s="199">
        <v>162.6</v>
      </c>
      <c r="G4" s="199">
        <v>605</v>
      </c>
    </row>
    <row r="5" spans="1:8" ht="19.95" customHeight="1" x14ac:dyDescent="0.3">
      <c r="A5" s="11" t="s">
        <v>1</v>
      </c>
      <c r="B5" s="199">
        <v>88</v>
      </c>
      <c r="C5" s="199">
        <v>8.49</v>
      </c>
      <c r="D5" s="199">
        <v>30.9</v>
      </c>
      <c r="E5" s="199">
        <v>801</v>
      </c>
      <c r="F5" s="199" t="s">
        <v>600</v>
      </c>
      <c r="G5" s="199">
        <v>1142</v>
      </c>
    </row>
    <row r="6" spans="1:8" ht="19.95" customHeight="1" x14ac:dyDescent="0.3">
      <c r="A6" s="11" t="s">
        <v>4</v>
      </c>
      <c r="B6" s="199">
        <v>42</v>
      </c>
      <c r="C6" s="199">
        <v>5.85</v>
      </c>
      <c r="D6" s="199">
        <v>3.6</v>
      </c>
      <c r="E6" s="199">
        <v>229</v>
      </c>
      <c r="F6" s="199">
        <v>57</v>
      </c>
      <c r="G6" s="199">
        <f>SUM(B6:F6)</f>
        <v>337.45</v>
      </c>
    </row>
    <row r="7" spans="1:8" ht="19.95" customHeight="1" thickBot="1" x14ac:dyDescent="0.35">
      <c r="A7" s="129" t="s">
        <v>71</v>
      </c>
      <c r="B7" s="238" t="s">
        <v>601</v>
      </c>
      <c r="C7" s="238">
        <v>21</v>
      </c>
      <c r="D7" s="238">
        <f t="shared" ref="D7:E7" si="0">SUM(D2:D6)</f>
        <v>410.6</v>
      </c>
      <c r="E7" s="238">
        <f t="shared" si="0"/>
        <v>2302.3000000000002</v>
      </c>
      <c r="F7" s="238">
        <v>724</v>
      </c>
      <c r="G7" s="238">
        <v>3926</v>
      </c>
    </row>
    <row r="8" spans="1:8" s="114" customFormat="1" ht="15.75" customHeight="1" x14ac:dyDescent="0.3">
      <c r="A8" s="112" t="s">
        <v>603</v>
      </c>
      <c r="B8" s="112"/>
      <c r="C8" s="112"/>
      <c r="D8" s="112"/>
      <c r="E8" s="112"/>
      <c r="F8" s="112"/>
      <c r="G8" s="113"/>
      <c r="H8" s="113"/>
    </row>
    <row r="9" spans="1:8" s="114" customFormat="1" ht="13.5" customHeight="1" x14ac:dyDescent="0.3">
      <c r="A9" s="368" t="s">
        <v>604</v>
      </c>
      <c r="B9" s="368"/>
      <c r="C9" s="368"/>
      <c r="D9" s="368"/>
      <c r="E9" s="368"/>
      <c r="F9" s="368"/>
      <c r="G9" s="113"/>
      <c r="H9" s="113"/>
    </row>
    <row r="10" spans="1:8" s="114" customFormat="1" ht="15" customHeight="1" x14ac:dyDescent="0.3">
      <c r="A10" s="550" t="s">
        <v>505</v>
      </c>
      <c r="B10" s="550"/>
      <c r="C10" s="550"/>
      <c r="D10" s="550"/>
      <c r="E10" s="550"/>
      <c r="F10" s="368"/>
      <c r="G10" s="113"/>
      <c r="H10" s="113"/>
    </row>
    <row r="11" spans="1:8" s="114" customFormat="1" ht="13.5" customHeight="1" x14ac:dyDescent="0.3">
      <c r="A11" s="550" t="s">
        <v>605</v>
      </c>
      <c r="B11" s="550"/>
      <c r="C11" s="550"/>
      <c r="D11" s="550"/>
      <c r="E11" s="550"/>
      <c r="F11" s="550"/>
      <c r="G11" s="113"/>
      <c r="H11" s="113"/>
    </row>
    <row r="12" spans="1:8" s="28" customFormat="1" ht="12.75" customHeight="1" x14ac:dyDescent="0.3">
      <c r="A12" s="550" t="s">
        <v>606</v>
      </c>
      <c r="B12" s="550"/>
      <c r="C12" s="550"/>
      <c r="D12" s="550"/>
      <c r="E12" s="550"/>
      <c r="F12" s="550"/>
      <c r="G12" s="40"/>
      <c r="H12" s="40"/>
    </row>
    <row r="13" spans="1:8" s="28" customFormat="1" ht="19.95" customHeight="1" x14ac:dyDescent="0.3">
      <c r="A13" s="128"/>
      <c r="B13" s="128"/>
      <c r="C13" s="128"/>
      <c r="D13" s="128"/>
      <c r="E13" s="128"/>
      <c r="F13" s="128"/>
      <c r="G13" s="40"/>
      <c r="H13" s="40"/>
    </row>
    <row r="14" spans="1:8" ht="19.95" customHeight="1" x14ac:dyDescent="0.3">
      <c r="A14" s="7" t="s">
        <v>228</v>
      </c>
      <c r="B14" s="4">
        <v>2022</v>
      </c>
      <c r="C14" s="4">
        <v>2021</v>
      </c>
      <c r="D14" s="4">
        <v>2020</v>
      </c>
      <c r="E14" s="4">
        <v>2019</v>
      </c>
      <c r="F14" s="4">
        <v>2018</v>
      </c>
    </row>
    <row r="15" spans="1:8" ht="19.95" customHeight="1" x14ac:dyDescent="0.3">
      <c r="A15" s="11" t="s">
        <v>3</v>
      </c>
      <c r="B15" s="94">
        <v>1387</v>
      </c>
      <c r="C15" s="136">
        <v>1269</v>
      </c>
      <c r="D15" s="136">
        <v>1013</v>
      </c>
      <c r="E15" s="136">
        <v>984</v>
      </c>
      <c r="F15" s="136">
        <v>1062</v>
      </c>
    </row>
    <row r="16" spans="1:8" ht="19.95" customHeight="1" x14ac:dyDescent="0.3">
      <c r="A16" s="11" t="s">
        <v>2</v>
      </c>
      <c r="B16" s="11">
        <v>454</v>
      </c>
      <c r="C16" s="136">
        <v>408</v>
      </c>
      <c r="D16" s="136">
        <v>283</v>
      </c>
      <c r="E16" s="136">
        <v>286</v>
      </c>
      <c r="F16" s="136">
        <v>336</v>
      </c>
      <c r="G16" s="12"/>
      <c r="H16" s="12"/>
    </row>
    <row r="17" spans="1:8" ht="19.95" customHeight="1" x14ac:dyDescent="0.3">
      <c r="A17" s="11" t="s">
        <v>70</v>
      </c>
      <c r="B17" s="11">
        <v>605</v>
      </c>
      <c r="C17" s="136">
        <v>495</v>
      </c>
      <c r="D17" s="136">
        <v>394</v>
      </c>
      <c r="E17" s="136">
        <v>203</v>
      </c>
      <c r="F17" s="136">
        <v>200</v>
      </c>
    </row>
    <row r="18" spans="1:8" ht="19.95" customHeight="1" x14ac:dyDescent="0.3">
      <c r="A18" s="11" t="s">
        <v>69</v>
      </c>
      <c r="B18" s="94">
        <v>1142</v>
      </c>
      <c r="C18" s="136">
        <v>1103</v>
      </c>
      <c r="D18" s="136">
        <v>887</v>
      </c>
      <c r="E18" s="136">
        <v>810</v>
      </c>
      <c r="F18" s="136">
        <v>855</v>
      </c>
    </row>
    <row r="19" spans="1:8" ht="19.95" customHeight="1" x14ac:dyDescent="0.3">
      <c r="A19" s="11" t="s">
        <v>4</v>
      </c>
      <c r="B19" s="11">
        <v>337</v>
      </c>
      <c r="C19" s="136">
        <v>315</v>
      </c>
      <c r="D19" s="136">
        <v>273</v>
      </c>
      <c r="E19" s="136">
        <v>295</v>
      </c>
      <c r="F19" s="136">
        <v>258</v>
      </c>
    </row>
    <row r="20" spans="1:8" ht="19.95" customHeight="1" thickBot="1" x14ac:dyDescent="0.35">
      <c r="A20" s="129" t="s">
        <v>71</v>
      </c>
      <c r="B20" s="331">
        <v>3926</v>
      </c>
      <c r="C20" s="137">
        <v>3591</v>
      </c>
      <c r="D20" s="137">
        <v>2849</v>
      </c>
      <c r="E20" s="137">
        <v>2577</v>
      </c>
      <c r="F20" s="137">
        <v>2711</v>
      </c>
      <c r="H20" s="318"/>
    </row>
    <row r="21" spans="1:8" ht="19.95" customHeight="1" x14ac:dyDescent="0.3">
      <c r="A21" s="43"/>
      <c r="B21" s="43"/>
      <c r="C21" s="43"/>
      <c r="D21" s="43"/>
    </row>
    <row r="33" spans="8:8" ht="19.95" customHeight="1" x14ac:dyDescent="0.3">
      <c r="H33" s="44"/>
    </row>
    <row r="34" spans="8:8" ht="19.95" customHeight="1" x14ac:dyDescent="0.3">
      <c r="H34" s="44"/>
    </row>
    <row r="35" spans="8:8" ht="19.95" customHeight="1" x14ac:dyDescent="0.3">
      <c r="H35" s="44"/>
    </row>
    <row r="36" spans="8:8" ht="19.95" customHeight="1" x14ac:dyDescent="0.3">
      <c r="H36" s="44"/>
    </row>
    <row r="37" spans="8:8" ht="19.95" customHeight="1" x14ac:dyDescent="0.3">
      <c r="H37" s="44"/>
    </row>
    <row r="38" spans="8:8" ht="19.95" customHeight="1" x14ac:dyDescent="0.3">
      <c r="H38" s="44"/>
    </row>
  </sheetData>
  <sheetProtection algorithmName="SHA-512" hashValue="ZLc97UF5Q0smZWa7x2gedkuCPYxhnYI4sV+EOoxLUpdnEoEBdc1J9fwu5veYbsj/d+bXBsNzrUGVF4PbxxCl5Q==" saltValue="AgdIVGDlpJBf/rEY9to81A==" spinCount="100000" sheet="1" objects="1" scenarios="1"/>
  <mergeCells count="3">
    <mergeCell ref="A10:E10"/>
    <mergeCell ref="A12:F12"/>
    <mergeCell ref="A11:F11"/>
  </mergeCells>
  <pageMargins left="0.7" right="0.7" top="0.75" bottom="0.75" header="0.3" footer="0.3"/>
  <pageSetup paperSize="8" scale="98"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autoPageBreaks="0"/>
  </sheetPr>
  <dimension ref="A1:G10"/>
  <sheetViews>
    <sheetView showGridLines="0" zoomScaleNormal="100" workbookViewId="0">
      <selection activeCell="A8" sqref="A8:C8"/>
    </sheetView>
  </sheetViews>
  <sheetFormatPr defaultColWidth="9.109375" defaultRowHeight="19.95" customHeight="1" x14ac:dyDescent="0.3"/>
  <cols>
    <col min="1" max="1" width="50.6640625" style="9" customWidth="1"/>
    <col min="2" max="7" width="13.6640625" style="9" customWidth="1"/>
    <col min="8" max="16384" width="9.109375" style="9"/>
  </cols>
  <sheetData>
    <row r="1" spans="1:7" ht="19.95" customHeight="1" x14ac:dyDescent="0.3">
      <c r="A1" s="7" t="s">
        <v>584</v>
      </c>
      <c r="B1" s="4" t="s">
        <v>10</v>
      </c>
      <c r="C1" s="4" t="s">
        <v>20</v>
      </c>
      <c r="D1" s="4" t="s">
        <v>19</v>
      </c>
      <c r="E1" s="4" t="s">
        <v>3</v>
      </c>
    </row>
    <row r="2" spans="1:7" ht="19.95" customHeight="1" x14ac:dyDescent="0.3">
      <c r="A2" s="11" t="s">
        <v>432</v>
      </c>
      <c r="B2" s="199">
        <v>2.5</v>
      </c>
      <c r="C2" s="199">
        <v>55</v>
      </c>
      <c r="D2" s="199">
        <v>8</v>
      </c>
      <c r="E2" s="199">
        <v>47</v>
      </c>
    </row>
    <row r="3" spans="1:7" ht="19.95" customHeight="1" x14ac:dyDescent="0.3">
      <c r="A3" s="11" t="s">
        <v>434</v>
      </c>
      <c r="B3" s="199" t="s">
        <v>435</v>
      </c>
      <c r="C3" s="199">
        <v>159</v>
      </c>
      <c r="D3" s="199">
        <v>49</v>
      </c>
      <c r="E3" s="199">
        <v>241</v>
      </c>
    </row>
    <row r="4" spans="1:7" ht="19.95" customHeight="1" x14ac:dyDescent="0.3">
      <c r="A4" s="11" t="s">
        <v>484</v>
      </c>
      <c r="B4" s="199"/>
      <c r="C4" s="199">
        <v>29</v>
      </c>
      <c r="D4" s="199"/>
      <c r="E4" s="199"/>
    </row>
    <row r="5" spans="1:7" ht="19.95" customHeight="1" x14ac:dyDescent="0.3">
      <c r="A5" s="11" t="s">
        <v>507</v>
      </c>
      <c r="B5" s="199"/>
      <c r="C5" s="199">
        <v>13</v>
      </c>
      <c r="D5" s="199">
        <v>5</v>
      </c>
      <c r="E5" s="199"/>
    </row>
    <row r="6" spans="1:7" ht="19.95" customHeight="1" thickBot="1" x14ac:dyDescent="0.35">
      <c r="A6" s="130" t="s">
        <v>9</v>
      </c>
      <c r="B6" s="238">
        <f>SUM(B2:B4)</f>
        <v>2.5</v>
      </c>
      <c r="C6" s="238">
        <f>SUM(C2:C5)</f>
        <v>256</v>
      </c>
      <c r="D6" s="238">
        <v>62</v>
      </c>
      <c r="E6" s="238">
        <v>288</v>
      </c>
    </row>
    <row r="7" spans="1:7" ht="19.95" customHeight="1" thickBot="1" x14ac:dyDescent="0.35">
      <c r="A7" s="130" t="s">
        <v>508</v>
      </c>
      <c r="B7" s="184">
        <v>1</v>
      </c>
      <c r="C7" s="184">
        <v>50</v>
      </c>
      <c r="D7" s="184">
        <v>55</v>
      </c>
      <c r="E7" s="184">
        <v>29</v>
      </c>
      <c r="F7" s="246"/>
      <c r="G7" s="246"/>
    </row>
    <row r="8" spans="1:7" s="116" customFormat="1" ht="19.95" customHeight="1" x14ac:dyDescent="0.3">
      <c r="A8" s="551" t="s">
        <v>509</v>
      </c>
      <c r="B8" s="551"/>
      <c r="C8" s="551"/>
      <c r="D8" s="115"/>
      <c r="E8" s="112"/>
      <c r="F8" s="112"/>
      <c r="G8" s="115"/>
    </row>
    <row r="9" spans="1:7" ht="19.95" customHeight="1" x14ac:dyDescent="0.3">
      <c r="C9" s="444"/>
    </row>
    <row r="10" spans="1:7" ht="19.95" customHeight="1" x14ac:dyDescent="0.3">
      <c r="C10" s="444"/>
    </row>
  </sheetData>
  <sheetProtection algorithmName="SHA-512" hashValue="vTsrUHldfE1VzON6WHyRskDr+VE5pNS+Z+RsWZI5dSwIq4rKnRkYP04yaRXqzWP+4bPFn2sSoRnKgWsVIlOl1g==" saltValue="j+VNiRh9oETmGWTJp9pbhw==" spinCount="100000" sheet="1" objects="1" scenarios="1"/>
  <mergeCells count="1">
    <mergeCell ref="A8:C8"/>
  </mergeCells>
  <pageMargins left="0.7" right="0.7" top="0.75" bottom="0.75" header="0.3" footer="0.3"/>
  <pageSetup paperSize="9" scale="65"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autoPageBreaks="0"/>
  </sheetPr>
  <dimension ref="A1:M16"/>
  <sheetViews>
    <sheetView showGridLines="0" zoomScaleNormal="100" workbookViewId="0">
      <selection activeCell="B11" activeCellId="7" sqref="B2 B3 B4 B7 B8 B9 B10 B11"/>
    </sheetView>
  </sheetViews>
  <sheetFormatPr defaultColWidth="8.88671875" defaultRowHeight="19.95" customHeight="1" x14ac:dyDescent="0.3"/>
  <cols>
    <col min="1" max="1" width="50.6640625" style="9" customWidth="1"/>
    <col min="2" max="2" width="30.6640625" style="9" customWidth="1"/>
    <col min="3" max="6" width="13.6640625" style="9" customWidth="1"/>
    <col min="7" max="16384" width="8.88671875" style="9"/>
  </cols>
  <sheetData>
    <row r="1" spans="1:13" ht="40.200000000000003" customHeight="1" x14ac:dyDescent="0.3">
      <c r="A1" s="7" t="s">
        <v>843</v>
      </c>
      <c r="B1" s="4">
        <v>2022</v>
      </c>
      <c r="C1" s="4">
        <v>2021</v>
      </c>
      <c r="D1" s="4" t="s">
        <v>542</v>
      </c>
      <c r="E1" s="4">
        <v>2019</v>
      </c>
      <c r="F1" s="4">
        <v>2018</v>
      </c>
    </row>
    <row r="2" spans="1:13" ht="19.95" customHeight="1" x14ac:dyDescent="0.3">
      <c r="A2" s="36" t="s">
        <v>483</v>
      </c>
      <c r="B2" s="31">
        <v>445</v>
      </c>
      <c r="C2" s="136">
        <v>383</v>
      </c>
      <c r="D2" s="136">
        <f>802300/1000</f>
        <v>802.3</v>
      </c>
      <c r="E2" s="136">
        <f>298770/1000</f>
        <v>298.77</v>
      </c>
      <c r="F2" s="136">
        <f>331985/1000</f>
        <v>331.98500000000001</v>
      </c>
    </row>
    <row r="3" spans="1:13" ht="19.95" customHeight="1" x14ac:dyDescent="0.3">
      <c r="A3" s="36" t="s">
        <v>348</v>
      </c>
      <c r="B3" s="31">
        <v>401</v>
      </c>
      <c r="C3" s="136" t="s">
        <v>927</v>
      </c>
      <c r="D3" s="136">
        <f>1469363/1000</f>
        <v>1469.3630000000001</v>
      </c>
      <c r="E3" s="136">
        <f>537474/1000</f>
        <v>537.47400000000005</v>
      </c>
      <c r="F3" s="136">
        <f>318961/1000</f>
        <v>318.96100000000001</v>
      </c>
    </row>
    <row r="4" spans="1:13" ht="19.95" customHeight="1" x14ac:dyDescent="0.3">
      <c r="A4" s="36" t="s">
        <v>34</v>
      </c>
      <c r="B4" s="31">
        <v>101</v>
      </c>
      <c r="C4" s="136">
        <f>100643/1000</f>
        <v>100.643</v>
      </c>
      <c r="D4" s="136">
        <f>118128/1000</f>
        <v>118.128</v>
      </c>
      <c r="E4" s="136">
        <f>110163/1000</f>
        <v>110.163</v>
      </c>
      <c r="F4" s="136">
        <f>252213/1000</f>
        <v>252.21299999999999</v>
      </c>
    </row>
    <row r="5" spans="1:13" ht="19.95" customHeight="1" x14ac:dyDescent="0.3">
      <c r="A5" s="36" t="s">
        <v>35</v>
      </c>
      <c r="B5" s="31">
        <v>5</v>
      </c>
      <c r="C5" s="136">
        <f>4684/1000</f>
        <v>4.6840000000000002</v>
      </c>
      <c r="D5" s="136">
        <f>5142/1000</f>
        <v>5.1420000000000003</v>
      </c>
      <c r="E5" s="136">
        <f>5397/1000</f>
        <v>5.3970000000000002</v>
      </c>
      <c r="F5" s="136">
        <f>6393/1000</f>
        <v>6.3929999999999998</v>
      </c>
    </row>
    <row r="6" spans="1:13" ht="19.95" customHeight="1" x14ac:dyDescent="0.3">
      <c r="A6" s="36" t="s">
        <v>36</v>
      </c>
      <c r="B6" s="31">
        <v>0</v>
      </c>
      <c r="C6" s="136">
        <v>0</v>
      </c>
      <c r="D6" s="136">
        <v>0</v>
      </c>
      <c r="E6" s="136">
        <v>0</v>
      </c>
      <c r="F6" s="136">
        <f>502/1000</f>
        <v>0.502</v>
      </c>
    </row>
    <row r="7" spans="1:13" ht="19.95" customHeight="1" x14ac:dyDescent="0.3">
      <c r="A7" s="36" t="s">
        <v>347</v>
      </c>
      <c r="B7" s="31">
        <v>8</v>
      </c>
      <c r="C7" s="136">
        <f>10000/100</f>
        <v>100</v>
      </c>
      <c r="D7" s="136">
        <f>165000/1000</f>
        <v>165</v>
      </c>
      <c r="E7" s="136">
        <f>10000/1000</f>
        <v>10</v>
      </c>
      <c r="F7" s="136">
        <f>10000/1000</f>
        <v>10</v>
      </c>
    </row>
    <row r="8" spans="1:13" ht="19.95" customHeight="1" x14ac:dyDescent="0.3">
      <c r="A8" s="36" t="s">
        <v>37</v>
      </c>
      <c r="B8" s="31">
        <v>452</v>
      </c>
      <c r="C8" s="136">
        <f>442806/1000</f>
        <v>442.80599999999998</v>
      </c>
      <c r="D8" s="136">
        <f>249204/1000</f>
        <v>249.20400000000001</v>
      </c>
      <c r="E8" s="136">
        <f>255256.12/1000</f>
        <v>255.25611999999998</v>
      </c>
      <c r="F8" s="136">
        <f>287341/1000</f>
        <v>287.34100000000001</v>
      </c>
    </row>
    <row r="9" spans="1:13" ht="19.95" customHeight="1" x14ac:dyDescent="0.3">
      <c r="A9" s="36" t="s">
        <v>38</v>
      </c>
      <c r="B9" s="31">
        <v>348</v>
      </c>
      <c r="C9" s="136">
        <f>346789/1000</f>
        <v>346.78899999999999</v>
      </c>
      <c r="D9" s="136">
        <f>275768/1000</f>
        <v>275.76799999999997</v>
      </c>
      <c r="E9" s="136">
        <f>139094.56/1000</f>
        <v>139.09456</v>
      </c>
      <c r="F9" s="136">
        <f>9000/1000</f>
        <v>9</v>
      </c>
    </row>
    <row r="10" spans="1:13" ht="19.95" customHeight="1" x14ac:dyDescent="0.3">
      <c r="A10" s="36" t="s">
        <v>227</v>
      </c>
      <c r="B10" s="97">
        <v>200.08</v>
      </c>
      <c r="C10" s="136">
        <f>103448.54/1000</f>
        <v>103.44853999999999</v>
      </c>
      <c r="D10" s="136">
        <f>112992/1000</f>
        <v>112.992</v>
      </c>
      <c r="E10" s="136">
        <f>111004/1000</f>
        <v>111.004</v>
      </c>
      <c r="F10" s="136">
        <f>108220/1000</f>
        <v>108.22</v>
      </c>
    </row>
    <row r="11" spans="1:13" ht="19.95" customHeight="1" x14ac:dyDescent="0.3">
      <c r="A11" s="36" t="s">
        <v>926</v>
      </c>
      <c r="B11" s="97">
        <v>202</v>
      </c>
      <c r="C11" s="136" t="s">
        <v>114</v>
      </c>
      <c r="D11" s="136" t="s">
        <v>114</v>
      </c>
      <c r="E11" s="136" t="s">
        <v>114</v>
      </c>
      <c r="F11" s="136" t="s">
        <v>114</v>
      </c>
    </row>
    <row r="12" spans="1:13" ht="19.95" customHeight="1" thickBot="1" x14ac:dyDescent="0.35">
      <c r="A12" s="131" t="s">
        <v>44</v>
      </c>
      <c r="B12" s="137">
        <f>SUM(B2:B11)</f>
        <v>2162.08</v>
      </c>
      <c r="C12" s="137">
        <f>SUM(C2:C10)</f>
        <v>1481.3705400000001</v>
      </c>
      <c r="D12" s="137">
        <f>SUM(D2:D10)</f>
        <v>3197.8970000000004</v>
      </c>
      <c r="E12" s="137">
        <f>SUM(E2:E10)</f>
        <v>1467.15868</v>
      </c>
      <c r="F12" s="137">
        <f>SUM(F2:F10)</f>
        <v>1324.615</v>
      </c>
    </row>
    <row r="13" spans="1:13" s="116" customFormat="1" ht="19.95" customHeight="1" x14ac:dyDescent="0.3">
      <c r="A13" s="118" t="s">
        <v>543</v>
      </c>
      <c r="B13" s="118"/>
      <c r="H13" s="9"/>
      <c r="I13" s="9"/>
      <c r="J13" s="9"/>
      <c r="K13" s="9"/>
      <c r="L13" s="9"/>
      <c r="M13" s="9"/>
    </row>
    <row r="14" spans="1:13" ht="19.95" customHeight="1" x14ac:dyDescent="0.3">
      <c r="A14" s="118" t="s">
        <v>928</v>
      </c>
      <c r="C14" s="11"/>
    </row>
    <row r="16" spans="1:13" ht="19.95" customHeight="1" x14ac:dyDescent="0.3">
      <c r="C16" s="34"/>
    </row>
  </sheetData>
  <sheetProtection algorithmName="SHA-512" hashValue="dgh3rUhlY5O3+o1ZfFML8XzduBE7KERlLwPGiAy641/tEMD0g16BdEb2l1bythGIBtRm9Ny6XNLezOzGn/7mtg==" saltValue="7Vu1Nd6YVumnJm5BuJHuOg==" spinCount="100000" sheet="1" objects="1" scenarios="1"/>
  <pageMargins left="0.7" right="0.7" top="0.75" bottom="0.75" header="0.3" footer="0.3"/>
  <pageSetup scale="20"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autoPageBreaks="0"/>
  </sheetPr>
  <dimension ref="A1:N65"/>
  <sheetViews>
    <sheetView showGridLines="0" zoomScaleNormal="100" workbookViewId="0"/>
  </sheetViews>
  <sheetFormatPr defaultColWidth="8.88671875" defaultRowHeight="19.95" customHeight="1" x14ac:dyDescent="0.3"/>
  <cols>
    <col min="1" max="1" width="50.6640625" style="9" customWidth="1"/>
    <col min="2" max="2" width="23.6640625" style="9" customWidth="1"/>
    <col min="3" max="11" width="13.6640625" style="9" customWidth="1"/>
    <col min="12" max="16384" width="8.88671875" style="9"/>
  </cols>
  <sheetData>
    <row r="1" spans="1:11" ht="40.200000000000003" customHeight="1" x14ac:dyDescent="0.3">
      <c r="A1" s="7" t="s">
        <v>521</v>
      </c>
      <c r="B1" s="4">
        <v>2022</v>
      </c>
      <c r="C1" s="4" t="s">
        <v>338</v>
      </c>
      <c r="D1" s="4">
        <v>2021</v>
      </c>
      <c r="E1" s="4" t="s">
        <v>338</v>
      </c>
      <c r="F1" s="4">
        <v>2020</v>
      </c>
      <c r="G1" s="4" t="s">
        <v>338</v>
      </c>
      <c r="H1" s="4">
        <v>2019</v>
      </c>
      <c r="I1" s="4" t="s">
        <v>338</v>
      </c>
      <c r="J1" s="4">
        <v>2018</v>
      </c>
      <c r="K1" s="4" t="s">
        <v>338</v>
      </c>
    </row>
    <row r="2" spans="1:11" ht="19.95" customHeight="1" x14ac:dyDescent="0.3">
      <c r="A2" s="11" t="s">
        <v>110</v>
      </c>
      <c r="B2" s="246">
        <v>3809</v>
      </c>
      <c r="C2" s="445">
        <v>1</v>
      </c>
      <c r="D2" s="136">
        <v>3814</v>
      </c>
      <c r="E2" s="120">
        <v>1</v>
      </c>
      <c r="F2" s="136">
        <v>3760</v>
      </c>
      <c r="G2" s="120">
        <v>1</v>
      </c>
      <c r="H2" s="136">
        <v>3904</v>
      </c>
      <c r="I2" s="120">
        <v>1</v>
      </c>
      <c r="J2" s="136">
        <v>4955</v>
      </c>
      <c r="K2" s="120">
        <v>1</v>
      </c>
    </row>
    <row r="3" spans="1:11" ht="19.95" customHeight="1" thickBot="1" x14ac:dyDescent="0.35">
      <c r="A3" s="119" t="s">
        <v>22</v>
      </c>
      <c r="B3" s="247">
        <v>225</v>
      </c>
      <c r="C3" s="446">
        <v>0.75</v>
      </c>
      <c r="D3" s="138">
        <v>218</v>
      </c>
      <c r="E3" s="121">
        <v>0.71</v>
      </c>
      <c r="F3" s="138">
        <v>227</v>
      </c>
      <c r="G3" s="121">
        <v>0.74</v>
      </c>
      <c r="H3" s="138">
        <v>222</v>
      </c>
      <c r="I3" s="121">
        <v>0.75375000000000003</v>
      </c>
      <c r="J3" s="138">
        <v>209</v>
      </c>
      <c r="K3" s="121">
        <v>0.74</v>
      </c>
    </row>
    <row r="4" spans="1:11" ht="19.95" customHeight="1" x14ac:dyDescent="0.3">
      <c r="D4" s="12"/>
      <c r="E4" s="64"/>
      <c r="F4" s="57"/>
      <c r="G4" s="37"/>
      <c r="H4" s="57"/>
      <c r="I4" s="37"/>
    </row>
    <row r="5" spans="1:11" ht="48" x14ac:dyDescent="0.3">
      <c r="A5" s="7" t="s">
        <v>580</v>
      </c>
      <c r="B5" s="7"/>
      <c r="C5" s="4" t="s">
        <v>725</v>
      </c>
      <c r="D5" s="4" t="s">
        <v>359</v>
      </c>
      <c r="E5" s="4" t="s">
        <v>726</v>
      </c>
      <c r="F5" s="4" t="s">
        <v>358</v>
      </c>
      <c r="H5" s="44"/>
      <c r="I5" s="44"/>
    </row>
    <row r="6" spans="1:11" ht="19.95" customHeight="1" x14ac:dyDescent="0.3">
      <c r="A6" s="11" t="s">
        <v>312</v>
      </c>
      <c r="B6" s="11"/>
      <c r="C6" s="300">
        <f>+'[1]Awareness Q 1.6.2 and 1.6.3'!D10</f>
        <v>1605</v>
      </c>
      <c r="D6" s="199">
        <f>+'[1]Awareness Q 1.6.2 and 1.6.3'!E10</f>
        <v>70</v>
      </c>
      <c r="E6" s="439">
        <f>+D6/C6</f>
        <v>4.3613707165109032E-2</v>
      </c>
      <c r="F6" s="439">
        <v>0.71</v>
      </c>
      <c r="H6" s="76"/>
      <c r="I6" s="76"/>
    </row>
    <row r="7" spans="1:11" ht="19.95" customHeight="1" x14ac:dyDescent="0.3">
      <c r="A7" s="11" t="s">
        <v>2</v>
      </c>
      <c r="B7" s="11"/>
      <c r="C7" s="300">
        <v>778</v>
      </c>
      <c r="D7" s="199">
        <v>48</v>
      </c>
      <c r="E7" s="439">
        <f>+D7/C7</f>
        <v>6.1696658097686374E-2</v>
      </c>
      <c r="F7" s="439">
        <v>0.55900000000000005</v>
      </c>
      <c r="H7" s="76"/>
      <c r="I7" s="76"/>
    </row>
    <row r="8" spans="1:11" ht="19.95" customHeight="1" x14ac:dyDescent="0.3">
      <c r="A8" s="11" t="s">
        <v>69</v>
      </c>
      <c r="B8" s="11"/>
      <c r="C8" s="300">
        <v>733</v>
      </c>
      <c r="D8" s="199">
        <v>59</v>
      </c>
      <c r="E8" s="439">
        <f>+D8/C8</f>
        <v>8.0491132332878579E-2</v>
      </c>
      <c r="F8" s="439">
        <v>0.93</v>
      </c>
      <c r="H8" s="76"/>
      <c r="I8" s="76"/>
    </row>
    <row r="9" spans="1:11" ht="19.95" customHeight="1" x14ac:dyDescent="0.3">
      <c r="A9" s="11" t="s">
        <v>4</v>
      </c>
      <c r="B9" s="11"/>
      <c r="C9" s="300">
        <v>693</v>
      </c>
      <c r="D9" s="199">
        <v>48</v>
      </c>
      <c r="E9" s="439">
        <f>+D9/C9</f>
        <v>6.9264069264069264E-2</v>
      </c>
      <c r="F9" s="439">
        <v>0.82</v>
      </c>
      <c r="H9" s="76"/>
      <c r="I9" s="76"/>
    </row>
    <row r="10" spans="1:11" ht="19.95" customHeight="1" thickBot="1" x14ac:dyDescent="0.35">
      <c r="A10" s="131" t="s">
        <v>9</v>
      </c>
      <c r="B10" s="131"/>
      <c r="C10" s="441">
        <f>SUM(C6:C9)</f>
        <v>3809</v>
      </c>
      <c r="D10" s="238">
        <f>SUM(D6:D9)</f>
        <v>225</v>
      </c>
      <c r="E10" s="440">
        <f>+D10/C10</f>
        <v>5.9070622210553952E-2</v>
      </c>
      <c r="F10" s="440">
        <f>AVERAGE(F6:F9)</f>
        <v>0.75475000000000003</v>
      </c>
      <c r="H10" s="44"/>
      <c r="I10" s="44"/>
    </row>
    <row r="11" spans="1:11" ht="19.95" customHeight="1" x14ac:dyDescent="0.3">
      <c r="I11" s="44"/>
    </row>
    <row r="12" spans="1:11" ht="19.95" customHeight="1" x14ac:dyDescent="0.3">
      <c r="A12" s="7" t="s">
        <v>485</v>
      </c>
      <c r="B12" s="4">
        <v>2022</v>
      </c>
      <c r="C12" s="4">
        <v>2021</v>
      </c>
      <c r="D12" s="4">
        <v>2020</v>
      </c>
      <c r="E12" s="4">
        <v>2019</v>
      </c>
      <c r="F12" s="4">
        <v>2018</v>
      </c>
    </row>
    <row r="13" spans="1:11" s="12" customFormat="1" ht="19.95" customHeight="1" thickBot="1" x14ac:dyDescent="0.35">
      <c r="A13" s="131" t="s">
        <v>3</v>
      </c>
      <c r="B13" s="131"/>
      <c r="C13" s="139"/>
      <c r="D13" s="139"/>
      <c r="E13" s="139"/>
      <c r="F13" s="139"/>
    </row>
    <row r="14" spans="1:11" ht="19.95" customHeight="1" x14ac:dyDescent="0.3">
      <c r="A14" s="11" t="s">
        <v>111</v>
      </c>
      <c r="B14" s="11">
        <v>27</v>
      </c>
      <c r="C14" s="94">
        <v>25</v>
      </c>
      <c r="D14" s="94">
        <v>23</v>
      </c>
      <c r="E14" s="94">
        <v>21</v>
      </c>
      <c r="F14" s="94">
        <v>24</v>
      </c>
    </row>
    <row r="15" spans="1:11" ht="19.95" customHeight="1" x14ac:dyDescent="0.3">
      <c r="A15" s="11" t="s">
        <v>112</v>
      </c>
      <c r="B15" s="11">
        <v>21.5</v>
      </c>
      <c r="C15" s="94">
        <v>22</v>
      </c>
      <c r="D15" s="94">
        <v>21</v>
      </c>
      <c r="E15" s="94">
        <v>24</v>
      </c>
      <c r="F15" s="94">
        <v>18</v>
      </c>
    </row>
    <row r="16" spans="1:11" s="12" customFormat="1" ht="19.95" customHeight="1" thickBot="1" x14ac:dyDescent="0.35">
      <c r="A16" s="131" t="s">
        <v>10</v>
      </c>
      <c r="B16" s="131"/>
      <c r="C16" s="139"/>
      <c r="D16" s="139"/>
      <c r="E16" s="139"/>
      <c r="F16" s="139"/>
    </row>
    <row r="17" spans="1:14" ht="19.95" customHeight="1" x14ac:dyDescent="0.3">
      <c r="A17" s="11" t="s">
        <v>111</v>
      </c>
      <c r="B17" s="11">
        <v>20</v>
      </c>
      <c r="C17" s="94">
        <v>23</v>
      </c>
      <c r="D17" s="94">
        <v>24</v>
      </c>
      <c r="E17" s="94">
        <v>28</v>
      </c>
      <c r="F17" s="94">
        <v>29</v>
      </c>
    </row>
    <row r="18" spans="1:14" ht="19.95" customHeight="1" x14ac:dyDescent="0.3">
      <c r="A18" s="319" t="s">
        <v>112</v>
      </c>
      <c r="B18" s="319">
        <v>20</v>
      </c>
      <c r="C18" s="324">
        <v>25</v>
      </c>
      <c r="D18" s="324">
        <v>25</v>
      </c>
      <c r="E18" s="324">
        <v>31</v>
      </c>
      <c r="F18" s="324">
        <v>20</v>
      </c>
    </row>
    <row r="19" spans="1:14" s="12" customFormat="1" ht="19.95" customHeight="1" thickBot="1" x14ac:dyDescent="0.35">
      <c r="A19" s="296" t="s">
        <v>1</v>
      </c>
      <c r="B19" s="296"/>
      <c r="C19" s="323"/>
      <c r="D19" s="323"/>
      <c r="E19" s="323"/>
      <c r="F19" s="323"/>
    </row>
    <row r="20" spans="1:14" ht="19.95" customHeight="1" x14ac:dyDescent="0.3">
      <c r="A20" s="11" t="s">
        <v>111</v>
      </c>
      <c r="B20" s="11">
        <v>42</v>
      </c>
      <c r="C20" s="94">
        <v>45</v>
      </c>
      <c r="D20" s="94">
        <v>42</v>
      </c>
      <c r="E20" s="94">
        <v>56</v>
      </c>
      <c r="F20" s="94">
        <v>16</v>
      </c>
    </row>
    <row r="21" spans="1:14" ht="19.95" customHeight="1" x14ac:dyDescent="0.3">
      <c r="A21" s="11" t="s">
        <v>112</v>
      </c>
      <c r="B21" s="31">
        <v>37</v>
      </c>
      <c r="C21" s="94">
        <v>37</v>
      </c>
      <c r="D21" s="94">
        <v>36</v>
      </c>
      <c r="E21" s="94">
        <v>25</v>
      </c>
      <c r="F21" s="94">
        <v>15</v>
      </c>
    </row>
    <row r="22" spans="1:14" ht="19.95" customHeight="1" thickBot="1" x14ac:dyDescent="0.35">
      <c r="A22" s="131" t="s">
        <v>4</v>
      </c>
      <c r="B22" s="131"/>
      <c r="C22" s="139"/>
      <c r="D22" s="139"/>
      <c r="E22" s="139"/>
      <c r="F22" s="139"/>
    </row>
    <row r="23" spans="1:14" ht="19.95" customHeight="1" x14ac:dyDescent="0.3">
      <c r="A23" s="11" t="s">
        <v>111</v>
      </c>
      <c r="B23" s="11">
        <v>13</v>
      </c>
      <c r="C23" s="94">
        <v>15</v>
      </c>
      <c r="D23" s="94">
        <v>14</v>
      </c>
      <c r="E23" s="94">
        <v>15</v>
      </c>
      <c r="F23" s="94">
        <v>16</v>
      </c>
    </row>
    <row r="24" spans="1:14" ht="19.95" customHeight="1" x14ac:dyDescent="0.3">
      <c r="A24" s="319" t="s">
        <v>112</v>
      </c>
      <c r="B24" s="319">
        <v>13</v>
      </c>
      <c r="C24" s="324">
        <v>13</v>
      </c>
      <c r="D24" s="324">
        <v>13</v>
      </c>
      <c r="E24" s="324">
        <v>13</v>
      </c>
      <c r="F24" s="324">
        <v>9</v>
      </c>
    </row>
    <row r="25" spans="1:14" ht="19.95" customHeight="1" x14ac:dyDescent="0.3">
      <c r="A25" s="11"/>
      <c r="B25" s="11"/>
      <c r="C25" s="94"/>
      <c r="D25" s="94"/>
      <c r="E25" s="94"/>
      <c r="F25" s="94"/>
    </row>
    <row r="26" spans="1:14" ht="19.95" customHeight="1" x14ac:dyDescent="0.3">
      <c r="A26" s="11"/>
      <c r="B26" s="11"/>
      <c r="C26" s="94"/>
      <c r="D26" s="94"/>
      <c r="E26" s="94"/>
      <c r="F26" s="94"/>
    </row>
    <row r="28" spans="1:14" ht="19.95" customHeight="1" x14ac:dyDescent="0.3">
      <c r="A28" s="7" t="s">
        <v>23</v>
      </c>
      <c r="B28" s="7"/>
      <c r="C28" s="7"/>
      <c r="D28" s="7"/>
      <c r="E28" s="7"/>
      <c r="F28" s="7"/>
      <c r="G28" s="7"/>
      <c r="H28" s="7"/>
      <c r="I28" s="7"/>
      <c r="J28" s="7"/>
    </row>
    <row r="29" spans="1:14" ht="19.95" customHeight="1" x14ac:dyDescent="0.3">
      <c r="A29" s="29" t="s">
        <v>234</v>
      </c>
      <c r="B29" s="29"/>
      <c r="C29" s="36"/>
      <c r="D29" s="36"/>
      <c r="E29" s="36"/>
      <c r="F29" s="36"/>
      <c r="G29" s="36"/>
      <c r="H29" s="36"/>
      <c r="I29" s="36"/>
      <c r="J29" s="36"/>
      <c r="K29" s="36"/>
      <c r="L29" s="11"/>
      <c r="M29" s="11"/>
      <c r="N29" s="11"/>
    </row>
    <row r="30" spans="1:14" ht="19.95" customHeight="1" x14ac:dyDescent="0.3">
      <c r="A30" s="36" t="s">
        <v>581</v>
      </c>
      <c r="B30" s="36"/>
      <c r="C30" s="36"/>
      <c r="D30" s="36"/>
      <c r="E30" s="36"/>
      <c r="F30" s="36"/>
    </row>
    <row r="31" spans="1:14" ht="19.95" customHeight="1" x14ac:dyDescent="0.3">
      <c r="A31" s="7" t="s">
        <v>117</v>
      </c>
      <c r="B31" s="7"/>
      <c r="C31" s="7"/>
      <c r="D31" s="7"/>
      <c r="E31" s="7"/>
      <c r="F31" s="7"/>
      <c r="G31" s="7"/>
      <c r="H31" s="7"/>
      <c r="I31" s="7"/>
      <c r="J31" s="7"/>
      <c r="K31" s="7"/>
    </row>
    <row r="32" spans="1:14" ht="19.95" customHeight="1" x14ac:dyDescent="0.3">
      <c r="A32" s="7" t="s">
        <v>18</v>
      </c>
      <c r="B32" s="4">
        <v>2022</v>
      </c>
      <c r="C32" s="4" t="s">
        <v>116</v>
      </c>
      <c r="D32" s="4">
        <v>2021</v>
      </c>
      <c r="E32" s="4" t="s">
        <v>140</v>
      </c>
      <c r="F32" s="4">
        <v>2020</v>
      </c>
      <c r="G32" s="4" t="s">
        <v>140</v>
      </c>
      <c r="H32" s="4">
        <v>2019</v>
      </c>
      <c r="I32" s="4" t="s">
        <v>140</v>
      </c>
      <c r="J32" s="4">
        <v>2018</v>
      </c>
      <c r="K32" s="4" t="s">
        <v>116</v>
      </c>
    </row>
    <row r="33" spans="1:14" s="12" customFormat="1" ht="19.95" customHeight="1" thickBot="1" x14ac:dyDescent="0.35">
      <c r="A33" s="131" t="s">
        <v>3</v>
      </c>
      <c r="B33" s="131"/>
      <c r="C33" s="131"/>
      <c r="D33" s="131"/>
      <c r="E33" s="131"/>
      <c r="F33" s="131"/>
      <c r="G33" s="131"/>
      <c r="H33" s="131"/>
      <c r="I33" s="131"/>
      <c r="J33" s="131"/>
      <c r="K33" s="131"/>
    </row>
    <row r="34" spans="1:14" ht="19.95" customHeight="1" x14ac:dyDescent="0.3">
      <c r="A34" s="11" t="s">
        <v>111</v>
      </c>
      <c r="B34" s="332">
        <v>3.0000000000000001E-3</v>
      </c>
      <c r="C34" s="31">
        <v>4.8</v>
      </c>
      <c r="D34" s="110">
        <v>1.0999999999999999E-2</v>
      </c>
      <c r="E34" s="31">
        <v>11.4</v>
      </c>
      <c r="F34" s="110">
        <v>1.9199999999999998E-2</v>
      </c>
      <c r="G34" s="98">
        <v>15.84</v>
      </c>
      <c r="H34" s="110">
        <v>1.7500000000000002E-2</v>
      </c>
      <c r="I34" s="31">
        <v>12.6</v>
      </c>
      <c r="J34" s="110">
        <v>1.7999999999999999E-2</v>
      </c>
      <c r="K34" s="98">
        <v>14</v>
      </c>
    </row>
    <row r="35" spans="1:14" ht="19.95" customHeight="1" x14ac:dyDescent="0.3">
      <c r="A35" s="319" t="s">
        <v>112</v>
      </c>
      <c r="B35" s="333">
        <v>6.0000000000000001E-3</v>
      </c>
      <c r="C35" s="321"/>
      <c r="D35" s="320">
        <v>0.02</v>
      </c>
      <c r="E35" s="321"/>
      <c r="F35" s="320">
        <v>0.02</v>
      </c>
      <c r="G35" s="321"/>
      <c r="H35" s="320" t="s">
        <v>141</v>
      </c>
      <c r="I35" s="321"/>
      <c r="J35" s="320" t="s">
        <v>141</v>
      </c>
      <c r="K35" s="321"/>
    </row>
    <row r="36" spans="1:14" s="12" customFormat="1" ht="19.95" customHeight="1" thickBot="1" x14ac:dyDescent="0.35">
      <c r="A36" s="296" t="s">
        <v>10</v>
      </c>
      <c r="B36" s="296"/>
      <c r="C36" s="296"/>
      <c r="D36" s="296"/>
      <c r="E36" s="296"/>
      <c r="F36" s="296"/>
      <c r="G36" s="296"/>
      <c r="H36" s="296"/>
      <c r="I36" s="296"/>
      <c r="J36" s="296"/>
      <c r="K36" s="296"/>
    </row>
    <row r="37" spans="1:14" ht="19.95" customHeight="1" x14ac:dyDescent="0.3">
      <c r="A37" s="11" t="s">
        <v>111</v>
      </c>
      <c r="B37" s="332">
        <v>1.7000000000000001E-2</v>
      </c>
      <c r="C37" s="31">
        <v>7</v>
      </c>
      <c r="D37" s="110">
        <v>5.0000000000000001E-3</v>
      </c>
      <c r="E37" s="31">
        <v>2.0299999999999998</v>
      </c>
      <c r="F37" s="110">
        <v>1.6199999999999999E-2</v>
      </c>
      <c r="G37" s="31">
        <v>2.2000000000000002</v>
      </c>
      <c r="H37" s="110">
        <v>3.9E-2</v>
      </c>
      <c r="I37" s="31">
        <v>5.3</v>
      </c>
      <c r="J37" s="110">
        <v>2.1000000000000001E-2</v>
      </c>
      <c r="K37" s="98">
        <v>3</v>
      </c>
    </row>
    <row r="38" spans="1:14" ht="19.95" customHeight="1" x14ac:dyDescent="0.3">
      <c r="A38" s="11" t="s">
        <v>112</v>
      </c>
      <c r="B38" s="100">
        <v>0.01</v>
      </c>
      <c r="C38" s="31"/>
      <c r="D38" s="110">
        <v>0.01</v>
      </c>
      <c r="E38" s="31"/>
      <c r="F38" s="110">
        <v>0.02</v>
      </c>
      <c r="G38" s="31"/>
      <c r="H38" s="110" t="s">
        <v>142</v>
      </c>
      <c r="I38" s="31"/>
      <c r="J38" s="110" t="s">
        <v>142</v>
      </c>
      <c r="K38" s="98"/>
    </row>
    <row r="39" spans="1:14" s="12" customFormat="1" ht="19.95" customHeight="1" thickBot="1" x14ac:dyDescent="0.35">
      <c r="A39" s="131" t="s">
        <v>1</v>
      </c>
      <c r="B39" s="131"/>
      <c r="C39" s="131"/>
      <c r="D39" s="131"/>
      <c r="E39" s="131"/>
      <c r="F39" s="131"/>
      <c r="G39" s="131"/>
      <c r="H39" s="131"/>
      <c r="I39" s="131"/>
      <c r="J39" s="131"/>
      <c r="K39" s="131"/>
    </row>
    <row r="40" spans="1:14" ht="19.95" customHeight="1" x14ac:dyDescent="0.3">
      <c r="A40" s="11" t="s">
        <v>111</v>
      </c>
      <c r="B40" s="351">
        <v>1.7999999999999999E-2</v>
      </c>
      <c r="C40" s="31">
        <v>5</v>
      </c>
      <c r="D40" s="110">
        <v>1.6E-2</v>
      </c>
      <c r="E40" s="31">
        <v>4</v>
      </c>
      <c r="F40" s="110">
        <v>3.5000000000000003E-2</v>
      </c>
      <c r="G40" s="31">
        <v>12</v>
      </c>
      <c r="H40" s="110">
        <v>0.02</v>
      </c>
      <c r="I40" s="31">
        <v>6.5</v>
      </c>
      <c r="J40" s="110">
        <v>2.5000000000000001E-2</v>
      </c>
      <c r="K40" s="98">
        <v>13.4</v>
      </c>
    </row>
    <row r="41" spans="1:14" ht="19.5" customHeight="1" x14ac:dyDescent="0.3">
      <c r="A41" s="11" t="s">
        <v>112</v>
      </c>
      <c r="B41" s="30">
        <v>0.02</v>
      </c>
      <c r="C41" s="31"/>
      <c r="D41" s="110" t="s">
        <v>345</v>
      </c>
      <c r="E41" s="31"/>
      <c r="F41" s="110" t="s">
        <v>345</v>
      </c>
      <c r="G41" s="31"/>
      <c r="H41" s="110" t="s">
        <v>216</v>
      </c>
      <c r="I41" s="31"/>
      <c r="J41" s="110" t="s">
        <v>142</v>
      </c>
      <c r="K41" s="98"/>
    </row>
    <row r="42" spans="1:14" ht="19.95" customHeight="1" thickBot="1" x14ac:dyDescent="0.35">
      <c r="A42" s="131" t="s">
        <v>4</v>
      </c>
      <c r="B42" s="131"/>
      <c r="C42" s="131"/>
      <c r="D42" s="131"/>
      <c r="E42" s="131"/>
      <c r="F42" s="131"/>
      <c r="G42" s="131"/>
      <c r="H42" s="131"/>
      <c r="I42" s="131"/>
      <c r="J42" s="131"/>
      <c r="K42" s="131"/>
      <c r="N42" s="110"/>
    </row>
    <row r="43" spans="1:14" ht="19.95" customHeight="1" x14ac:dyDescent="0.3">
      <c r="A43" s="11" t="s">
        <v>111</v>
      </c>
      <c r="B43" s="332">
        <v>8.9999999999999993E-3</v>
      </c>
      <c r="C43" s="31">
        <v>2.2999999999999998</v>
      </c>
      <c r="D43" s="110">
        <v>7.1999999999999998E-3</v>
      </c>
      <c r="E43" s="31">
        <v>1.8</v>
      </c>
      <c r="F43" s="110">
        <v>5.0000000000000001E-3</v>
      </c>
      <c r="G43" s="31">
        <v>1.2</v>
      </c>
      <c r="H43" s="110">
        <v>1.43E-2</v>
      </c>
      <c r="I43" s="31">
        <v>3.4</v>
      </c>
      <c r="J43" s="110">
        <v>1.7000000000000001E-2</v>
      </c>
      <c r="K43" s="98">
        <v>4</v>
      </c>
      <c r="N43" s="110"/>
    </row>
    <row r="44" spans="1:14" ht="19.95" customHeight="1" x14ac:dyDescent="0.3">
      <c r="A44" s="319" t="s">
        <v>112</v>
      </c>
      <c r="B44" s="333">
        <v>0.01</v>
      </c>
      <c r="C44" s="321"/>
      <c r="D44" s="320">
        <v>0.01</v>
      </c>
      <c r="E44" s="321"/>
      <c r="F44" s="320">
        <v>0.01</v>
      </c>
      <c r="G44" s="321"/>
      <c r="H44" s="320">
        <v>1.4999999999999999E-2</v>
      </c>
      <c r="I44" s="321"/>
      <c r="J44" s="320" t="s">
        <v>143</v>
      </c>
      <c r="K44" s="322"/>
      <c r="N44" s="110"/>
    </row>
    <row r="45" spans="1:14" ht="19.95" customHeight="1" x14ac:dyDescent="0.3">
      <c r="A45" s="11"/>
      <c r="B45" s="11"/>
      <c r="C45" s="110"/>
      <c r="D45" s="31"/>
      <c r="E45" s="110"/>
      <c r="F45" s="31"/>
      <c r="G45" s="110"/>
      <c r="H45" s="31"/>
      <c r="I45" s="110"/>
      <c r="J45" s="31"/>
      <c r="N45" s="110"/>
    </row>
    <row r="46" spans="1:14" ht="19.95" customHeight="1" x14ac:dyDescent="0.3">
      <c r="E46" s="44"/>
    </row>
    <row r="47" spans="1:14" ht="19.95" customHeight="1" x14ac:dyDescent="0.3">
      <c r="A47" s="122" t="s">
        <v>115</v>
      </c>
      <c r="B47" s="122"/>
      <c r="C47" s="7"/>
      <c r="D47" s="7"/>
      <c r="E47" s="7"/>
      <c r="F47" s="7"/>
      <c r="G47" s="7"/>
      <c r="H47" s="7"/>
      <c r="I47" s="7"/>
      <c r="J47" s="7"/>
    </row>
    <row r="48" spans="1:14" ht="19.95" customHeight="1" x14ac:dyDescent="0.3">
      <c r="A48" s="29" t="s">
        <v>579</v>
      </c>
      <c r="B48" s="29"/>
      <c r="C48" s="36"/>
      <c r="D48" s="36"/>
      <c r="E48" s="36"/>
      <c r="F48" s="36"/>
      <c r="G48" s="36"/>
      <c r="H48" s="36"/>
      <c r="I48" s="36"/>
      <c r="J48" s="36"/>
    </row>
    <row r="59" spans="6:6" s="53" customFormat="1" ht="19.95" customHeight="1" x14ac:dyDescent="0.3"/>
    <row r="64" spans="6:6" ht="19.95" customHeight="1" x14ac:dyDescent="0.3">
      <c r="F64" s="57"/>
    </row>
    <row r="65" spans="6:6" ht="19.95" customHeight="1" x14ac:dyDescent="0.3">
      <c r="F65" s="57"/>
    </row>
  </sheetData>
  <sheetProtection algorithmName="SHA-512" hashValue="sObpsfShn56c3jkl7W9GIVHPOtYjf729APDknRGPCehqZMNWnN3JYMEHe1PXZgk047KBKBaKNjVxM7pF8+bu3w==" saltValue="JhcXUBe80FCRU+MYsvPFbw==" spinCount="100000" sheet="1" objects="1" scenarios="1"/>
  <pageMargins left="0.7" right="0.7" top="0.75" bottom="0.75" header="0.3" footer="0.3"/>
  <pageSetup scale="49"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autoPageBreaks="0"/>
  </sheetPr>
  <dimension ref="A1:S31"/>
  <sheetViews>
    <sheetView showGridLines="0" zoomScaleNormal="100" workbookViewId="0">
      <selection activeCell="H14" sqref="H14"/>
    </sheetView>
  </sheetViews>
  <sheetFormatPr defaultColWidth="8.88671875" defaultRowHeight="19.95" customHeight="1" x14ac:dyDescent="0.3"/>
  <cols>
    <col min="1" max="1" width="50.6640625" style="9" customWidth="1"/>
    <col min="2" max="2" width="16.44140625" style="9" customWidth="1"/>
    <col min="3" max="13" width="13.6640625" style="9" customWidth="1"/>
    <col min="14" max="14" width="17" style="9" customWidth="1"/>
    <col min="15" max="16384" width="8.88671875" style="9"/>
  </cols>
  <sheetData>
    <row r="1" spans="1:19" ht="19.95" customHeight="1" x14ac:dyDescent="0.3">
      <c r="A1" s="7" t="s">
        <v>391</v>
      </c>
      <c r="B1" s="4">
        <v>2022</v>
      </c>
      <c r="C1" s="4">
        <v>2021</v>
      </c>
      <c r="D1" s="4">
        <v>2020</v>
      </c>
      <c r="E1" s="4">
        <v>2019</v>
      </c>
      <c r="F1" s="4">
        <v>2022</v>
      </c>
      <c r="G1" s="4">
        <v>2021</v>
      </c>
      <c r="H1" s="4">
        <v>2020</v>
      </c>
      <c r="I1" s="4">
        <v>2019</v>
      </c>
      <c r="J1" s="4">
        <v>2022</v>
      </c>
      <c r="K1" s="4">
        <v>2021</v>
      </c>
      <c r="L1" s="4">
        <v>2020</v>
      </c>
      <c r="M1" s="4">
        <v>2019</v>
      </c>
      <c r="N1" s="28"/>
      <c r="O1" s="53"/>
      <c r="P1" s="28"/>
      <c r="Q1" s="28"/>
      <c r="R1" s="28"/>
      <c r="S1" s="28"/>
    </row>
    <row r="2" spans="1:19" ht="19.95" customHeight="1" x14ac:dyDescent="0.3">
      <c r="A2" s="7" t="s">
        <v>350</v>
      </c>
      <c r="B2" s="7"/>
      <c r="C2" s="123" t="s">
        <v>351</v>
      </c>
      <c r="D2" s="123"/>
      <c r="E2" s="123"/>
      <c r="F2" s="123"/>
      <c r="G2" s="123" t="s">
        <v>352</v>
      </c>
      <c r="H2" s="123"/>
      <c r="I2" s="123"/>
      <c r="J2" s="123"/>
      <c r="K2" s="123" t="s">
        <v>353</v>
      </c>
      <c r="L2" s="123"/>
      <c r="M2" s="123"/>
      <c r="N2" s="28"/>
      <c r="O2" s="28"/>
      <c r="P2" s="28"/>
      <c r="Q2" s="28"/>
      <c r="R2" s="28"/>
      <c r="S2" s="28"/>
    </row>
    <row r="3" spans="1:19" ht="19.95" customHeight="1" x14ac:dyDescent="0.3">
      <c r="A3" s="36" t="s">
        <v>84</v>
      </c>
      <c r="B3" s="495">
        <v>100</v>
      </c>
      <c r="C3" s="136">
        <v>100</v>
      </c>
      <c r="D3" s="136">
        <v>100</v>
      </c>
      <c r="E3" s="136">
        <v>100</v>
      </c>
      <c r="F3" s="437">
        <v>100</v>
      </c>
      <c r="G3" s="136">
        <v>100</v>
      </c>
      <c r="H3" s="136">
        <v>100</v>
      </c>
      <c r="I3" s="136">
        <v>100</v>
      </c>
      <c r="J3" s="497">
        <v>90</v>
      </c>
      <c r="K3" s="136">
        <v>90</v>
      </c>
      <c r="L3" s="136">
        <v>94</v>
      </c>
      <c r="M3" s="136">
        <v>69</v>
      </c>
    </row>
    <row r="4" spans="1:19" ht="19.95" customHeight="1" x14ac:dyDescent="0.3">
      <c r="A4" s="36" t="s">
        <v>354</v>
      </c>
      <c r="B4" s="495">
        <v>100</v>
      </c>
      <c r="C4" s="136">
        <v>100</v>
      </c>
      <c r="D4" s="136">
        <v>100</v>
      </c>
      <c r="E4" s="136">
        <v>100</v>
      </c>
      <c r="F4" s="437">
        <v>90</v>
      </c>
      <c r="G4" s="136">
        <v>86</v>
      </c>
      <c r="H4" s="136">
        <v>86</v>
      </c>
      <c r="I4" s="136">
        <v>77</v>
      </c>
      <c r="J4" s="437">
        <v>44</v>
      </c>
      <c r="K4" s="136">
        <v>35</v>
      </c>
      <c r="L4" s="136">
        <v>34</v>
      </c>
      <c r="M4" s="136">
        <v>33</v>
      </c>
    </row>
    <row r="5" spans="1:19" ht="19.95" customHeight="1" x14ac:dyDescent="0.3">
      <c r="A5" s="36" t="s">
        <v>355</v>
      </c>
      <c r="B5" s="495">
        <v>100</v>
      </c>
      <c r="C5" s="136">
        <v>100</v>
      </c>
      <c r="D5" s="136">
        <v>100</v>
      </c>
      <c r="E5" s="136">
        <v>100</v>
      </c>
      <c r="F5" s="437">
        <v>100</v>
      </c>
      <c r="G5" s="136">
        <v>100</v>
      </c>
      <c r="H5" s="136">
        <v>100</v>
      </c>
      <c r="I5" s="136">
        <v>100</v>
      </c>
      <c r="J5" s="437">
        <v>100</v>
      </c>
      <c r="K5" s="136">
        <v>100</v>
      </c>
      <c r="L5" s="136">
        <v>100</v>
      </c>
      <c r="M5" s="136">
        <v>100</v>
      </c>
    </row>
    <row r="6" spans="1:19" ht="19.95" customHeight="1" thickBot="1" x14ac:dyDescent="0.35">
      <c r="A6" s="119" t="s">
        <v>356</v>
      </c>
      <c r="B6" s="496">
        <v>50</v>
      </c>
      <c r="C6" s="138">
        <v>50</v>
      </c>
      <c r="D6" s="138">
        <v>50</v>
      </c>
      <c r="E6" s="138">
        <v>50</v>
      </c>
      <c r="F6" s="438">
        <v>50</v>
      </c>
      <c r="G6" s="138">
        <v>50</v>
      </c>
      <c r="H6" s="138">
        <v>50</v>
      </c>
      <c r="I6" s="138">
        <v>50</v>
      </c>
      <c r="J6" s="438">
        <v>50</v>
      </c>
      <c r="K6" s="138">
        <v>50</v>
      </c>
      <c r="L6" s="138">
        <v>50</v>
      </c>
      <c r="M6" s="138">
        <v>50</v>
      </c>
    </row>
    <row r="7" spans="1:19" ht="19.95" customHeight="1" x14ac:dyDescent="0.3">
      <c r="A7" s="116" t="s">
        <v>357</v>
      </c>
      <c r="B7" s="116"/>
      <c r="L7" s="12"/>
      <c r="M7" s="12"/>
      <c r="N7" s="12"/>
      <c r="O7" s="28"/>
      <c r="P7" s="28"/>
      <c r="Q7" s="28"/>
      <c r="R7" s="28"/>
      <c r="S7" s="28"/>
    </row>
    <row r="8" spans="1:19" ht="19.95" customHeight="1" x14ac:dyDescent="0.3">
      <c r="A8" s="28"/>
      <c r="B8" s="28"/>
      <c r="C8" s="28"/>
      <c r="D8" s="28"/>
      <c r="E8" s="28"/>
      <c r="H8" s="28"/>
      <c r="I8" s="28"/>
      <c r="L8" s="28"/>
      <c r="M8" s="28"/>
      <c r="N8" s="28"/>
      <c r="O8" s="28"/>
      <c r="P8" s="28"/>
      <c r="Q8" s="28"/>
      <c r="R8" s="28"/>
      <c r="S8" s="28"/>
    </row>
    <row r="10" spans="1:19" ht="19.95" customHeight="1" x14ac:dyDescent="0.3">
      <c r="N10" s="28"/>
    </row>
    <row r="22" spans="6:7" ht="19.95" customHeight="1" x14ac:dyDescent="0.3">
      <c r="F22"/>
      <c r="G22"/>
    </row>
    <row r="30" spans="6:7" ht="19.95" customHeight="1" x14ac:dyDescent="0.3">
      <c r="F30"/>
      <c r="G30"/>
    </row>
    <row r="31" spans="6:7" ht="19.95" customHeight="1" x14ac:dyDescent="0.3">
      <c r="F31"/>
      <c r="G31"/>
    </row>
  </sheetData>
  <sheetProtection algorithmName="SHA-512" hashValue="uNKLKUzk3Zh/OPWy2lYQ6jKe4MHhUXK8gDK31PKtpYnFD+tv3kdDCVEwMUlLGEonCyi0WWKl2H6QXVHKlKlvyg==" saltValue="btEC76WPIjf/pxDTVTx5mg==" spinCount="100000" sheet="1" objects="1" scenarios="1"/>
  <pageMargins left="0.7" right="0.7" top="0.75" bottom="0.75" header="0.3" footer="0.3"/>
  <pageSetup scale="36"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autoPageBreaks="0"/>
  </sheetPr>
  <dimension ref="A1:H30"/>
  <sheetViews>
    <sheetView showGridLines="0" topLeftCell="A7" zoomScaleNormal="100" workbookViewId="0">
      <selection activeCell="B24" sqref="B24"/>
    </sheetView>
  </sheetViews>
  <sheetFormatPr defaultColWidth="8.88671875" defaultRowHeight="19.95" customHeight="1" x14ac:dyDescent="0.3"/>
  <cols>
    <col min="1" max="1" width="50.6640625" style="9" customWidth="1"/>
    <col min="2" max="2" width="13.44140625" style="9" customWidth="1"/>
    <col min="3" max="6" width="13.6640625" style="9" customWidth="1"/>
    <col min="7" max="8" width="13.6640625" style="9" hidden="1" customWidth="1"/>
    <col min="9" max="10" width="8.88671875" style="9"/>
    <col min="11" max="12" width="10" style="9" bestFit="1" customWidth="1"/>
    <col min="13" max="13" width="12.109375" style="9" bestFit="1" customWidth="1"/>
    <col min="14" max="14" width="10" style="9" bestFit="1" customWidth="1"/>
    <col min="15" max="16384" width="8.88671875" style="9"/>
  </cols>
  <sheetData>
    <row r="1" spans="1:8" ht="19.95" customHeight="1" x14ac:dyDescent="0.3">
      <c r="A1" s="7" t="s">
        <v>369</v>
      </c>
      <c r="B1" s="7"/>
      <c r="C1" s="42"/>
      <c r="D1" s="42"/>
      <c r="E1" s="42"/>
      <c r="F1" s="42"/>
      <c r="G1" s="42"/>
      <c r="H1" s="42"/>
    </row>
    <row r="3" spans="1:8" ht="19.95" customHeight="1" x14ac:dyDescent="0.3">
      <c r="A3" s="7" t="s">
        <v>360</v>
      </c>
      <c r="B3" s="4">
        <v>2022</v>
      </c>
      <c r="C3" s="4">
        <v>2021</v>
      </c>
      <c r="D3" s="4">
        <v>2020</v>
      </c>
      <c r="E3" s="4">
        <v>2019</v>
      </c>
      <c r="F3" s="4">
        <v>2018</v>
      </c>
      <c r="G3" s="4">
        <v>2015</v>
      </c>
      <c r="H3" s="4">
        <v>2014</v>
      </c>
    </row>
    <row r="4" spans="1:8" ht="19.95" customHeight="1" x14ac:dyDescent="0.3">
      <c r="A4" s="9" t="s">
        <v>3</v>
      </c>
      <c r="B4" s="9">
        <v>57.5</v>
      </c>
      <c r="C4" s="77">
        <v>54.74</v>
      </c>
      <c r="D4" s="77">
        <v>44.25</v>
      </c>
      <c r="E4" s="77">
        <v>39.32</v>
      </c>
      <c r="F4" s="77">
        <v>26.79</v>
      </c>
      <c r="G4" s="77"/>
      <c r="H4" s="77"/>
    </row>
    <row r="5" spans="1:8" ht="19.95" customHeight="1" x14ac:dyDescent="0.3">
      <c r="A5" s="9" t="s">
        <v>2</v>
      </c>
      <c r="B5" s="9">
        <v>1.8</v>
      </c>
      <c r="C5" s="77">
        <v>1.74</v>
      </c>
      <c r="D5" s="77">
        <v>1.21</v>
      </c>
      <c r="E5" s="77">
        <v>1.1499999999999999</v>
      </c>
      <c r="F5" s="77">
        <v>1.03</v>
      </c>
      <c r="G5" s="77"/>
      <c r="H5" s="77"/>
    </row>
    <row r="6" spans="1:8" ht="19.95" customHeight="1" x14ac:dyDescent="0.3">
      <c r="A6" s="9" t="s">
        <v>1</v>
      </c>
      <c r="B6" s="9">
        <v>108.9</v>
      </c>
      <c r="C6" s="77">
        <v>115.7</v>
      </c>
      <c r="D6" s="77">
        <v>118.13</v>
      </c>
      <c r="E6" s="77">
        <v>126.62</v>
      </c>
      <c r="F6" s="77">
        <v>135.58000000000001</v>
      </c>
      <c r="G6" s="77"/>
      <c r="H6" s="77"/>
    </row>
    <row r="7" spans="1:8" ht="19.95" customHeight="1" x14ac:dyDescent="0.3">
      <c r="A7" s="9" t="s">
        <v>4</v>
      </c>
      <c r="B7" s="9">
        <v>29.4</v>
      </c>
      <c r="C7" s="77">
        <v>28.3</v>
      </c>
      <c r="D7" s="77">
        <v>18.22</v>
      </c>
      <c r="E7" s="77">
        <v>22.34</v>
      </c>
      <c r="F7" s="77">
        <v>21.78</v>
      </c>
      <c r="G7" s="77"/>
      <c r="H7" s="77"/>
    </row>
    <row r="8" spans="1:8" ht="19.95" customHeight="1" thickBot="1" x14ac:dyDescent="0.35">
      <c r="A8" s="119" t="s">
        <v>0</v>
      </c>
      <c r="B8" s="248">
        <v>197.6</v>
      </c>
      <c r="C8" s="125">
        <v>200.48</v>
      </c>
      <c r="D8" s="125">
        <v>181.8</v>
      </c>
      <c r="E8" s="125">
        <v>189.4</v>
      </c>
      <c r="F8" s="125">
        <v>185.2</v>
      </c>
      <c r="G8" s="125">
        <v>165.57</v>
      </c>
      <c r="H8" s="125">
        <v>143.59</v>
      </c>
    </row>
    <row r="9" spans="1:8" ht="19.95" customHeight="1" x14ac:dyDescent="0.3">
      <c r="D9" s="109"/>
      <c r="E9" s="109"/>
      <c r="F9" s="109"/>
      <c r="G9" s="109"/>
      <c r="H9" s="109"/>
    </row>
    <row r="10" spans="1:8" ht="19.95" customHeight="1" x14ac:dyDescent="0.3">
      <c r="A10" s="7" t="s">
        <v>362</v>
      </c>
      <c r="B10" s="4">
        <v>2022</v>
      </c>
      <c r="C10" s="4">
        <v>2021</v>
      </c>
      <c r="D10" s="4">
        <v>2020</v>
      </c>
      <c r="E10" s="4">
        <v>2019</v>
      </c>
      <c r="F10" s="4">
        <v>2018</v>
      </c>
      <c r="G10" s="4">
        <v>2015</v>
      </c>
      <c r="H10" s="4">
        <v>2014</v>
      </c>
    </row>
    <row r="11" spans="1:8" ht="19.95" customHeight="1" x14ac:dyDescent="0.3">
      <c r="A11" s="9" t="s">
        <v>3</v>
      </c>
      <c r="B11" s="9">
        <v>15.5</v>
      </c>
      <c r="C11" s="77">
        <v>15.44</v>
      </c>
      <c r="D11" s="77">
        <v>16</v>
      </c>
      <c r="E11" s="77">
        <v>10.73</v>
      </c>
      <c r="F11" s="77">
        <v>7.21</v>
      </c>
      <c r="G11" s="124"/>
      <c r="H11" s="77"/>
    </row>
    <row r="12" spans="1:8" ht="19.95" customHeight="1" x14ac:dyDescent="0.3">
      <c r="A12" s="9" t="s">
        <v>2</v>
      </c>
      <c r="B12" s="9">
        <v>3</v>
      </c>
      <c r="C12" s="77">
        <v>2.92</v>
      </c>
      <c r="D12" s="77">
        <v>2.2599999999999998</v>
      </c>
      <c r="E12" s="77">
        <v>1.67</v>
      </c>
      <c r="F12" s="77">
        <v>1.32</v>
      </c>
      <c r="G12" s="124"/>
      <c r="H12" s="77"/>
    </row>
    <row r="13" spans="1:8" ht="19.95" customHeight="1" x14ac:dyDescent="0.3">
      <c r="A13" s="9" t="s">
        <v>1</v>
      </c>
      <c r="B13" s="9">
        <v>18.8</v>
      </c>
      <c r="C13" s="77">
        <v>18.600000000000001</v>
      </c>
      <c r="D13" s="77">
        <v>19.03</v>
      </c>
      <c r="E13" s="77">
        <v>18.39</v>
      </c>
      <c r="F13" s="77">
        <v>18</v>
      </c>
      <c r="G13" s="124"/>
      <c r="H13" s="77"/>
    </row>
    <row r="14" spans="1:8" ht="19.95" customHeight="1" x14ac:dyDescent="0.3">
      <c r="A14" s="9" t="s">
        <v>4</v>
      </c>
      <c r="B14" s="9">
        <v>6.7</v>
      </c>
      <c r="C14" s="77">
        <v>6.81</v>
      </c>
      <c r="D14" s="77">
        <v>6.8</v>
      </c>
      <c r="E14" s="77">
        <v>6.72</v>
      </c>
      <c r="F14" s="77">
        <v>6.64</v>
      </c>
      <c r="G14" s="124"/>
      <c r="H14" s="77"/>
    </row>
    <row r="15" spans="1:8" ht="19.95" customHeight="1" thickBot="1" x14ac:dyDescent="0.35">
      <c r="A15" s="119" t="s">
        <v>0</v>
      </c>
      <c r="B15" s="248">
        <v>44</v>
      </c>
      <c r="C15" s="125">
        <v>43.77</v>
      </c>
      <c r="D15" s="125">
        <v>44.09</v>
      </c>
      <c r="E15" s="125">
        <v>37.51</v>
      </c>
      <c r="F15" s="125">
        <v>33.17</v>
      </c>
      <c r="G15" s="125">
        <v>33.01</v>
      </c>
      <c r="H15" s="125">
        <v>33.33</v>
      </c>
    </row>
    <row r="17" spans="1:8" ht="19.95" customHeight="1" x14ac:dyDescent="0.3">
      <c r="A17" s="7" t="s">
        <v>518</v>
      </c>
      <c r="B17" s="4">
        <v>2022</v>
      </c>
      <c r="C17" s="4">
        <v>2021</v>
      </c>
      <c r="D17" s="4">
        <v>2020</v>
      </c>
      <c r="E17" s="4">
        <v>2019</v>
      </c>
      <c r="F17" s="4">
        <v>2018</v>
      </c>
      <c r="G17" s="4">
        <v>2015</v>
      </c>
      <c r="H17" s="4">
        <v>2014</v>
      </c>
    </row>
    <row r="18" spans="1:8" ht="19.95" customHeight="1" x14ac:dyDescent="0.3">
      <c r="A18" s="7"/>
      <c r="B18" s="4"/>
      <c r="C18" s="4"/>
      <c r="D18" s="4"/>
      <c r="E18" s="4"/>
      <c r="F18" s="4"/>
      <c r="G18" s="4"/>
      <c r="H18" s="4"/>
    </row>
    <row r="19" spans="1:8" ht="19.95" customHeight="1" x14ac:dyDescent="0.3">
      <c r="A19" s="9" t="s">
        <v>478</v>
      </c>
      <c r="B19" s="9">
        <v>315</v>
      </c>
      <c r="C19" s="34">
        <v>246.529</v>
      </c>
      <c r="D19" s="34">
        <v>258.173</v>
      </c>
      <c r="E19" s="34">
        <v>99.081710000000001</v>
      </c>
      <c r="F19" s="34">
        <v>0</v>
      </c>
      <c r="G19" s="4"/>
      <c r="H19" s="4"/>
    </row>
    <row r="20" spans="1:8" ht="19.95" customHeight="1" x14ac:dyDescent="0.3">
      <c r="A20" s="9" t="s">
        <v>15</v>
      </c>
      <c r="B20" s="9">
        <v>288</v>
      </c>
      <c r="C20" s="34">
        <v>279.22954999999996</v>
      </c>
      <c r="D20" s="34">
        <v>269.63407000000001</v>
      </c>
      <c r="E20" s="34">
        <v>274.80955999999998</v>
      </c>
      <c r="F20" s="34">
        <v>280.38612999999998</v>
      </c>
      <c r="G20" s="4"/>
      <c r="H20" s="4"/>
    </row>
    <row r="21" spans="1:8" ht="19.95" customHeight="1" x14ac:dyDescent="0.3">
      <c r="A21" s="9" t="s">
        <v>81</v>
      </c>
      <c r="B21" s="9">
        <v>377</v>
      </c>
      <c r="C21" s="34">
        <v>393.01799999999997</v>
      </c>
      <c r="D21" s="34">
        <v>384.86700000000002</v>
      </c>
      <c r="E21" s="34">
        <v>370.60331000000002</v>
      </c>
      <c r="F21" s="34">
        <v>366.90352000000001</v>
      </c>
      <c r="G21" s="4"/>
      <c r="H21" s="4"/>
    </row>
    <row r="22" spans="1:8" ht="19.95" customHeight="1" x14ac:dyDescent="0.3">
      <c r="A22" s="9" t="s">
        <v>14</v>
      </c>
      <c r="B22" s="9">
        <v>239</v>
      </c>
      <c r="C22" s="34">
        <v>223.005101</v>
      </c>
      <c r="D22" s="34">
        <v>233.25412800000001</v>
      </c>
      <c r="E22" s="34">
        <v>219.38682999999997</v>
      </c>
      <c r="F22" s="34">
        <v>239.08904199999998</v>
      </c>
      <c r="G22" s="4"/>
      <c r="H22" s="4"/>
    </row>
    <row r="23" spans="1:8" ht="19.95" customHeight="1" thickBot="1" x14ac:dyDescent="0.35">
      <c r="A23" s="131" t="s">
        <v>3</v>
      </c>
      <c r="B23" s="137">
        <v>1218</v>
      </c>
      <c r="C23" s="137">
        <v>1141.781651</v>
      </c>
      <c r="D23" s="137">
        <v>1145.9281980000001</v>
      </c>
      <c r="E23" s="137">
        <v>963.88141000000007</v>
      </c>
      <c r="F23" s="137">
        <v>886.378692</v>
      </c>
      <c r="G23" s="4"/>
      <c r="H23" s="4"/>
    </row>
    <row r="24" spans="1:8" s="12" customFormat="1" ht="19.95" customHeight="1" thickBot="1" x14ac:dyDescent="0.35">
      <c r="A24" s="296" t="s">
        <v>2</v>
      </c>
      <c r="B24" s="377">
        <v>328</v>
      </c>
      <c r="C24" s="247">
        <v>292.6350709578</v>
      </c>
      <c r="D24" s="247">
        <v>226.85465599999998</v>
      </c>
      <c r="E24" s="247">
        <v>222.06741</v>
      </c>
      <c r="F24" s="247">
        <v>157.03385900000001</v>
      </c>
      <c r="G24" s="137">
        <v>281.24991399999999</v>
      </c>
      <c r="H24" s="137">
        <v>290.38548300000002</v>
      </c>
    </row>
    <row r="25" spans="1:8" ht="19.95" customHeight="1" x14ac:dyDescent="0.3">
      <c r="A25" s="9" t="s">
        <v>364</v>
      </c>
      <c r="B25" s="9">
        <v>230</v>
      </c>
      <c r="C25" s="34">
        <v>254.40935000000002</v>
      </c>
      <c r="D25" s="34">
        <v>222.95266000000001</v>
      </c>
      <c r="E25" s="34">
        <v>208.38148999999999</v>
      </c>
      <c r="F25" s="34">
        <v>180.84336999999999</v>
      </c>
      <c r="G25" s="136">
        <v>143.56845999999999</v>
      </c>
      <c r="H25" s="34">
        <v>147.72042999999999</v>
      </c>
    </row>
    <row r="26" spans="1:8" ht="19.95" customHeight="1" x14ac:dyDescent="0.3">
      <c r="A26" s="9" t="s">
        <v>11</v>
      </c>
      <c r="B26" s="9">
        <v>532</v>
      </c>
      <c r="C26" s="34">
        <v>521.68803000000003</v>
      </c>
      <c r="D26" s="34">
        <v>526.25559999999996</v>
      </c>
      <c r="E26" s="34">
        <v>519.07208000000003</v>
      </c>
      <c r="F26" s="34">
        <v>524.86884999999995</v>
      </c>
      <c r="G26" s="136">
        <v>566.38805000000002</v>
      </c>
      <c r="H26" s="34">
        <v>568.03620000000001</v>
      </c>
    </row>
    <row r="27" spans="1:8" s="12" customFormat="1" ht="19.95" customHeight="1" thickBot="1" x14ac:dyDescent="0.35">
      <c r="A27" s="131" t="s">
        <v>1</v>
      </c>
      <c r="B27" s="376">
        <f>SUM(B25:B26)</f>
        <v>762</v>
      </c>
      <c r="C27" s="137">
        <v>776.09738000000004</v>
      </c>
      <c r="D27" s="137">
        <v>749.20826</v>
      </c>
      <c r="E27" s="137">
        <v>727.4535699999999</v>
      </c>
      <c r="F27" s="137">
        <v>705.71222</v>
      </c>
      <c r="G27" s="137">
        <v>709.95650999999998</v>
      </c>
      <c r="H27" s="137">
        <v>715.75662999999997</v>
      </c>
    </row>
    <row r="28" spans="1:8" s="12" customFormat="1" ht="19.95" customHeight="1" thickBot="1" x14ac:dyDescent="0.35">
      <c r="A28" s="131" t="s">
        <v>4</v>
      </c>
      <c r="B28" s="376">
        <v>260</v>
      </c>
      <c r="C28" s="137">
        <v>248.28183999999999</v>
      </c>
      <c r="D28" s="137">
        <v>207.06073999999998</v>
      </c>
      <c r="E28" s="137">
        <v>292.66642999999999</v>
      </c>
      <c r="F28" s="137">
        <v>314.07738000000001</v>
      </c>
      <c r="G28" s="137"/>
      <c r="H28" s="137"/>
    </row>
    <row r="29" spans="1:8" s="12" customFormat="1" ht="19.95" customHeight="1" thickBot="1" x14ac:dyDescent="0.35">
      <c r="A29" s="131" t="s">
        <v>363</v>
      </c>
      <c r="B29" s="137">
        <f>SUM(B23,B24,B27,B28)</f>
        <v>2568</v>
      </c>
      <c r="C29" s="137">
        <v>2458.7959419578001</v>
      </c>
      <c r="D29" s="137">
        <v>2329.0518539999998</v>
      </c>
      <c r="E29" s="137">
        <v>2206.06882</v>
      </c>
      <c r="F29" s="137">
        <v>2063.202151</v>
      </c>
      <c r="G29" s="137">
        <v>2232.4430510000002</v>
      </c>
      <c r="H29" s="137">
        <v>2218.858643</v>
      </c>
    </row>
    <row r="30" spans="1:8" s="116" customFormat="1" ht="19.95" customHeight="1" x14ac:dyDescent="0.3">
      <c r="A30" s="116" t="s">
        <v>422</v>
      </c>
    </row>
  </sheetData>
  <sheetProtection algorithmName="SHA-512" hashValue="A1V7//wBJMQBYRkitueDfLHFy3mPEOiQbD95dzfNGjcNmrMAD4LdxBnyz2CfGdA0kd6CAfGYm5g5yelL6Yu9fA==" saltValue="+x09hGtaz0dbTFpPOZBUtg==" spinCount="100000" sheet="1" objects="1" scenarios="1"/>
  <pageMargins left="0.7" right="0.7" top="0.75" bottom="0.75" header="0.3" footer="0.3"/>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autoPageBreaks="0" fitToPage="1"/>
  </sheetPr>
  <dimension ref="A1:Q123"/>
  <sheetViews>
    <sheetView showGridLines="0" topLeftCell="A4" zoomScaleNormal="100" zoomScalePageLayoutView="120" workbookViewId="0">
      <selection activeCell="L45" sqref="L45"/>
    </sheetView>
  </sheetViews>
  <sheetFormatPr defaultColWidth="8.88671875" defaultRowHeight="19.95" customHeight="1" x14ac:dyDescent="0.3"/>
  <cols>
    <col min="1" max="1" width="59" style="9" customWidth="1"/>
    <col min="2" max="2" width="15.5546875" style="9" customWidth="1"/>
    <col min="3" max="8" width="13.6640625" style="9" customWidth="1"/>
    <col min="9" max="10" width="13.6640625" style="9" hidden="1" customWidth="1"/>
    <col min="11" max="11" width="22" style="9" bestFit="1" customWidth="1"/>
    <col min="12" max="12" width="29.5546875" style="9" bestFit="1" customWidth="1"/>
    <col min="13" max="13" width="19.44140625" style="9" bestFit="1" customWidth="1"/>
    <col min="14" max="14" width="17" style="9" bestFit="1" customWidth="1"/>
    <col min="15" max="19" width="10.6640625" style="9" bestFit="1" customWidth="1"/>
    <col min="20" max="16384" width="8.88671875" style="9"/>
  </cols>
  <sheetData>
    <row r="1" spans="1:17" ht="19.95" customHeight="1" x14ac:dyDescent="0.3">
      <c r="A1" s="7" t="s">
        <v>123</v>
      </c>
      <c r="B1" s="7"/>
      <c r="C1" s="7"/>
      <c r="D1" s="7"/>
      <c r="E1" s="7"/>
      <c r="F1" s="7"/>
      <c r="G1" s="7"/>
      <c r="H1" s="7"/>
      <c r="I1" s="7"/>
      <c r="J1" s="7"/>
      <c r="K1" s="44"/>
    </row>
    <row r="2" spans="1:17" ht="19.95" customHeight="1" x14ac:dyDescent="0.3">
      <c r="A2" s="12"/>
      <c r="B2" s="12"/>
      <c r="K2" s="108"/>
    </row>
    <row r="3" spans="1:17" ht="19.95" customHeight="1" x14ac:dyDescent="0.3">
      <c r="A3" s="7" t="s">
        <v>566</v>
      </c>
      <c r="B3" s="299">
        <v>2022</v>
      </c>
      <c r="C3" s="4">
        <v>2021</v>
      </c>
      <c r="D3" s="4">
        <v>2020</v>
      </c>
      <c r="E3" s="4">
        <v>2019</v>
      </c>
      <c r="F3" s="4">
        <v>2018</v>
      </c>
      <c r="G3" s="4">
        <v>2017</v>
      </c>
      <c r="H3" s="4">
        <v>2016</v>
      </c>
      <c r="I3" s="4">
        <v>2015</v>
      </c>
      <c r="J3" s="4">
        <v>2014</v>
      </c>
      <c r="K3" s="108"/>
      <c r="L3" s="108"/>
    </row>
    <row r="4" spans="1:17" ht="19.95" customHeight="1" x14ac:dyDescent="0.3">
      <c r="A4" s="11" t="s">
        <v>574</v>
      </c>
      <c r="B4" s="300">
        <v>6975</v>
      </c>
      <c r="C4" s="300">
        <v>7051.6737481498903</v>
      </c>
      <c r="D4" s="311">
        <v>6709.7991487110994</v>
      </c>
      <c r="E4" s="300">
        <v>6667.5351354400727</v>
      </c>
      <c r="F4" s="300">
        <v>6330.946637900036</v>
      </c>
      <c r="G4" s="279">
        <v>6607.4335131247735</v>
      </c>
      <c r="H4" s="311">
        <v>6096.7626935506314</v>
      </c>
      <c r="I4" s="136">
        <v>6930.33</v>
      </c>
      <c r="J4" s="136">
        <v>6065.9400000000005</v>
      </c>
      <c r="K4" s="487"/>
      <c r="L4" s="487"/>
      <c r="M4" s="487"/>
      <c r="N4" s="487"/>
      <c r="O4" s="487"/>
      <c r="P4" s="487"/>
      <c r="Q4" s="487"/>
    </row>
    <row r="5" spans="1:17" ht="19.95" customHeight="1" x14ac:dyDescent="0.3">
      <c r="A5" s="11" t="s">
        <v>575</v>
      </c>
      <c r="B5" s="300">
        <v>6905</v>
      </c>
      <c r="C5" s="300">
        <v>6674.4108841529805</v>
      </c>
      <c r="D5" s="300">
        <v>6326.3891819990804</v>
      </c>
      <c r="E5" s="300">
        <v>5735.8425800000414</v>
      </c>
      <c r="F5" s="300">
        <v>5196.6827621482016</v>
      </c>
      <c r="G5" s="279">
        <v>5459.5218141086098</v>
      </c>
      <c r="H5" s="279">
        <v>5490.87</v>
      </c>
      <c r="I5" s="136">
        <v>4197.25</v>
      </c>
      <c r="J5" s="136">
        <v>4285.2199999999993</v>
      </c>
      <c r="K5" s="487"/>
      <c r="L5" s="487"/>
      <c r="M5" s="487"/>
      <c r="N5" s="487"/>
      <c r="O5" s="487"/>
      <c r="P5" s="487"/>
      <c r="Q5" s="487"/>
    </row>
    <row r="6" spans="1:17" ht="19.95" customHeight="1" x14ac:dyDescent="0.3">
      <c r="A6" s="11" t="s">
        <v>555</v>
      </c>
      <c r="B6" s="300">
        <v>223</v>
      </c>
      <c r="C6" s="300">
        <v>178.81</v>
      </c>
      <c r="D6" s="300">
        <v>92.387153841645485</v>
      </c>
      <c r="E6" s="300">
        <v>94.230287683485258</v>
      </c>
      <c r="F6" s="300">
        <v>100.32</v>
      </c>
      <c r="G6" s="279">
        <v>111.16</v>
      </c>
      <c r="H6" s="279">
        <v>108.82</v>
      </c>
      <c r="I6" s="136">
        <v>112.8</v>
      </c>
      <c r="J6" s="136">
        <v>114.59000000000015</v>
      </c>
      <c r="K6" s="487"/>
      <c r="L6" s="487"/>
      <c r="M6" s="487"/>
      <c r="N6" s="487"/>
      <c r="O6" s="487"/>
      <c r="P6" s="487"/>
      <c r="Q6" s="487"/>
    </row>
    <row r="7" spans="1:17" ht="19.95" customHeight="1" thickBot="1" x14ac:dyDescent="0.35">
      <c r="A7" s="133" t="s">
        <v>556</v>
      </c>
      <c r="B7" s="141">
        <f>SUM(B4:B6)</f>
        <v>14103</v>
      </c>
      <c r="C7" s="291">
        <v>13904.749786374086</v>
      </c>
      <c r="D7" s="291">
        <f>SUM(D4:D6)</f>
        <v>13128.575484551826</v>
      </c>
      <c r="E7" s="291">
        <f>SUM(E4:E6)</f>
        <v>12497.6080031236</v>
      </c>
      <c r="F7" s="291">
        <f>SUM(F4:F6)</f>
        <v>11627.949400048237</v>
      </c>
      <c r="G7" s="291">
        <f>SUM(G4:G6)</f>
        <v>12178.115327233383</v>
      </c>
      <c r="H7" s="291">
        <f>SUM(H4:H6)</f>
        <v>11696.452693550631</v>
      </c>
      <c r="I7" s="141">
        <f t="shared" ref="I7:J7" si="0">SUM(I4:I6)</f>
        <v>11240.38</v>
      </c>
      <c r="J7" s="141">
        <f t="shared" si="0"/>
        <v>10465.75</v>
      </c>
      <c r="K7" s="310"/>
      <c r="L7" s="310"/>
      <c r="M7" s="310"/>
      <c r="N7" s="310"/>
      <c r="O7" s="310"/>
      <c r="P7" s="310"/>
      <c r="Q7" s="310"/>
    </row>
    <row r="8" spans="1:17" ht="19.95" customHeight="1" thickBot="1" x14ac:dyDescent="0.35">
      <c r="A8" s="141" t="s">
        <v>552</v>
      </c>
      <c r="B8" s="141">
        <f>B7/3.6</f>
        <v>3917.5</v>
      </c>
      <c r="C8" s="291">
        <f>C7/3.6</f>
        <v>3862.430496215024</v>
      </c>
      <c r="D8" s="291">
        <f t="shared" ref="D8:H8" si="1">D7/3.6</f>
        <v>3646.826523486618</v>
      </c>
      <c r="E8" s="291">
        <f t="shared" si="1"/>
        <v>3471.5577786454442</v>
      </c>
      <c r="F8" s="291">
        <f t="shared" si="1"/>
        <v>3229.9859444578437</v>
      </c>
      <c r="G8" s="291">
        <f t="shared" si="1"/>
        <v>3382.8098131203842</v>
      </c>
      <c r="H8" s="291">
        <f t="shared" si="1"/>
        <v>3249.0146370973976</v>
      </c>
      <c r="K8" s="444"/>
      <c r="L8" s="444"/>
      <c r="M8" s="444"/>
      <c r="N8" s="444"/>
      <c r="O8" s="444"/>
      <c r="P8" s="444"/>
      <c r="Q8" s="444"/>
    </row>
    <row r="9" spans="1:17" ht="19.95" customHeight="1" x14ac:dyDescent="0.3">
      <c r="A9" s="297" t="s">
        <v>567</v>
      </c>
      <c r="I9" s="127"/>
      <c r="J9" s="127"/>
    </row>
    <row r="10" spans="1:17" s="116" customFormat="1" ht="19.95" customHeight="1" x14ac:dyDescent="0.3">
      <c r="A10" s="118" t="s">
        <v>393</v>
      </c>
      <c r="B10" s="118"/>
      <c r="C10" s="118"/>
      <c r="D10" s="118"/>
      <c r="E10" s="118"/>
      <c r="F10" s="118"/>
      <c r="G10" s="118"/>
      <c r="H10" s="118"/>
      <c r="I10" s="126"/>
      <c r="J10" s="126"/>
    </row>
    <row r="11" spans="1:17" s="116" customFormat="1" ht="19.95" customHeight="1" x14ac:dyDescent="0.3">
      <c r="A11" s="118" t="s">
        <v>614</v>
      </c>
      <c r="B11" s="118"/>
      <c r="C11" s="127"/>
      <c r="D11" s="127"/>
      <c r="E11" s="127"/>
      <c r="F11" s="127"/>
      <c r="G11" s="127"/>
      <c r="H11" s="127"/>
      <c r="I11" s="126"/>
      <c r="J11" s="126"/>
    </row>
    <row r="13" spans="1:17" s="11" customFormat="1" ht="19.95" customHeight="1" x14ac:dyDescent="0.3">
      <c r="A13" s="298" t="s">
        <v>565</v>
      </c>
      <c r="B13" s="299">
        <v>2022</v>
      </c>
      <c r="C13" s="299">
        <v>2021</v>
      </c>
      <c r="D13" s="299">
        <v>2020</v>
      </c>
      <c r="E13" s="299">
        <v>2019</v>
      </c>
      <c r="F13" s="9"/>
      <c r="G13" s="9"/>
      <c r="H13" s="9"/>
    </row>
    <row r="14" spans="1:17" s="11" customFormat="1" ht="19.95" customHeight="1" x14ac:dyDescent="0.3">
      <c r="A14" s="52" t="s">
        <v>3</v>
      </c>
      <c r="B14" s="287">
        <v>96911</v>
      </c>
      <c r="C14" s="300">
        <v>78856.839999999196</v>
      </c>
      <c r="D14" s="300">
        <v>55444.521000000401</v>
      </c>
      <c r="E14" s="300">
        <v>3711.2420000000002</v>
      </c>
      <c r="F14" s="9"/>
      <c r="G14" s="9"/>
      <c r="H14" s="9"/>
      <c r="K14" s="9"/>
    </row>
    <row r="15" spans="1:17" s="11" customFormat="1" ht="19.95" customHeight="1" x14ac:dyDescent="0.3">
      <c r="A15" s="52" t="s">
        <v>2</v>
      </c>
      <c r="B15" s="287">
        <v>8955</v>
      </c>
      <c r="C15" s="300">
        <v>0</v>
      </c>
      <c r="D15" s="300">
        <v>0</v>
      </c>
      <c r="E15" s="300">
        <v>0</v>
      </c>
      <c r="F15" s="9"/>
      <c r="G15" s="9"/>
      <c r="H15" s="9"/>
      <c r="I15" s="9"/>
      <c r="J15" s="9"/>
      <c r="K15" s="9"/>
      <c r="L15" s="9"/>
      <c r="M15" s="9"/>
      <c r="N15" s="9"/>
      <c r="O15" s="9"/>
      <c r="P15" s="9"/>
    </row>
    <row r="16" spans="1:17" s="11" customFormat="1" ht="19.95" customHeight="1" x14ac:dyDescent="0.3">
      <c r="A16" s="52" t="s">
        <v>1</v>
      </c>
      <c r="B16" s="52">
        <v>0</v>
      </c>
      <c r="C16" s="300">
        <v>0</v>
      </c>
      <c r="D16" s="300">
        <v>0</v>
      </c>
      <c r="E16" s="300">
        <v>0</v>
      </c>
      <c r="F16" s="9"/>
      <c r="G16" s="9"/>
      <c r="H16" s="9"/>
      <c r="I16" s="9"/>
      <c r="J16" s="9"/>
      <c r="K16" s="9"/>
      <c r="L16" s="9"/>
      <c r="M16" s="9"/>
      <c r="N16" s="9"/>
      <c r="O16" s="9"/>
      <c r="P16" s="9"/>
    </row>
    <row r="17" spans="1:16" s="11" customFormat="1" ht="19.95" customHeight="1" x14ac:dyDescent="0.3">
      <c r="A17" s="52" t="s">
        <v>4</v>
      </c>
      <c r="B17" s="287">
        <v>152692</v>
      </c>
      <c r="C17" s="300">
        <v>0</v>
      </c>
      <c r="D17" s="300">
        <v>0</v>
      </c>
      <c r="E17" s="300">
        <v>0</v>
      </c>
      <c r="F17" s="9"/>
      <c r="G17" s="9"/>
      <c r="H17" s="9"/>
      <c r="I17" s="9"/>
      <c r="J17" s="9"/>
      <c r="K17" s="9"/>
      <c r="L17" s="9"/>
      <c r="M17" s="9"/>
      <c r="N17" s="9"/>
      <c r="O17" s="9"/>
      <c r="P17" s="9"/>
    </row>
    <row r="18" spans="1:16" s="11" customFormat="1" ht="19.95" customHeight="1" thickBot="1" x14ac:dyDescent="0.35">
      <c r="A18" s="133" t="s">
        <v>0</v>
      </c>
      <c r="B18" s="301">
        <f>SUM(B14:B17)</f>
        <v>258558</v>
      </c>
      <c r="C18" s="302">
        <v>78856.839999999793</v>
      </c>
      <c r="D18" s="302">
        <v>55444.521000000401</v>
      </c>
      <c r="E18" s="302">
        <v>3711.2420000000002</v>
      </c>
      <c r="F18" s="9"/>
      <c r="G18" s="9"/>
      <c r="H18" s="9"/>
      <c r="I18" s="9"/>
      <c r="J18" s="9"/>
      <c r="K18" s="9"/>
      <c r="L18" s="9"/>
      <c r="M18" s="9"/>
      <c r="N18" s="9"/>
      <c r="O18" s="9"/>
      <c r="P18" s="9"/>
    </row>
    <row r="19" spans="1:16" s="11" customFormat="1" ht="19.95" customHeight="1" x14ac:dyDescent="0.3">
      <c r="A19" s="53"/>
      <c r="B19" s="53"/>
      <c r="C19" s="288"/>
      <c r="D19" s="300"/>
      <c r="E19" s="300"/>
      <c r="F19" s="9"/>
      <c r="G19" s="9"/>
      <c r="H19" s="9"/>
      <c r="I19" s="9"/>
      <c r="J19" s="9"/>
      <c r="K19" s="9"/>
      <c r="L19" s="9"/>
      <c r="M19" s="9"/>
      <c r="N19" s="9"/>
      <c r="O19" s="9"/>
      <c r="P19" s="9"/>
    </row>
    <row r="20" spans="1:16" s="11" customFormat="1" ht="19.95" customHeight="1" x14ac:dyDescent="0.3">
      <c r="A20" s="298" t="s">
        <v>569</v>
      </c>
      <c r="B20" s="299">
        <v>2022</v>
      </c>
      <c r="C20" s="299">
        <v>2021</v>
      </c>
      <c r="D20" s="299">
        <v>2020</v>
      </c>
      <c r="E20" s="299">
        <v>2019</v>
      </c>
      <c r="F20" s="9"/>
      <c r="G20" s="9"/>
      <c r="H20" s="9"/>
      <c r="K20" s="9"/>
    </row>
    <row r="21" spans="1:16" s="11" customFormat="1" ht="19.95" customHeight="1" x14ac:dyDescent="0.3">
      <c r="A21" s="52" t="s">
        <v>3</v>
      </c>
      <c r="B21" s="300">
        <v>688126.1</v>
      </c>
      <c r="C21" s="300">
        <v>676258.8609999913</v>
      </c>
      <c r="D21" s="300">
        <v>675134.23860629299</v>
      </c>
      <c r="E21" s="300">
        <v>529537.97895257699</v>
      </c>
      <c r="F21" s="9"/>
      <c r="G21" s="9"/>
      <c r="H21" s="9"/>
      <c r="I21" s="9"/>
      <c r="J21" s="9"/>
      <c r="K21" s="9"/>
      <c r="L21" s="9"/>
    </row>
    <row r="22" spans="1:16" s="11" customFormat="1" ht="19.95" customHeight="1" x14ac:dyDescent="0.3">
      <c r="A22" s="52" t="s">
        <v>2</v>
      </c>
      <c r="B22" s="300">
        <v>476982.05800000502</v>
      </c>
      <c r="C22" s="300">
        <v>465141.9</v>
      </c>
      <c r="D22" s="300">
        <v>399300.14600000001</v>
      </c>
      <c r="E22" s="300">
        <v>436440.94</v>
      </c>
      <c r="F22" s="9"/>
      <c r="G22" s="9"/>
      <c r="H22" s="9"/>
      <c r="K22" s="9"/>
    </row>
    <row r="23" spans="1:16" s="11" customFormat="1" ht="19.95" customHeight="1" x14ac:dyDescent="0.3">
      <c r="A23" s="52" t="s">
        <v>1</v>
      </c>
      <c r="B23" s="300">
        <v>492105.31</v>
      </c>
      <c r="C23" s="300">
        <v>473724.92900000099</v>
      </c>
      <c r="D23" s="300">
        <v>477706.77736940898</v>
      </c>
      <c r="E23" s="300">
        <v>462998.47556764499</v>
      </c>
      <c r="F23" s="9"/>
      <c r="G23" s="9"/>
      <c r="H23" s="9"/>
      <c r="K23" s="9"/>
    </row>
    <row r="24" spans="1:16" s="11" customFormat="1" ht="19.95" customHeight="1" x14ac:dyDescent="0.3">
      <c r="A24" s="52" t="s">
        <v>4</v>
      </c>
      <c r="B24" s="300">
        <v>0</v>
      </c>
      <c r="C24" s="300">
        <v>151999.15</v>
      </c>
      <c r="D24" s="300">
        <v>146897.57</v>
      </c>
      <c r="E24" s="300">
        <v>148235.24</v>
      </c>
      <c r="F24" s="9"/>
      <c r="G24" s="9"/>
      <c r="H24" s="9"/>
      <c r="K24" s="9"/>
    </row>
    <row r="25" spans="1:16" s="11" customFormat="1" ht="19.95" customHeight="1" thickBot="1" x14ac:dyDescent="0.35">
      <c r="A25" s="303" t="s">
        <v>0</v>
      </c>
      <c r="B25" s="378">
        <f>SUM(B21:B24)</f>
        <v>1657213.468000005</v>
      </c>
      <c r="C25" s="304">
        <v>1767124.8400000171</v>
      </c>
      <c r="D25" s="304">
        <f>SUM(D21:D23)</f>
        <v>1552141.1619757018</v>
      </c>
      <c r="E25" s="304">
        <f>SUM(E21:E23)</f>
        <v>1428977.394520222</v>
      </c>
      <c r="F25" s="9"/>
      <c r="G25" s="9"/>
    </row>
    <row r="26" spans="1:16" s="11" customFormat="1" ht="19.95" customHeight="1" x14ac:dyDescent="0.3">
      <c r="A26" s="297" t="s">
        <v>568</v>
      </c>
      <c r="B26" s="297"/>
      <c r="C26" s="288"/>
      <c r="D26" s="300"/>
      <c r="E26" s="300"/>
      <c r="F26" s="9"/>
      <c r="G26" s="9"/>
      <c r="H26" s="9"/>
      <c r="K26" s="9"/>
    </row>
    <row r="27" spans="1:16" s="52" customFormat="1" ht="19.95" customHeight="1" x14ac:dyDescent="0.3">
      <c r="A27" s="297"/>
      <c r="B27" s="297"/>
      <c r="C27" s="288"/>
      <c r="D27" s="300"/>
      <c r="E27" s="300"/>
      <c r="F27" s="28"/>
      <c r="G27" s="28"/>
      <c r="H27" s="28"/>
      <c r="K27" s="28"/>
    </row>
    <row r="28" spans="1:16" s="11" customFormat="1" ht="19.95" customHeight="1" x14ac:dyDescent="0.3">
      <c r="A28" s="7" t="s">
        <v>570</v>
      </c>
      <c r="B28" s="299">
        <v>2022</v>
      </c>
      <c r="C28" s="4">
        <v>2021</v>
      </c>
      <c r="D28" s="4">
        <v>2020</v>
      </c>
      <c r="E28" s="4">
        <v>2019</v>
      </c>
      <c r="F28" s="9"/>
      <c r="G28" s="9"/>
      <c r="H28" s="9"/>
      <c r="K28" s="9"/>
    </row>
    <row r="29" spans="1:16" s="11" customFormat="1" ht="19.95" customHeight="1" x14ac:dyDescent="0.3">
      <c r="A29" s="11" t="s">
        <v>3</v>
      </c>
      <c r="B29" s="279">
        <v>715951.71194323082</v>
      </c>
      <c r="C29" s="279">
        <v>691400</v>
      </c>
      <c r="D29" s="136">
        <v>575773.3595416809</v>
      </c>
      <c r="E29" s="136">
        <v>552308.42876369925</v>
      </c>
      <c r="F29" s="9"/>
      <c r="G29" s="28"/>
      <c r="H29" s="28"/>
      <c r="I29" s="52"/>
      <c r="J29" s="52"/>
      <c r="K29" s="28"/>
      <c r="L29" s="52"/>
      <c r="M29" s="52"/>
    </row>
    <row r="30" spans="1:16" s="11" customFormat="1" ht="19.95" customHeight="1" x14ac:dyDescent="0.3">
      <c r="A30" s="11" t="s">
        <v>2</v>
      </c>
      <c r="B30" s="279">
        <v>36216.77802637736</v>
      </c>
      <c r="C30" s="279">
        <v>30520.875433851801</v>
      </c>
      <c r="D30" s="136">
        <v>22532.836389225733</v>
      </c>
      <c r="E30" s="136">
        <v>21239.604351241374</v>
      </c>
      <c r="F30" s="9"/>
      <c r="G30" s="28"/>
      <c r="H30" s="28"/>
      <c r="I30" s="52"/>
      <c r="J30" s="52"/>
      <c r="K30" s="28"/>
      <c r="L30" s="52"/>
      <c r="M30" s="52"/>
    </row>
    <row r="31" spans="1:16" s="11" customFormat="1" ht="19.95" customHeight="1" x14ac:dyDescent="0.3">
      <c r="A31" s="11" t="s">
        <v>1</v>
      </c>
      <c r="B31" s="279">
        <v>1042613.2870637702</v>
      </c>
      <c r="C31" s="279">
        <v>1106146.9819716325</v>
      </c>
      <c r="D31" s="136">
        <v>1157978.5759166768</v>
      </c>
      <c r="E31" s="136">
        <v>1145807.7271740022</v>
      </c>
      <c r="F31" s="9"/>
      <c r="G31" s="28"/>
      <c r="H31" s="28"/>
      <c r="I31" s="52"/>
      <c r="J31" s="52"/>
      <c r="K31" s="28"/>
      <c r="L31" s="52"/>
      <c r="M31" s="52"/>
    </row>
    <row r="32" spans="1:16" s="11" customFormat="1" ht="19.95" customHeight="1" x14ac:dyDescent="0.3">
      <c r="A32" s="11" t="s">
        <v>4</v>
      </c>
      <c r="B32" s="279">
        <v>204793.17045714031</v>
      </c>
      <c r="C32" s="279">
        <v>188449.84793448556</v>
      </c>
      <c r="D32" s="136">
        <v>136087.67327551887</v>
      </c>
      <c r="E32" s="136">
        <v>171305.76</v>
      </c>
      <c r="F32" s="9"/>
      <c r="G32" s="28"/>
      <c r="H32" s="28"/>
      <c r="I32" s="52"/>
      <c r="J32" s="52"/>
      <c r="K32" s="28"/>
      <c r="L32" s="52"/>
      <c r="M32" s="52"/>
    </row>
    <row r="33" spans="1:16" s="11" customFormat="1" ht="19.95" customHeight="1" thickBot="1" x14ac:dyDescent="0.35">
      <c r="A33" s="132" t="s">
        <v>0</v>
      </c>
      <c r="B33" s="374">
        <f>SUM(B29:B32)</f>
        <v>1999574.9474905187</v>
      </c>
      <c r="C33" s="307">
        <f>SUM(C29:C32)</f>
        <v>2016517.7053399698</v>
      </c>
      <c r="D33" s="307">
        <f t="shared" ref="D33:E33" si="2">SUM(D29:D32)</f>
        <v>1892372.4451231023</v>
      </c>
      <c r="E33" s="307">
        <f t="shared" si="2"/>
        <v>1890661.5202889428</v>
      </c>
      <c r="F33" s="9"/>
      <c r="G33" s="28"/>
      <c r="H33" s="28"/>
      <c r="I33" s="52"/>
      <c r="J33" s="52"/>
      <c r="K33" s="28"/>
      <c r="L33" s="52"/>
      <c r="M33" s="52"/>
    </row>
    <row r="34" spans="1:16" s="11" customFormat="1" ht="19.95" customHeight="1" x14ac:dyDescent="0.3">
      <c r="A34" s="118" t="s">
        <v>572</v>
      </c>
      <c r="B34" s="118"/>
      <c r="C34" s="305"/>
      <c r="D34" s="279"/>
      <c r="E34" s="279"/>
      <c r="F34" s="9"/>
      <c r="G34" s="28"/>
      <c r="H34" s="28"/>
      <c r="I34" s="52"/>
      <c r="J34" s="52"/>
      <c r="K34" s="28"/>
      <c r="L34" s="52"/>
      <c r="M34" s="52"/>
    </row>
    <row r="35" spans="1:16" s="11" customFormat="1" ht="15.75" customHeight="1" x14ac:dyDescent="0.3">
      <c r="A35" s="118" t="s">
        <v>615</v>
      </c>
      <c r="B35" s="118"/>
      <c r="C35" s="305"/>
      <c r="D35" s="279"/>
      <c r="E35" s="279"/>
      <c r="F35" s="9"/>
      <c r="G35" s="9"/>
      <c r="H35" s="9"/>
      <c r="K35" s="9"/>
    </row>
    <row r="36" spans="1:16" s="11" customFormat="1" ht="12" customHeight="1" x14ac:dyDescent="0.3">
      <c r="A36" s="53"/>
      <c r="B36" s="53"/>
      <c r="C36" s="246"/>
      <c r="D36" s="136"/>
      <c r="E36" s="136"/>
      <c r="F36" s="9"/>
      <c r="G36" s="9"/>
      <c r="H36" s="9"/>
      <c r="K36" s="9"/>
    </row>
    <row r="37" spans="1:16" s="11" customFormat="1" ht="19.95" customHeight="1" x14ac:dyDescent="0.3">
      <c r="A37" s="7" t="s">
        <v>571</v>
      </c>
      <c r="B37" s="299">
        <v>2022</v>
      </c>
      <c r="C37" s="4">
        <v>2021</v>
      </c>
      <c r="D37" s="4">
        <v>2020</v>
      </c>
      <c r="E37" s="4">
        <v>2019</v>
      </c>
    </row>
    <row r="38" spans="1:16" s="11" customFormat="1" ht="19.95" customHeight="1" x14ac:dyDescent="0.3">
      <c r="A38" s="11" t="s">
        <v>3</v>
      </c>
      <c r="B38" s="279">
        <f>SUM(B21,B29)</f>
        <v>1404077.8119432307</v>
      </c>
      <c r="C38" s="279">
        <f>SUM(C21,C29)</f>
        <v>1367658.8609999912</v>
      </c>
      <c r="D38" s="136">
        <f t="shared" ref="C38:E42" si="3">SUM(D21,D29)</f>
        <v>1250907.5981479739</v>
      </c>
      <c r="E38" s="136">
        <f t="shared" si="3"/>
        <v>1081846.4077162761</v>
      </c>
      <c r="L38" s="136"/>
      <c r="M38" s="136"/>
      <c r="N38" s="136"/>
    </row>
    <row r="39" spans="1:16" s="11" customFormat="1" ht="19.95" customHeight="1" x14ac:dyDescent="0.3">
      <c r="A39" s="11" t="s">
        <v>2</v>
      </c>
      <c r="B39" s="279">
        <f t="shared" ref="B39:B42" si="4">SUM(B22,B30)</f>
        <v>513198.8360263824</v>
      </c>
      <c r="C39" s="279">
        <f t="shared" si="3"/>
        <v>495662.77543385181</v>
      </c>
      <c r="D39" s="136">
        <f t="shared" si="3"/>
        <v>421832.98238922574</v>
      </c>
      <c r="E39" s="136">
        <f t="shared" si="3"/>
        <v>457680.54435124138</v>
      </c>
    </row>
    <row r="40" spans="1:16" s="11" customFormat="1" ht="19.95" customHeight="1" x14ac:dyDescent="0.3">
      <c r="A40" s="11" t="s">
        <v>1</v>
      </c>
      <c r="B40" s="279">
        <f t="shared" si="4"/>
        <v>1534718.5970637703</v>
      </c>
      <c r="C40" s="279">
        <f t="shared" si="3"/>
        <v>1579871.9109716334</v>
      </c>
      <c r="D40" s="136">
        <f t="shared" si="3"/>
        <v>1635685.3532860857</v>
      </c>
      <c r="E40" s="136">
        <f t="shared" si="3"/>
        <v>1608806.2027416471</v>
      </c>
    </row>
    <row r="41" spans="1:16" s="11" customFormat="1" ht="19.95" customHeight="1" x14ac:dyDescent="0.3">
      <c r="A41" s="11" t="s">
        <v>4</v>
      </c>
      <c r="B41" s="279">
        <f t="shared" si="4"/>
        <v>204793.17045714031</v>
      </c>
      <c r="C41" s="279">
        <f t="shared" si="3"/>
        <v>340448.99793448555</v>
      </c>
      <c r="D41" s="136">
        <f t="shared" si="3"/>
        <v>282985.24327551888</v>
      </c>
      <c r="E41" s="136">
        <f t="shared" si="3"/>
        <v>319541</v>
      </c>
    </row>
    <row r="42" spans="1:16" s="11" customFormat="1" ht="19.95" customHeight="1" thickBot="1" x14ac:dyDescent="0.35">
      <c r="A42" s="132" t="s">
        <v>0</v>
      </c>
      <c r="B42" s="306">
        <f t="shared" si="4"/>
        <v>3656788.4154905239</v>
      </c>
      <c r="C42" s="307">
        <f t="shared" si="3"/>
        <v>3783642.5453399867</v>
      </c>
      <c r="D42" s="307">
        <f t="shared" si="3"/>
        <v>3444513.6070988039</v>
      </c>
      <c r="E42" s="307">
        <f t="shared" si="3"/>
        <v>3319638.9148091646</v>
      </c>
      <c r="F42" s="9"/>
      <c r="G42" s="308"/>
      <c r="H42" s="286"/>
      <c r="I42" s="52"/>
      <c r="J42" s="52"/>
      <c r="K42" s="287"/>
      <c r="L42" s="52"/>
      <c r="P42" s="94"/>
    </row>
    <row r="43" spans="1:16" s="116" customFormat="1" ht="19.95" customHeight="1" x14ac:dyDescent="0.3">
      <c r="A43" s="118" t="s">
        <v>573</v>
      </c>
      <c r="B43" s="118"/>
      <c r="C43" s="127"/>
      <c r="D43" s="127"/>
      <c r="E43" s="127"/>
      <c r="F43" s="9"/>
      <c r="H43" s="34"/>
      <c r="I43" s="126"/>
      <c r="J43" s="126"/>
      <c r="K43" s="34"/>
      <c r="L43" s="11"/>
      <c r="M43" s="11"/>
      <c r="N43" s="11"/>
      <c r="O43" s="11"/>
    </row>
    <row r="44" spans="1:16" s="116" customFormat="1" ht="19.95" customHeight="1" x14ac:dyDescent="0.3">
      <c r="A44" s="118" t="s">
        <v>118</v>
      </c>
      <c r="B44" s="118"/>
      <c r="C44" s="127"/>
      <c r="D44" s="127"/>
      <c r="E44" s="127"/>
      <c r="F44" s="127"/>
      <c r="G44" s="127"/>
      <c r="H44" s="127"/>
      <c r="I44" s="126"/>
      <c r="J44" s="126"/>
      <c r="L44" s="11"/>
      <c r="M44" s="11"/>
      <c r="N44" s="11"/>
      <c r="O44" s="11"/>
    </row>
    <row r="45" spans="1:16" s="116" customFormat="1" ht="31.95" customHeight="1" x14ac:dyDescent="0.3">
      <c r="A45" s="552" t="s">
        <v>237</v>
      </c>
      <c r="B45" s="552"/>
      <c r="C45" s="552"/>
      <c r="D45" s="552"/>
      <c r="E45" s="552"/>
      <c r="F45" s="552"/>
      <c r="G45" s="552"/>
      <c r="H45" s="552"/>
      <c r="I45" s="126"/>
      <c r="J45" s="126"/>
    </row>
    <row r="46" spans="1:16" s="116" customFormat="1" ht="19.95" customHeight="1" x14ac:dyDescent="0.3">
      <c r="A46" s="118" t="s">
        <v>243</v>
      </c>
      <c r="B46" s="118"/>
      <c r="C46" s="127"/>
      <c r="D46" s="127"/>
      <c r="E46" s="127"/>
      <c r="F46" s="127"/>
      <c r="G46" s="127"/>
      <c r="H46" s="127"/>
      <c r="I46" s="126"/>
      <c r="J46" s="126"/>
    </row>
    <row r="47" spans="1:16" s="116" customFormat="1" ht="19.95" customHeight="1" x14ac:dyDescent="0.3">
      <c r="A47" s="552" t="s">
        <v>244</v>
      </c>
      <c r="B47" s="552"/>
      <c r="C47" s="552"/>
      <c r="D47" s="552"/>
      <c r="E47" s="552"/>
      <c r="F47" s="552"/>
      <c r="G47" s="552"/>
      <c r="H47" s="552"/>
      <c r="I47" s="126"/>
      <c r="J47" s="126"/>
    </row>
    <row r="48" spans="1:16" s="116" customFormat="1" ht="19.95" customHeight="1" x14ac:dyDescent="0.3">
      <c r="A48" s="118" t="s">
        <v>245</v>
      </c>
      <c r="B48" s="118"/>
      <c r="C48" s="127"/>
      <c r="D48" s="127"/>
      <c r="E48" s="127"/>
      <c r="F48" s="127"/>
      <c r="G48" s="127"/>
      <c r="H48" s="127"/>
      <c r="I48" s="126"/>
      <c r="J48" s="126"/>
    </row>
    <row r="49" spans="1:10" s="116" customFormat="1" ht="19.95" customHeight="1" x14ac:dyDescent="0.3">
      <c r="A49" s="118" t="s">
        <v>396</v>
      </c>
      <c r="B49" s="118"/>
      <c r="C49" s="127"/>
      <c r="D49" s="127"/>
      <c r="E49" s="127"/>
      <c r="F49" s="127"/>
      <c r="G49" s="127"/>
      <c r="H49" s="127"/>
      <c r="I49" s="126"/>
      <c r="J49" s="126"/>
    </row>
    <row r="50" spans="1:10" s="116" customFormat="1" ht="31.95" customHeight="1" x14ac:dyDescent="0.3">
      <c r="A50" s="552" t="s">
        <v>235</v>
      </c>
      <c r="B50" s="552"/>
      <c r="C50" s="552"/>
      <c r="D50" s="552"/>
      <c r="E50" s="552"/>
      <c r="F50" s="552"/>
      <c r="G50" s="552"/>
      <c r="H50" s="552"/>
      <c r="I50" s="126"/>
      <c r="J50" s="126"/>
    </row>
    <row r="51" spans="1:10" s="116" customFormat="1" ht="31.95" customHeight="1" x14ac:dyDescent="0.3">
      <c r="A51" s="552" t="s">
        <v>236</v>
      </c>
      <c r="B51" s="552"/>
      <c r="C51" s="552"/>
      <c r="D51" s="552"/>
      <c r="E51" s="552"/>
      <c r="F51" s="552"/>
      <c r="G51" s="552"/>
      <c r="H51" s="552"/>
      <c r="I51" s="126"/>
      <c r="J51" s="126"/>
    </row>
    <row r="52" spans="1:10" ht="19.95" customHeight="1" x14ac:dyDescent="0.3">
      <c r="G52" s="11"/>
    </row>
    <row r="53" spans="1:10" ht="19.95" customHeight="1" x14ac:dyDescent="0.3">
      <c r="A53" s="7" t="s">
        <v>157</v>
      </c>
      <c r="B53" s="299">
        <v>2022</v>
      </c>
      <c r="C53" s="4" t="s">
        <v>545</v>
      </c>
      <c r="D53" s="4">
        <v>2020</v>
      </c>
      <c r="E53" s="4">
        <v>2019</v>
      </c>
      <c r="F53" s="4">
        <v>2018</v>
      </c>
      <c r="G53" s="4">
        <v>2017</v>
      </c>
      <c r="H53" s="4">
        <v>2016</v>
      </c>
    </row>
    <row r="54" spans="1:10" s="11" customFormat="1" ht="19.95" customHeight="1" x14ac:dyDescent="0.3">
      <c r="A54" s="11" t="s">
        <v>544</v>
      </c>
      <c r="B54" s="11">
        <v>146</v>
      </c>
      <c r="C54" s="136">
        <v>124.2</v>
      </c>
      <c r="D54" s="136">
        <v>83.8</v>
      </c>
      <c r="E54" s="136">
        <v>81.010000000000005</v>
      </c>
      <c r="F54" s="102">
        <v>78.180000000000007</v>
      </c>
      <c r="G54" s="102">
        <v>80.78</v>
      </c>
      <c r="H54" s="102">
        <v>83.9</v>
      </c>
    </row>
    <row r="55" spans="1:10" s="11" customFormat="1" ht="19.95" customHeight="1" x14ac:dyDescent="0.3">
      <c r="A55" s="11" t="s">
        <v>2</v>
      </c>
      <c r="B55" s="11">
        <v>45</v>
      </c>
      <c r="C55" s="136">
        <v>42.74</v>
      </c>
      <c r="D55" s="136">
        <v>28.6</v>
      </c>
      <c r="E55" s="136">
        <v>32.450000000000003</v>
      </c>
      <c r="F55" s="102">
        <v>33.15</v>
      </c>
      <c r="G55" s="102">
        <v>34.4</v>
      </c>
      <c r="H55" s="102">
        <v>31.55</v>
      </c>
    </row>
    <row r="56" spans="1:10" s="11" customFormat="1" ht="19.95" customHeight="1" x14ac:dyDescent="0.3">
      <c r="A56" s="11" t="s">
        <v>1</v>
      </c>
      <c r="B56" s="11">
        <v>188</v>
      </c>
      <c r="C56" s="136">
        <v>143.69999999999999</v>
      </c>
      <c r="D56" s="136">
        <v>121.3</v>
      </c>
      <c r="E56" s="136">
        <v>157.83000000000001</v>
      </c>
      <c r="F56" s="102">
        <v>164.43</v>
      </c>
      <c r="G56" s="102">
        <v>120.29</v>
      </c>
      <c r="H56" s="102">
        <v>153.19</v>
      </c>
    </row>
    <row r="57" spans="1:10" s="11" customFormat="1" ht="19.95" customHeight="1" x14ac:dyDescent="0.3">
      <c r="A57" s="11" t="s">
        <v>4</v>
      </c>
      <c r="B57" s="11">
        <v>44</v>
      </c>
      <c r="C57" s="136">
        <v>30.161000000000001</v>
      </c>
      <c r="D57" s="136">
        <v>23.3</v>
      </c>
      <c r="E57" s="136">
        <v>28.5</v>
      </c>
      <c r="F57" s="102">
        <v>25.79</v>
      </c>
      <c r="G57" s="102">
        <v>22.07</v>
      </c>
      <c r="H57" s="102">
        <v>20.68</v>
      </c>
    </row>
    <row r="58" spans="1:10" s="11" customFormat="1" ht="19.95" customHeight="1" thickBot="1" x14ac:dyDescent="0.35">
      <c r="A58" s="132" t="s">
        <v>0</v>
      </c>
      <c r="B58" s="486">
        <v>424</v>
      </c>
      <c r="C58" s="138">
        <v>341</v>
      </c>
      <c r="D58" s="138">
        <v>257</v>
      </c>
      <c r="E58" s="138">
        <v>300</v>
      </c>
      <c r="F58" s="142">
        <v>301</v>
      </c>
      <c r="G58" s="142">
        <v>258</v>
      </c>
      <c r="H58" s="142">
        <v>289.32</v>
      </c>
    </row>
    <row r="59" spans="1:10" s="116" customFormat="1" ht="19.95" customHeight="1" x14ac:dyDescent="0.3">
      <c r="A59" s="118" t="s">
        <v>411</v>
      </c>
      <c r="B59" s="118"/>
      <c r="C59" s="127"/>
      <c r="D59" s="127"/>
      <c r="E59" s="127"/>
      <c r="F59" s="127"/>
      <c r="G59" s="127"/>
      <c r="H59" s="127"/>
      <c r="I59" s="126"/>
      <c r="J59" s="126"/>
    </row>
    <row r="60" spans="1:10" ht="19.95" customHeight="1" x14ac:dyDescent="0.3">
      <c r="G60" s="11"/>
    </row>
    <row r="61" spans="1:10" ht="12" x14ac:dyDescent="0.3">
      <c r="A61" s="7" t="s">
        <v>519</v>
      </c>
      <c r="B61" s="299">
        <v>2022</v>
      </c>
      <c r="C61" s="4" t="s">
        <v>545</v>
      </c>
      <c r="D61" s="4" t="s">
        <v>617</v>
      </c>
      <c r="E61" s="4">
        <v>2019</v>
      </c>
      <c r="F61" s="4">
        <v>2018</v>
      </c>
      <c r="G61" s="4">
        <v>2017</v>
      </c>
      <c r="H61" s="4">
        <v>2016</v>
      </c>
      <c r="I61" s="4">
        <v>2015</v>
      </c>
      <c r="J61" s="4">
        <v>2014</v>
      </c>
    </row>
    <row r="62" spans="1:10" s="11" customFormat="1" ht="19.95" customHeight="1" thickBot="1" x14ac:dyDescent="0.35">
      <c r="A62" s="132" t="s">
        <v>0</v>
      </c>
      <c r="B62" s="132">
        <v>14210</v>
      </c>
      <c r="C62" s="132">
        <v>13206</v>
      </c>
      <c r="D62" s="132">
        <v>12442</v>
      </c>
      <c r="E62" s="138">
        <v>9657</v>
      </c>
      <c r="F62" s="138">
        <v>8161</v>
      </c>
      <c r="G62" s="138">
        <v>7998</v>
      </c>
      <c r="H62" s="138">
        <v>5943</v>
      </c>
      <c r="I62" s="138">
        <v>5660</v>
      </c>
      <c r="J62" s="138">
        <v>5825</v>
      </c>
    </row>
    <row r="63" spans="1:10" ht="23.4" customHeight="1" x14ac:dyDescent="0.3">
      <c r="A63" s="550" t="s">
        <v>618</v>
      </c>
      <c r="B63" s="550"/>
      <c r="C63" s="550"/>
      <c r="D63" s="550"/>
      <c r="E63" s="550"/>
      <c r="F63" s="550"/>
      <c r="G63" s="550"/>
      <c r="H63" s="550"/>
    </row>
    <row r="64" spans="1:10" s="116" customFormat="1" ht="25.2" customHeight="1" x14ac:dyDescent="0.3">
      <c r="A64" s="552" t="s">
        <v>237</v>
      </c>
      <c r="B64" s="552"/>
      <c r="C64" s="552"/>
      <c r="D64" s="552"/>
      <c r="E64" s="552"/>
      <c r="F64" s="552"/>
      <c r="G64" s="552"/>
      <c r="H64" s="552"/>
      <c r="I64" s="126"/>
      <c r="J64" s="126"/>
    </row>
    <row r="65" spans="1:10" s="116" customFormat="1" ht="19.95" customHeight="1" x14ac:dyDescent="0.3">
      <c r="A65" s="118" t="s">
        <v>238</v>
      </c>
      <c r="B65" s="118"/>
      <c r="C65" s="127"/>
      <c r="D65" s="127"/>
      <c r="E65" s="127"/>
      <c r="F65" s="127"/>
      <c r="G65" s="127"/>
      <c r="H65" s="127"/>
      <c r="I65" s="126"/>
      <c r="J65" s="126"/>
    </row>
    <row r="66" spans="1:10" s="116" customFormat="1" ht="19.95" customHeight="1" x14ac:dyDescent="0.3">
      <c r="A66" s="118" t="s">
        <v>239</v>
      </c>
      <c r="B66" s="118"/>
      <c r="C66" s="127"/>
      <c r="D66" s="127"/>
      <c r="E66" s="127"/>
      <c r="F66" s="127"/>
      <c r="G66" s="127"/>
      <c r="H66" s="127"/>
      <c r="I66" s="126"/>
      <c r="J66" s="126"/>
    </row>
    <row r="67" spans="1:10" s="116" customFormat="1" ht="26.25" customHeight="1" x14ac:dyDescent="0.3">
      <c r="A67" s="118" t="s">
        <v>506</v>
      </c>
      <c r="B67" s="118"/>
      <c r="C67" s="118"/>
      <c r="D67" s="118"/>
      <c r="E67" s="118"/>
      <c r="F67" s="118"/>
      <c r="G67" s="118"/>
      <c r="H67" s="118"/>
      <c r="I67" s="126"/>
      <c r="J67" s="126"/>
    </row>
    <row r="68" spans="1:10" s="116" customFormat="1" ht="19.95" customHeight="1" x14ac:dyDescent="0.3">
      <c r="A68" s="118" t="s">
        <v>240</v>
      </c>
      <c r="B68" s="118"/>
      <c r="C68" s="127"/>
      <c r="D68" s="127"/>
      <c r="E68" s="127"/>
      <c r="F68" s="127"/>
      <c r="G68" s="127"/>
      <c r="H68" s="127"/>
      <c r="I68" s="126"/>
      <c r="J68" s="126"/>
    </row>
    <row r="69" spans="1:10" s="116" customFormat="1" ht="19.95" customHeight="1" x14ac:dyDescent="0.3">
      <c r="A69" s="118" t="s">
        <v>241</v>
      </c>
      <c r="B69" s="118"/>
      <c r="C69" s="127"/>
      <c r="D69" s="127"/>
      <c r="E69" s="127"/>
      <c r="F69" s="127"/>
      <c r="G69" s="127"/>
      <c r="H69" s="127"/>
      <c r="I69" s="126"/>
      <c r="J69" s="126"/>
    </row>
    <row r="70" spans="1:10" s="116" customFormat="1" ht="31.95" customHeight="1" x14ac:dyDescent="0.3">
      <c r="A70" s="552" t="s">
        <v>616</v>
      </c>
      <c r="B70" s="552"/>
      <c r="C70" s="552"/>
      <c r="D70" s="552"/>
      <c r="E70" s="552"/>
      <c r="F70" s="552"/>
      <c r="G70" s="552"/>
      <c r="H70" s="552"/>
      <c r="I70" s="126"/>
      <c r="J70" s="126"/>
    </row>
    <row r="71" spans="1:10" ht="9.75" customHeight="1" x14ac:dyDescent="0.3">
      <c r="A71" s="36"/>
      <c r="B71" s="36"/>
    </row>
    <row r="72" spans="1:10" ht="19.95" customHeight="1" x14ac:dyDescent="0.3">
      <c r="A72" s="7" t="s">
        <v>122</v>
      </c>
      <c r="B72" s="7"/>
      <c r="C72" s="4"/>
      <c r="D72" s="4"/>
      <c r="E72" s="4"/>
      <c r="F72" s="4"/>
      <c r="G72" s="4"/>
      <c r="H72" s="4"/>
      <c r="I72" s="4"/>
      <c r="J72" s="4"/>
    </row>
    <row r="73" spans="1:10" ht="19.95" customHeight="1" x14ac:dyDescent="0.3">
      <c r="A73" s="12"/>
      <c r="B73" s="12"/>
    </row>
    <row r="74" spans="1:10" ht="19.95" customHeight="1" x14ac:dyDescent="0.3">
      <c r="A74" s="7" t="s">
        <v>255</v>
      </c>
      <c r="B74" s="299">
        <v>2022</v>
      </c>
      <c r="C74" s="4">
        <v>2021</v>
      </c>
      <c r="D74" s="4">
        <v>2020</v>
      </c>
      <c r="E74" s="4">
        <v>2019</v>
      </c>
      <c r="F74" s="4">
        <v>2018</v>
      </c>
      <c r="G74" s="4">
        <v>2017</v>
      </c>
      <c r="H74" s="4">
        <v>2016</v>
      </c>
      <c r="I74" s="4">
        <v>2015</v>
      </c>
      <c r="J74" s="4">
        <v>2014</v>
      </c>
    </row>
    <row r="75" spans="1:10" ht="19.95" customHeight="1" x14ac:dyDescent="0.3">
      <c r="A75" s="9" t="s">
        <v>3</v>
      </c>
      <c r="B75" s="9">
        <v>4.43</v>
      </c>
      <c r="C75" s="143">
        <v>4.5599999999999996</v>
      </c>
      <c r="D75" s="143">
        <v>4.0999999999999996</v>
      </c>
      <c r="E75" s="143">
        <v>4.05</v>
      </c>
      <c r="F75" s="143">
        <v>3.56</v>
      </c>
      <c r="G75" s="143">
        <v>3.8859204710238902</v>
      </c>
      <c r="H75" s="143">
        <v>3.82</v>
      </c>
      <c r="I75" s="143">
        <v>3.28</v>
      </c>
      <c r="J75" s="143">
        <v>3.18</v>
      </c>
    </row>
    <row r="76" spans="1:10" ht="19.95" customHeight="1" x14ac:dyDescent="0.3">
      <c r="A76" s="9" t="s">
        <v>2</v>
      </c>
      <c r="B76" s="9">
        <v>5.73</v>
      </c>
      <c r="C76" s="143">
        <v>6.09</v>
      </c>
      <c r="D76" s="143">
        <v>6.69</v>
      </c>
      <c r="E76" s="143">
        <v>7.42</v>
      </c>
      <c r="F76" s="143">
        <v>10.76</v>
      </c>
      <c r="G76" s="143">
        <v>6.7651738448286496</v>
      </c>
      <c r="H76" s="143">
        <v>6.91</v>
      </c>
      <c r="I76" s="143">
        <v>9.27</v>
      </c>
      <c r="J76" s="143">
        <v>9.01</v>
      </c>
    </row>
    <row r="77" spans="1:10" ht="19.95" customHeight="1" x14ac:dyDescent="0.3">
      <c r="A77" s="9" t="s">
        <v>1</v>
      </c>
      <c r="B77" s="9">
        <v>7.27</v>
      </c>
      <c r="C77" s="143">
        <v>7.32</v>
      </c>
      <c r="D77" s="143">
        <v>7.86</v>
      </c>
      <c r="E77" s="143">
        <v>7.96</v>
      </c>
      <c r="F77" s="143">
        <v>8.1</v>
      </c>
      <c r="G77" s="143">
        <v>7.95380413755802</v>
      </c>
      <c r="H77" s="143">
        <v>7.09</v>
      </c>
      <c r="I77" s="143">
        <v>6.82</v>
      </c>
      <c r="J77" s="143">
        <v>6.11</v>
      </c>
    </row>
    <row r="78" spans="1:10" ht="19.95" customHeight="1" x14ac:dyDescent="0.3">
      <c r="A78" s="9" t="s">
        <v>4</v>
      </c>
      <c r="B78" s="9">
        <v>4.9400000000000004</v>
      </c>
      <c r="C78" s="143">
        <v>4.9400000000000004</v>
      </c>
      <c r="D78" s="143">
        <v>4.92</v>
      </c>
      <c r="E78" s="143">
        <v>3.93</v>
      </c>
      <c r="F78" s="143">
        <v>3.45</v>
      </c>
      <c r="G78" s="143">
        <v>3.2508180699325702</v>
      </c>
      <c r="H78" s="143">
        <v>3.75</v>
      </c>
      <c r="I78" s="143"/>
      <c r="J78" s="143"/>
    </row>
    <row r="79" spans="1:10" ht="19.95" customHeight="1" thickBot="1" x14ac:dyDescent="0.35">
      <c r="A79" s="144" t="s">
        <v>0</v>
      </c>
      <c r="B79" s="154">
        <v>5.49</v>
      </c>
      <c r="C79" s="145">
        <v>5.66</v>
      </c>
      <c r="D79" s="145">
        <v>5.64</v>
      </c>
      <c r="E79" s="145">
        <v>5.67</v>
      </c>
      <c r="F79" s="145">
        <v>5.64</v>
      </c>
      <c r="G79" s="145">
        <v>5.45506400278681</v>
      </c>
      <c r="H79" s="145">
        <v>5.27</v>
      </c>
      <c r="I79" s="145">
        <v>5.0199999999999996</v>
      </c>
      <c r="J79" s="145">
        <v>4.5599999999999996</v>
      </c>
    </row>
    <row r="80" spans="1:10" ht="19.95" customHeight="1" x14ac:dyDescent="0.3">
      <c r="E80" s="18"/>
      <c r="F80" s="18"/>
      <c r="G80" s="25"/>
      <c r="H80" s="18"/>
      <c r="I80" s="18"/>
      <c r="J80" s="18"/>
    </row>
    <row r="81" spans="1:10" ht="19.95" customHeight="1" x14ac:dyDescent="0.3">
      <c r="A81" s="7" t="s">
        <v>520</v>
      </c>
      <c r="B81" s="299">
        <v>2022</v>
      </c>
      <c r="C81" s="4">
        <v>2021</v>
      </c>
      <c r="D81" s="4">
        <v>2020</v>
      </c>
      <c r="E81" s="4">
        <v>2019</v>
      </c>
      <c r="F81" s="4">
        <v>2018</v>
      </c>
      <c r="G81" s="4">
        <v>2017</v>
      </c>
      <c r="H81" s="4">
        <v>2016</v>
      </c>
      <c r="I81" s="4">
        <v>2015</v>
      </c>
      <c r="J81" s="4">
        <v>2014</v>
      </c>
    </row>
    <row r="82" spans="1:10" ht="19.95" customHeight="1" x14ac:dyDescent="0.3">
      <c r="A82" s="9" t="s">
        <v>3</v>
      </c>
      <c r="B82" s="9">
        <v>94.01</v>
      </c>
      <c r="C82" s="143">
        <v>95.12</v>
      </c>
      <c r="D82" s="143">
        <v>106.28</v>
      </c>
      <c r="E82" s="143">
        <v>99.39</v>
      </c>
      <c r="F82" s="143">
        <v>117.32</v>
      </c>
      <c r="G82" s="143">
        <v>76.97</v>
      </c>
      <c r="H82" s="143">
        <v>74.400000000000006</v>
      </c>
      <c r="I82" s="143">
        <v>114</v>
      </c>
      <c r="J82" s="143">
        <v>114</v>
      </c>
    </row>
    <row r="83" spans="1:10" ht="19.95" customHeight="1" x14ac:dyDescent="0.3">
      <c r="A83" s="9" t="s">
        <v>2</v>
      </c>
      <c r="B83" s="375">
        <v>1029</v>
      </c>
      <c r="C83" s="375">
        <v>1025</v>
      </c>
      <c r="D83" s="143">
        <v>1255</v>
      </c>
      <c r="E83" s="143">
        <v>1431</v>
      </c>
      <c r="F83" s="143">
        <v>1627.5</v>
      </c>
      <c r="G83" s="143">
        <v>1154.8</v>
      </c>
      <c r="H83" s="143">
        <v>1151.67</v>
      </c>
      <c r="I83" s="143" t="s">
        <v>260</v>
      </c>
      <c r="J83" s="143" t="s">
        <v>261</v>
      </c>
    </row>
    <row r="84" spans="1:10" ht="19.95" customHeight="1" x14ac:dyDescent="0.3">
      <c r="A84" s="9" t="s">
        <v>1</v>
      </c>
      <c r="B84" s="9">
        <v>50.79</v>
      </c>
      <c r="C84" s="143">
        <v>49.15</v>
      </c>
      <c r="D84" s="143">
        <v>49.85</v>
      </c>
      <c r="E84" s="143">
        <v>45.74</v>
      </c>
      <c r="F84" s="143">
        <v>42.14</v>
      </c>
      <c r="G84" s="143">
        <v>39.35</v>
      </c>
      <c r="H84" s="143">
        <v>42.27</v>
      </c>
      <c r="I84" s="143">
        <v>42</v>
      </c>
      <c r="J84" s="143">
        <v>42</v>
      </c>
    </row>
    <row r="85" spans="1:10" ht="19.95" customHeight="1" x14ac:dyDescent="0.3">
      <c r="A85" s="9" t="s">
        <v>4</v>
      </c>
      <c r="B85" s="9">
        <v>43.83</v>
      </c>
      <c r="C85" s="143">
        <v>43.31</v>
      </c>
      <c r="D85" s="143">
        <v>55.9</v>
      </c>
      <c r="E85" s="143">
        <v>51.49</v>
      </c>
      <c r="F85" s="143">
        <v>49.71</v>
      </c>
      <c r="G85" s="143">
        <v>63.33</v>
      </c>
      <c r="H85" s="143">
        <v>70.19</v>
      </c>
      <c r="I85" s="143"/>
      <c r="J85" s="143"/>
    </row>
    <row r="86" spans="1:10" ht="19.95" customHeight="1" thickBot="1" x14ac:dyDescent="0.35">
      <c r="A86" s="144" t="s">
        <v>0</v>
      </c>
      <c r="B86" s="154">
        <v>71.37</v>
      </c>
      <c r="C86" s="145">
        <v>69.349999999999994</v>
      </c>
      <c r="D86" s="145">
        <v>72.209999999999994</v>
      </c>
      <c r="E86" s="145">
        <v>65.97</v>
      </c>
      <c r="F86" s="145">
        <v>62.79</v>
      </c>
      <c r="G86" s="145">
        <v>58.52</v>
      </c>
      <c r="H86" s="145">
        <v>63.36</v>
      </c>
      <c r="I86" s="145">
        <v>68</v>
      </c>
      <c r="J86" s="145">
        <v>68</v>
      </c>
    </row>
    <row r="87" spans="1:10" ht="19.95" customHeight="1" x14ac:dyDescent="0.3">
      <c r="E87" s="18"/>
      <c r="F87" s="18"/>
      <c r="G87" s="25"/>
      <c r="H87" s="18"/>
      <c r="I87" s="18"/>
      <c r="J87" s="18"/>
    </row>
    <row r="88" spans="1:10" s="116" customFormat="1" ht="19.95" customHeight="1" x14ac:dyDescent="0.3">
      <c r="A88" s="118" t="s">
        <v>119</v>
      </c>
      <c r="B88" s="118"/>
      <c r="C88" s="127"/>
      <c r="D88" s="127"/>
      <c r="E88" s="127"/>
      <c r="F88" s="127"/>
      <c r="G88" s="127"/>
      <c r="H88" s="127"/>
      <c r="I88" s="126"/>
      <c r="J88" s="126"/>
    </row>
    <row r="89" spans="1:10" s="116" customFormat="1" ht="19.95" customHeight="1" x14ac:dyDescent="0.3">
      <c r="A89" s="118" t="s">
        <v>120</v>
      </c>
      <c r="B89" s="118"/>
      <c r="C89" s="127"/>
      <c r="D89" s="127"/>
      <c r="E89" s="127"/>
      <c r="F89" s="127"/>
      <c r="G89" s="127"/>
      <c r="H89" s="127"/>
      <c r="I89" s="126"/>
      <c r="J89" s="126"/>
    </row>
    <row r="90" spans="1:10" s="116" customFormat="1" ht="19.95" customHeight="1" x14ac:dyDescent="0.3">
      <c r="A90" s="118" t="s">
        <v>121</v>
      </c>
      <c r="B90" s="118"/>
      <c r="C90" s="127"/>
      <c r="D90" s="127"/>
      <c r="E90" s="127"/>
      <c r="F90" s="127"/>
      <c r="G90" s="127"/>
      <c r="H90" s="127"/>
      <c r="I90" s="126"/>
      <c r="J90" s="126"/>
    </row>
    <row r="91" spans="1:10" s="116" customFormat="1" ht="31.95" customHeight="1" x14ac:dyDescent="0.3">
      <c r="A91" s="552" t="s">
        <v>235</v>
      </c>
      <c r="B91" s="552"/>
      <c r="C91" s="552"/>
      <c r="D91" s="552"/>
      <c r="E91" s="552"/>
      <c r="F91" s="552"/>
      <c r="G91" s="552"/>
      <c r="H91" s="552"/>
      <c r="I91" s="126"/>
      <c r="J91" s="126"/>
    </row>
    <row r="92" spans="1:10" s="116" customFormat="1" ht="31.95" customHeight="1" x14ac:dyDescent="0.3">
      <c r="A92" s="552" t="s">
        <v>236</v>
      </c>
      <c r="B92" s="552"/>
      <c r="C92" s="552"/>
      <c r="D92" s="552"/>
      <c r="E92" s="552"/>
      <c r="F92" s="552"/>
      <c r="G92" s="552"/>
      <c r="H92" s="552"/>
      <c r="I92" s="126"/>
      <c r="J92" s="126"/>
    </row>
    <row r="93" spans="1:10" s="116" customFormat="1" ht="19.95" customHeight="1" x14ac:dyDescent="0.3">
      <c r="A93" s="118" t="s">
        <v>150</v>
      </c>
      <c r="B93" s="118"/>
      <c r="C93" s="127"/>
      <c r="D93" s="127"/>
      <c r="E93" s="127"/>
      <c r="F93" s="127"/>
      <c r="G93" s="127"/>
      <c r="H93" s="127"/>
      <c r="I93" s="126"/>
      <c r="J93" s="126"/>
    </row>
    <row r="94" spans="1:10" ht="19.95" customHeight="1" x14ac:dyDescent="0.3">
      <c r="A94" s="36"/>
      <c r="B94" s="36"/>
      <c r="C94" s="36"/>
      <c r="D94" s="36"/>
      <c r="E94" s="36"/>
      <c r="F94" s="36"/>
      <c r="G94" s="36"/>
    </row>
    <row r="95" spans="1:10" ht="19.95" customHeight="1" x14ac:dyDescent="0.3">
      <c r="A95" s="292" t="s">
        <v>563</v>
      </c>
      <c r="B95" s="4">
        <v>2022</v>
      </c>
      <c r="C95" s="293">
        <v>2021</v>
      </c>
      <c r="D95" s="293">
        <v>2020</v>
      </c>
      <c r="E95" s="293">
        <v>2019</v>
      </c>
    </row>
    <row r="96" spans="1:10" ht="19.95" customHeight="1" x14ac:dyDescent="0.3">
      <c r="A96" s="9" t="s">
        <v>3</v>
      </c>
      <c r="B96" s="199">
        <f>(B14+B21)/Production!B23</f>
        <v>644.52963875205251</v>
      </c>
      <c r="C96" s="199">
        <f>(C14+C21)/Production!C23</f>
        <v>661.34860403356618</v>
      </c>
      <c r="D96" s="199">
        <f>(D14+D21)/Production!D23</f>
        <v>637.54322555407907</v>
      </c>
      <c r="E96" s="199">
        <f>(E14+E21)/Production!E23</f>
        <v>553.23115003595399</v>
      </c>
    </row>
    <row r="97" spans="1:14" ht="19.95" customHeight="1" x14ac:dyDescent="0.3">
      <c r="A97" s="9" t="s">
        <v>2</v>
      </c>
      <c r="B97" s="199">
        <f>(B15+B22)/Production!B24</f>
        <v>1481.5154207317225</v>
      </c>
      <c r="C97" s="199">
        <f>(C15+C22)/Production!C24</f>
        <v>1589.494719404554</v>
      </c>
      <c r="D97" s="199">
        <f>(D15+D22)/Production!D24</f>
        <v>1760.1584778581757</v>
      </c>
      <c r="E97" s="199">
        <f>(E15+E22)/Production!E24</f>
        <v>1965.3534032751586</v>
      </c>
    </row>
    <row r="98" spans="1:14" ht="19.95" customHeight="1" x14ac:dyDescent="0.3">
      <c r="A98" s="9" t="s">
        <v>1</v>
      </c>
      <c r="B98" s="199">
        <f>(B16+B23)/Production!B27</f>
        <v>645.80749343832019</v>
      </c>
      <c r="C98" s="199">
        <f>(C16+C23)/Production!C27</f>
        <v>610.39367121687872</v>
      </c>
      <c r="D98" s="199">
        <f>(D16+D23)/Production!D27</f>
        <v>637.61547072293217</v>
      </c>
      <c r="E98" s="199">
        <f>(E16+E23)/Production!E27</f>
        <v>636.46464140336138</v>
      </c>
    </row>
    <row r="99" spans="1:14" ht="19.95" customHeight="1" x14ac:dyDescent="0.3">
      <c r="A99" s="9" t="s">
        <v>4</v>
      </c>
      <c r="B99" s="199">
        <f>(B17+B24)/Production!B28</f>
        <v>587.27692307692303</v>
      </c>
      <c r="C99" s="199">
        <f>(C17+C24)/Production!C28</f>
        <v>612.20405809784563</v>
      </c>
      <c r="D99" s="199">
        <f>(D17+D24)/Production!D28</f>
        <v>709.44192510854555</v>
      </c>
      <c r="E99" s="199">
        <f>(E17+E24)/Production!E28</f>
        <v>506.49895172466483</v>
      </c>
    </row>
    <row r="100" spans="1:14" ht="19.95" customHeight="1" thickBot="1" x14ac:dyDescent="0.35">
      <c r="A100" s="144" t="s">
        <v>0</v>
      </c>
      <c r="B100" s="294">
        <f>(B18+B25)/Production!B29</f>
        <v>746.01692679127916</v>
      </c>
      <c r="C100" s="294">
        <f>(C18+C25)/Production!C29</f>
        <v>750.76652295520148</v>
      </c>
      <c r="D100" s="294">
        <f>(D18+D25)/Production!D29</f>
        <v>690.23181266435745</v>
      </c>
      <c r="E100" s="294">
        <f>(E18+E25)/Production!E29</f>
        <v>649.43061772670455</v>
      </c>
    </row>
    <row r="101" spans="1:14" ht="19.95" customHeight="1" x14ac:dyDescent="0.3">
      <c r="E101" s="18"/>
    </row>
    <row r="102" spans="1:14" ht="19.95" customHeight="1" x14ac:dyDescent="0.3">
      <c r="A102" s="292" t="s">
        <v>564</v>
      </c>
      <c r="B102" s="4">
        <v>2022</v>
      </c>
      <c r="C102" s="293">
        <v>2021</v>
      </c>
      <c r="D102" s="293">
        <v>2020</v>
      </c>
      <c r="E102" s="293">
        <v>2019</v>
      </c>
    </row>
    <row r="103" spans="1:14" ht="19.95" customHeight="1" x14ac:dyDescent="0.3">
      <c r="A103" s="9" t="s">
        <v>3</v>
      </c>
      <c r="B103" s="71">
        <f>(B14+B21)/Production!B4/1000</f>
        <v>13.652819130434782</v>
      </c>
      <c r="C103" s="38">
        <f>(C14+C21)/Production!C4/1000</f>
        <v>13.79458715747151</v>
      </c>
      <c r="D103" s="38">
        <f>(D14+D21)/Production!D4/1000</f>
        <v>16.510254454379513</v>
      </c>
      <c r="E103" s="38">
        <f>(E14+E21)/Production!E4/1000</f>
        <v>13.561780797369709</v>
      </c>
    </row>
    <row r="104" spans="1:14" ht="19.95" customHeight="1" x14ac:dyDescent="0.3">
      <c r="A104" s="9" t="s">
        <v>2</v>
      </c>
      <c r="B104" s="71">
        <f>(B15+B22)/Production!B5/1000</f>
        <v>269.96503222222498</v>
      </c>
      <c r="C104" s="38">
        <f>(C15+C22)/Production!C5/1000</f>
        <v>267.32293103448279</v>
      </c>
      <c r="D104" s="38">
        <f>(D15+D22)/Production!D5/1000</f>
        <v>330.00012066115704</v>
      </c>
      <c r="E104" s="38">
        <f>(E15+E22)/Production!E5/1000</f>
        <v>379.51386086956524</v>
      </c>
    </row>
    <row r="105" spans="1:14" ht="19.95" customHeight="1" x14ac:dyDescent="0.3">
      <c r="A105" s="9" t="s">
        <v>1</v>
      </c>
      <c r="B105" s="71">
        <f>(B16+B23)/Production!B6/1000</f>
        <v>4.5188733700642789</v>
      </c>
      <c r="C105" s="38">
        <f>(C16+C23)/Production!C6/1000</f>
        <v>4.094424624027666</v>
      </c>
      <c r="D105" s="38">
        <f>(D16+D23)/Production!D6/1000</f>
        <v>4.0439073678947688</v>
      </c>
      <c r="E105" s="38">
        <f>(E16+E23)/Production!E6/1000</f>
        <v>3.6565982906937684</v>
      </c>
    </row>
    <row r="106" spans="1:14" ht="19.95" customHeight="1" x14ac:dyDescent="0.3">
      <c r="A106" s="9" t="s">
        <v>4</v>
      </c>
      <c r="B106" s="71">
        <f>(B17+B24)/Production!B7/1000</f>
        <v>5.1936054421768709</v>
      </c>
      <c r="C106" s="38">
        <f>(C17+C24)/Production!C7/1000</f>
        <v>5.3709946996466424</v>
      </c>
      <c r="D106" s="38">
        <f>(D17+D24)/Production!D7/1000</f>
        <v>8.0624352360043918</v>
      </c>
      <c r="E106" s="38">
        <f>(E17+E24)/Production!E7/1000</f>
        <v>6.6354180841539838</v>
      </c>
    </row>
    <row r="107" spans="1:14" ht="19.95" customHeight="1" thickBot="1" x14ac:dyDescent="0.35">
      <c r="A107" s="144" t="s">
        <v>0</v>
      </c>
      <c r="B107" s="173">
        <f>(B18+B25)/Production!B8/1000</f>
        <v>9.695199736842131</v>
      </c>
      <c r="C107" s="295">
        <f>(C18+C25)/Production!C8/1000</f>
        <v>9.2078096568237093</v>
      </c>
      <c r="D107" s="295">
        <f>(D18+D25)/Production!D8/1000</f>
        <v>8.8426055169180522</v>
      </c>
      <c r="E107" s="295">
        <f>(E18+E25)/Production!E8/1000</f>
        <v>7.5643539415006442</v>
      </c>
    </row>
    <row r="108" spans="1:14" ht="19.95" customHeight="1" x14ac:dyDescent="0.3">
      <c r="E108" s="18"/>
      <c r="F108" s="18"/>
      <c r="G108" s="25"/>
      <c r="H108" s="18"/>
      <c r="I108" s="18"/>
      <c r="J108" s="18"/>
    </row>
    <row r="109" spans="1:14" ht="19.95" customHeight="1" x14ac:dyDescent="0.3">
      <c r="A109" s="7" t="s">
        <v>246</v>
      </c>
      <c r="B109" s="4">
        <v>2022</v>
      </c>
      <c r="C109" s="4" t="s">
        <v>446</v>
      </c>
      <c r="D109" s="4">
        <v>2020</v>
      </c>
      <c r="E109" s="4">
        <v>2019</v>
      </c>
      <c r="F109" s="4">
        <v>2018</v>
      </c>
      <c r="G109" s="4">
        <v>2017</v>
      </c>
      <c r="H109" s="4">
        <v>2016</v>
      </c>
      <c r="I109" s="4">
        <v>2015</v>
      </c>
    </row>
    <row r="110" spans="1:14" ht="19.95" customHeight="1" x14ac:dyDescent="0.3">
      <c r="A110" s="29" t="s">
        <v>258</v>
      </c>
      <c r="B110" s="34">
        <v>1080</v>
      </c>
      <c r="C110" s="34">
        <v>1208</v>
      </c>
      <c r="D110" s="34">
        <v>1085</v>
      </c>
      <c r="E110" s="34">
        <v>404.60199999999998</v>
      </c>
      <c r="F110" s="34">
        <v>410.51251000000002</v>
      </c>
      <c r="G110" s="34">
        <v>176.40100000000001</v>
      </c>
      <c r="H110" s="34">
        <v>321.053</v>
      </c>
      <c r="I110" s="34">
        <v>777.91399999999999</v>
      </c>
      <c r="J110" s="76"/>
      <c r="K110" s="76"/>
      <c r="L110" s="77"/>
      <c r="M110" s="77"/>
      <c r="N110" s="77"/>
    </row>
    <row r="111" spans="1:14" ht="19.95" customHeight="1" x14ac:dyDescent="0.3">
      <c r="A111" s="29" t="s">
        <v>259</v>
      </c>
      <c r="B111" s="34">
        <v>5463</v>
      </c>
      <c r="C111" s="34">
        <f>SUM(D111,C110)</f>
        <v>4383</v>
      </c>
      <c r="D111" s="34">
        <v>3175</v>
      </c>
      <c r="E111" s="34">
        <v>2090.4825099999998</v>
      </c>
      <c r="F111" s="34">
        <v>1685.88051</v>
      </c>
      <c r="G111" s="34">
        <v>1275.3679999999999</v>
      </c>
      <c r="H111" s="34">
        <v>1098.9670000000001</v>
      </c>
      <c r="I111" s="34">
        <v>0</v>
      </c>
      <c r="J111" s="67"/>
      <c r="K111" s="67"/>
      <c r="L111" s="67"/>
      <c r="M111" s="67"/>
      <c r="N111" s="67"/>
    </row>
    <row r="112" spans="1:14" ht="19.95" customHeight="1" x14ac:dyDescent="0.3">
      <c r="A112" s="29" t="s">
        <v>577</v>
      </c>
      <c r="B112" s="34">
        <v>302</v>
      </c>
      <c r="C112" s="97">
        <v>306.14999999999998</v>
      </c>
      <c r="D112" s="97">
        <v>234.01</v>
      </c>
      <c r="E112" s="97">
        <v>148.16</v>
      </c>
      <c r="F112" s="97">
        <v>152.917</v>
      </c>
      <c r="G112" s="97">
        <v>122.28</v>
      </c>
      <c r="H112" s="97">
        <v>61.81</v>
      </c>
      <c r="I112" s="34">
        <v>108.55200000000001</v>
      </c>
      <c r="J112" s="67"/>
      <c r="K112" s="29"/>
    </row>
    <row r="113" spans="1:11" ht="19.95" customHeight="1" x14ac:dyDescent="0.3">
      <c r="A113" s="29" t="s">
        <v>578</v>
      </c>
      <c r="B113" s="34">
        <v>1327</v>
      </c>
      <c r="C113" s="312">
        <v>1025</v>
      </c>
      <c r="D113" s="312">
        <v>719</v>
      </c>
      <c r="E113" s="312">
        <v>485</v>
      </c>
      <c r="F113" s="312">
        <v>337</v>
      </c>
      <c r="G113" s="312">
        <v>184.1</v>
      </c>
      <c r="H113" s="317">
        <v>61.81</v>
      </c>
      <c r="I113" s="34">
        <v>0</v>
      </c>
      <c r="J113" s="67"/>
      <c r="K113" s="67"/>
    </row>
    <row r="114" spans="1:11" ht="19.95" customHeight="1" x14ac:dyDescent="0.3">
      <c r="A114" s="29" t="s">
        <v>256</v>
      </c>
      <c r="B114" s="34">
        <v>53</v>
      </c>
      <c r="C114" s="34">
        <v>34</v>
      </c>
      <c r="D114" s="34">
        <v>25</v>
      </c>
      <c r="E114" s="34">
        <v>27</v>
      </c>
      <c r="F114" s="34">
        <v>29</v>
      </c>
      <c r="G114" s="34">
        <v>22</v>
      </c>
      <c r="H114" s="34">
        <v>11</v>
      </c>
      <c r="I114" s="34">
        <v>30</v>
      </c>
    </row>
    <row r="115" spans="1:11" ht="19.95" customHeight="1" x14ac:dyDescent="0.3">
      <c r="A115" s="29" t="s">
        <v>257</v>
      </c>
      <c r="B115" s="34">
        <v>231</v>
      </c>
      <c r="C115" s="34">
        <f>SUM(D115,C114)</f>
        <v>178</v>
      </c>
      <c r="D115" s="34">
        <v>144</v>
      </c>
      <c r="E115" s="34">
        <f>SUM(F115,E114)</f>
        <v>119</v>
      </c>
      <c r="F115" s="34">
        <f>SUM(G115,F114)</f>
        <v>92</v>
      </c>
      <c r="G115" s="34">
        <f>SUM(H115,G114)</f>
        <v>63</v>
      </c>
      <c r="H115" s="34">
        <f>SUM(H114,I114)</f>
        <v>41</v>
      </c>
      <c r="I115" s="34"/>
    </row>
    <row r="116" spans="1:11" ht="19.95" customHeight="1" x14ac:dyDescent="0.3">
      <c r="A116" s="29" t="s">
        <v>253</v>
      </c>
      <c r="B116" s="34">
        <v>2568</v>
      </c>
      <c r="C116" s="34">
        <v>2459</v>
      </c>
      <c r="D116" s="34">
        <v>2329</v>
      </c>
      <c r="E116" s="34">
        <v>2206</v>
      </c>
      <c r="F116" s="34">
        <v>2036</v>
      </c>
      <c r="G116" s="34">
        <v>2160</v>
      </c>
      <c r="H116" s="34">
        <v>2146</v>
      </c>
      <c r="I116" s="34">
        <v>2159</v>
      </c>
    </row>
    <row r="117" spans="1:11" ht="19.95" customHeight="1" thickBot="1" x14ac:dyDescent="0.35">
      <c r="A117" s="146" t="s">
        <v>254</v>
      </c>
      <c r="B117" s="226" t="s">
        <v>596</v>
      </c>
      <c r="C117" s="147" t="s">
        <v>405</v>
      </c>
      <c r="D117" s="147" t="s">
        <v>406</v>
      </c>
      <c r="E117" s="147" t="s">
        <v>407</v>
      </c>
      <c r="F117" s="147" t="s">
        <v>408</v>
      </c>
      <c r="G117" s="147" t="s">
        <v>409</v>
      </c>
      <c r="H117" s="147" t="s">
        <v>410</v>
      </c>
      <c r="I117" s="147">
        <f>I114/I116*1000</f>
        <v>13.895321908290875</v>
      </c>
    </row>
    <row r="118" spans="1:11" s="116" customFormat="1" ht="30" customHeight="1" x14ac:dyDescent="0.3">
      <c r="A118" s="552" t="s">
        <v>477</v>
      </c>
      <c r="B118" s="552"/>
      <c r="C118" s="552"/>
      <c r="D118" s="552"/>
      <c r="E118" s="552"/>
      <c r="F118" s="552"/>
      <c r="G118" s="552"/>
      <c r="H118" s="552"/>
      <c r="I118" s="552"/>
      <c r="J118" s="126"/>
    </row>
    <row r="119" spans="1:11" s="116" customFormat="1" ht="19.95" customHeight="1" x14ac:dyDescent="0.3">
      <c r="A119" s="118" t="s">
        <v>124</v>
      </c>
      <c r="B119" s="118"/>
      <c r="C119" s="127"/>
      <c r="D119" s="127"/>
      <c r="E119" s="127"/>
      <c r="F119" s="127"/>
      <c r="G119" s="127"/>
      <c r="H119" s="127"/>
      <c r="I119" s="126"/>
      <c r="J119" s="126"/>
    </row>
    <row r="120" spans="1:11" s="116" customFormat="1" ht="19.95" customHeight="1" x14ac:dyDescent="0.3">
      <c r="A120" s="118" t="s">
        <v>242</v>
      </c>
      <c r="B120" s="118"/>
      <c r="C120" s="127"/>
      <c r="D120" s="127"/>
      <c r="E120" s="127"/>
      <c r="F120" s="127"/>
      <c r="G120" s="127"/>
      <c r="H120" s="127"/>
      <c r="I120" s="126"/>
      <c r="J120" s="126"/>
    </row>
    <row r="121" spans="1:11" s="116" customFormat="1" ht="30" customHeight="1" x14ac:dyDescent="0.3">
      <c r="A121" s="552" t="s">
        <v>486</v>
      </c>
      <c r="B121" s="552"/>
      <c r="C121" s="552"/>
      <c r="D121" s="552"/>
      <c r="E121" s="552"/>
      <c r="F121" s="552"/>
      <c r="G121" s="552"/>
      <c r="H121" s="552"/>
      <c r="I121" s="552"/>
      <c r="J121" s="126"/>
    </row>
    <row r="122" spans="1:11" s="116" customFormat="1" ht="30" customHeight="1" x14ac:dyDescent="0.3">
      <c r="A122" s="552" t="s">
        <v>125</v>
      </c>
      <c r="B122" s="552"/>
      <c r="C122" s="552"/>
      <c r="D122" s="552"/>
      <c r="E122" s="552"/>
      <c r="F122" s="552"/>
      <c r="G122" s="552"/>
      <c r="H122" s="552"/>
      <c r="I122" s="552"/>
      <c r="J122" s="126"/>
    </row>
    <row r="123" spans="1:11" s="11" customFormat="1" ht="19.95" customHeight="1" x14ac:dyDescent="0.3">
      <c r="A123" s="126" t="s">
        <v>576</v>
      </c>
      <c r="B123" s="126"/>
    </row>
  </sheetData>
  <sheetProtection algorithmName="SHA-512" hashValue="eBm80tEN69mL/DMEPaRwsRR5DBTeUqqV29kUzRgED7SYIILmdxZX9cySryEJp4DUwSdQR6B5rVLDYNTnXaXwhw==" saltValue="rFxHGtdxSOPdtfR0U1Tbxw==" spinCount="100000" sheet="1" objects="1" scenarios="1"/>
  <mergeCells count="12">
    <mergeCell ref="A45:H45"/>
    <mergeCell ref="A47:H47"/>
    <mergeCell ref="A50:H50"/>
    <mergeCell ref="A51:H51"/>
    <mergeCell ref="A64:H64"/>
    <mergeCell ref="A63:H63"/>
    <mergeCell ref="A70:H70"/>
    <mergeCell ref="A92:H92"/>
    <mergeCell ref="A91:H91"/>
    <mergeCell ref="A121:I121"/>
    <mergeCell ref="A122:I122"/>
    <mergeCell ref="A118:I118"/>
  </mergeCells>
  <pageMargins left="0.7" right="0.7" top="0.75" bottom="0.75" header="0.3" footer="0.3"/>
  <pageSetup paperSize="8" scale="71" fitToHeight="0" orientation="portrait"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autoPageBreaks="0"/>
  </sheetPr>
  <dimension ref="A1:XFC74"/>
  <sheetViews>
    <sheetView showGridLines="0" topLeftCell="A55" zoomScale="110" zoomScaleNormal="110" workbookViewId="0"/>
  </sheetViews>
  <sheetFormatPr defaultColWidth="8.88671875" defaultRowHeight="19.95" customHeight="1" x14ac:dyDescent="0.3"/>
  <cols>
    <col min="1" max="1" width="57.6640625" style="9" customWidth="1"/>
    <col min="2" max="2" width="14" style="9" customWidth="1"/>
    <col min="3" max="8" width="13.6640625" style="9" customWidth="1"/>
    <col min="9" max="10" width="0" style="9" hidden="1" customWidth="1"/>
    <col min="11" max="13" width="8.88671875" style="9"/>
    <col min="14" max="14" width="13.5546875" style="9" customWidth="1"/>
    <col min="15" max="16384" width="8.88671875" style="9"/>
  </cols>
  <sheetData>
    <row r="1" spans="1:20" ht="19.95" customHeight="1" x14ac:dyDescent="0.3">
      <c r="A1" s="7" t="s">
        <v>285</v>
      </c>
      <c r="B1" s="7"/>
      <c r="C1" s="4"/>
      <c r="D1" s="4"/>
      <c r="E1" s="4"/>
      <c r="F1" s="4"/>
      <c r="G1" s="4"/>
      <c r="H1" s="4"/>
    </row>
    <row r="2" spans="1:20" ht="19.95" customHeight="1" x14ac:dyDescent="0.3">
      <c r="A2" s="12"/>
      <c r="B2" s="12"/>
      <c r="C2" s="12"/>
      <c r="D2" s="12"/>
    </row>
    <row r="3" spans="1:20" ht="19.95" customHeight="1" x14ac:dyDescent="0.3">
      <c r="A3" s="7" t="s">
        <v>3</v>
      </c>
      <c r="B3" s="4">
        <v>2022</v>
      </c>
      <c r="C3" s="4">
        <v>2021</v>
      </c>
      <c r="D3" s="4">
        <v>2020</v>
      </c>
      <c r="E3" s="4">
        <v>2019</v>
      </c>
      <c r="F3" s="4">
        <v>2018</v>
      </c>
      <c r="G3" s="4">
        <v>2017</v>
      </c>
      <c r="H3" s="4">
        <v>2016</v>
      </c>
      <c r="M3" s="290"/>
      <c r="N3" s="290"/>
      <c r="O3" s="290"/>
      <c r="P3" s="290"/>
      <c r="Q3" s="290"/>
      <c r="R3" s="290"/>
      <c r="S3" s="290"/>
      <c r="T3" s="290"/>
    </row>
    <row r="4" spans="1:20" ht="19.95" customHeight="1" x14ac:dyDescent="0.3">
      <c r="A4" s="11" t="s">
        <v>8</v>
      </c>
      <c r="B4" s="94">
        <v>2507</v>
      </c>
      <c r="C4" s="199">
        <v>2414.25</v>
      </c>
      <c r="D4" s="199">
        <v>2031.75</v>
      </c>
      <c r="E4" s="199">
        <v>1944.27</v>
      </c>
      <c r="F4" s="199">
        <v>1657.3</v>
      </c>
      <c r="G4" s="199">
        <v>2070.88</v>
      </c>
      <c r="H4" s="199">
        <v>2095.61451206214</v>
      </c>
      <c r="M4" s="290"/>
      <c r="N4" s="290"/>
      <c r="O4" s="290"/>
      <c r="P4" s="290"/>
      <c r="Q4" s="290"/>
      <c r="R4" s="290"/>
      <c r="S4" s="290"/>
      <c r="T4" s="290"/>
    </row>
    <row r="5" spans="1:20" ht="19.95" customHeight="1" x14ac:dyDescent="0.3">
      <c r="A5" s="11" t="s">
        <v>224</v>
      </c>
      <c r="B5" s="94">
        <v>2826</v>
      </c>
      <c r="C5" s="199">
        <v>2718.39</v>
      </c>
      <c r="D5" s="199">
        <v>2630.06</v>
      </c>
      <c r="E5" s="199">
        <v>1920</v>
      </c>
      <c r="F5" s="199">
        <v>1442</v>
      </c>
      <c r="G5" s="199">
        <v>1513.4</v>
      </c>
      <c r="H5" s="199">
        <v>1462.8847800064964</v>
      </c>
      <c r="M5" s="290"/>
      <c r="N5" s="290"/>
      <c r="O5" s="290"/>
      <c r="P5" s="290"/>
      <c r="Q5" s="290"/>
      <c r="R5" s="290"/>
      <c r="S5" s="290"/>
      <c r="T5" s="290"/>
    </row>
    <row r="6" spans="1:20" ht="19.95" customHeight="1" x14ac:dyDescent="0.3">
      <c r="A6" s="11" t="s">
        <v>225</v>
      </c>
      <c r="B6" s="11">
        <v>70</v>
      </c>
      <c r="C6" s="199">
        <v>74.77</v>
      </c>
      <c r="D6" s="199">
        <v>41.013709762732887</v>
      </c>
      <c r="E6" s="199">
        <v>44.02</v>
      </c>
      <c r="F6" s="199">
        <v>42.53</v>
      </c>
      <c r="G6" s="199">
        <v>47.24</v>
      </c>
      <c r="H6" s="199">
        <v>45.95</v>
      </c>
      <c r="M6" s="290"/>
      <c r="N6" s="290"/>
      <c r="O6" s="290"/>
      <c r="P6" s="290"/>
      <c r="Q6" s="290"/>
      <c r="R6" s="290"/>
      <c r="S6" s="290"/>
      <c r="T6" s="290"/>
    </row>
    <row r="7" spans="1:20" ht="19.95" customHeight="1" x14ac:dyDescent="0.3">
      <c r="A7" s="11" t="s">
        <v>286</v>
      </c>
      <c r="B7" s="94">
        <v>5403</v>
      </c>
      <c r="C7" s="148">
        <v>5207</v>
      </c>
      <c r="D7" s="148">
        <v>4703</v>
      </c>
      <c r="E7" s="148">
        <v>3907.9762751683902</v>
      </c>
      <c r="F7" s="148">
        <v>3142</v>
      </c>
      <c r="G7" s="148">
        <v>3632</v>
      </c>
      <c r="H7" s="148">
        <v>3604</v>
      </c>
      <c r="L7" s="444" t="s">
        <v>831</v>
      </c>
      <c r="M7" s="290"/>
      <c r="N7" s="290"/>
      <c r="O7" s="290"/>
      <c r="P7" s="290"/>
      <c r="Q7" s="290"/>
      <c r="R7" s="290"/>
      <c r="S7" s="290"/>
      <c r="T7" s="290"/>
    </row>
    <row r="8" spans="1:20" ht="19.95" customHeight="1" x14ac:dyDescent="0.3">
      <c r="A8" s="11" t="s">
        <v>287</v>
      </c>
      <c r="B8" s="31" t="s">
        <v>314</v>
      </c>
      <c r="C8" s="31" t="s">
        <v>314</v>
      </c>
      <c r="D8" s="31" t="s">
        <v>316</v>
      </c>
      <c r="E8" s="31" t="s">
        <v>295</v>
      </c>
      <c r="F8" s="96" t="s">
        <v>288</v>
      </c>
      <c r="G8" s="31" t="s">
        <v>296</v>
      </c>
      <c r="H8" s="31" t="s">
        <v>331</v>
      </c>
      <c r="M8" s="290"/>
      <c r="N8" s="290"/>
      <c r="O8" s="290"/>
      <c r="P8" s="290"/>
      <c r="Q8" s="290"/>
      <c r="R8" s="290"/>
      <c r="S8" s="290"/>
      <c r="T8" s="290"/>
    </row>
    <row r="9" spans="1:20" ht="19.95" customHeight="1" x14ac:dyDescent="0.3">
      <c r="A9" s="11" t="s">
        <v>291</v>
      </c>
      <c r="B9" s="11">
        <v>146</v>
      </c>
      <c r="C9" s="102">
        <v>124</v>
      </c>
      <c r="D9" s="103">
        <f>Energy!D54</f>
        <v>83.8</v>
      </c>
      <c r="E9" s="96">
        <v>81</v>
      </c>
      <c r="F9" s="96">
        <v>78</v>
      </c>
      <c r="G9" s="31">
        <v>81</v>
      </c>
      <c r="H9" s="97">
        <v>83.9</v>
      </c>
    </row>
    <row r="10" spans="1:20" ht="19.95" customHeight="1" x14ac:dyDescent="0.3">
      <c r="A10" s="11" t="s">
        <v>292</v>
      </c>
      <c r="B10" s="11">
        <v>120</v>
      </c>
      <c r="C10" s="102">
        <v>108.83</v>
      </c>
      <c r="D10" s="11">
        <v>73</v>
      </c>
      <c r="E10" s="96">
        <v>84</v>
      </c>
      <c r="F10" s="96">
        <v>88</v>
      </c>
      <c r="G10" s="31">
        <v>86</v>
      </c>
      <c r="H10" s="31">
        <v>89</v>
      </c>
    </row>
    <row r="11" spans="1:20" ht="19.95" customHeight="1" x14ac:dyDescent="0.3">
      <c r="A11" s="11" t="s">
        <v>293</v>
      </c>
      <c r="B11" s="11">
        <v>842</v>
      </c>
      <c r="C11" s="11">
        <v>973</v>
      </c>
      <c r="D11" s="11">
        <v>831</v>
      </c>
      <c r="E11" s="31">
        <v>293</v>
      </c>
      <c r="F11" s="96">
        <v>207</v>
      </c>
      <c r="G11" s="31">
        <v>21</v>
      </c>
      <c r="H11" s="31">
        <v>196</v>
      </c>
    </row>
    <row r="12" spans="1:20" ht="19.95" customHeight="1" x14ac:dyDescent="0.3">
      <c r="A12" s="11" t="s">
        <v>294</v>
      </c>
      <c r="B12" s="11">
        <v>22.8</v>
      </c>
      <c r="C12" s="104">
        <v>8.6999999999999993</v>
      </c>
      <c r="D12" s="104">
        <v>3.2</v>
      </c>
      <c r="E12" s="98">
        <v>7.6</v>
      </c>
      <c r="F12" s="105">
        <v>10.5</v>
      </c>
      <c r="G12" s="98">
        <v>3.4</v>
      </c>
      <c r="H12" s="98">
        <v>7.32</v>
      </c>
    </row>
    <row r="13" spans="1:20" ht="19.95" customHeight="1" x14ac:dyDescent="0.3">
      <c r="A13" s="11" t="s">
        <v>482</v>
      </c>
      <c r="B13" s="11">
        <v>90</v>
      </c>
      <c r="C13" s="104">
        <v>90.3</v>
      </c>
      <c r="D13" s="104">
        <v>74.599999999999994</v>
      </c>
      <c r="E13" s="98">
        <v>42.6</v>
      </c>
      <c r="F13" s="105">
        <v>33.6</v>
      </c>
      <c r="G13" s="98">
        <v>25.82</v>
      </c>
      <c r="H13" s="98">
        <v>37.17</v>
      </c>
    </row>
    <row r="14" spans="1:20" ht="19.95" customHeight="1" x14ac:dyDescent="0.3">
      <c r="A14" s="14" t="s">
        <v>284</v>
      </c>
      <c r="B14" s="14"/>
      <c r="C14" s="149"/>
      <c r="D14" s="149"/>
      <c r="E14" s="15"/>
      <c r="F14" s="15"/>
      <c r="G14" s="15"/>
      <c r="H14" s="15"/>
    </row>
    <row r="15" spans="1:20" ht="19.95" customHeight="1" x14ac:dyDescent="0.3">
      <c r="A15" s="11" t="s">
        <v>557</v>
      </c>
      <c r="B15" s="100">
        <v>0.24</v>
      </c>
      <c r="C15" s="100">
        <v>0.25</v>
      </c>
      <c r="D15" s="100">
        <v>0.24</v>
      </c>
      <c r="E15" s="30">
        <v>0.4</v>
      </c>
      <c r="F15" s="101">
        <v>0.62</v>
      </c>
      <c r="G15" s="101">
        <v>0.67</v>
      </c>
      <c r="H15" s="101">
        <v>0.71</v>
      </c>
    </row>
    <row r="16" spans="1:20" ht="19.95" customHeight="1" thickBot="1" x14ac:dyDescent="0.35">
      <c r="A16" s="132" t="s">
        <v>558</v>
      </c>
      <c r="B16" s="150">
        <v>0.12</v>
      </c>
      <c r="C16" s="150">
        <v>0.1</v>
      </c>
      <c r="D16" s="150">
        <v>0.08</v>
      </c>
      <c r="E16" s="151">
        <v>0.01</v>
      </c>
      <c r="F16" s="152">
        <v>0</v>
      </c>
      <c r="G16" s="152">
        <v>0</v>
      </c>
      <c r="H16" s="152">
        <v>0</v>
      </c>
    </row>
    <row r="17" spans="1:11" ht="19.95" customHeight="1" x14ac:dyDescent="0.3">
      <c r="A17" s="297" t="s">
        <v>567</v>
      </c>
      <c r="B17" s="297"/>
      <c r="C17" s="36"/>
      <c r="D17" s="36"/>
      <c r="E17" s="36"/>
    </row>
    <row r="18" spans="1:11" ht="19.95" customHeight="1" x14ac:dyDescent="0.3">
      <c r="A18" s="118" t="s">
        <v>158</v>
      </c>
      <c r="B18" s="118"/>
      <c r="C18" s="36"/>
      <c r="D18" s="36"/>
      <c r="E18" s="36"/>
    </row>
    <row r="19" spans="1:11" ht="19.95" customHeight="1" x14ac:dyDescent="0.3">
      <c r="A19" s="128" t="s">
        <v>559</v>
      </c>
      <c r="B19" s="128"/>
      <c r="C19" s="36"/>
      <c r="D19" s="36"/>
      <c r="E19" s="36"/>
    </row>
    <row r="20" spans="1:11" ht="19.95" customHeight="1" x14ac:dyDescent="0.3">
      <c r="A20" s="118" t="s">
        <v>560</v>
      </c>
      <c r="B20" s="118"/>
      <c r="C20" s="36"/>
      <c r="D20" s="36"/>
      <c r="E20" s="36"/>
    </row>
    <row r="21" spans="1:11" ht="19.95" customHeight="1" x14ac:dyDescent="0.3">
      <c r="A21" s="36"/>
      <c r="B21" s="36"/>
      <c r="C21" s="36"/>
      <c r="D21" s="36"/>
      <c r="E21" s="36"/>
    </row>
    <row r="22" spans="1:11" ht="19.95" customHeight="1" x14ac:dyDescent="0.3">
      <c r="A22" s="7" t="s">
        <v>2</v>
      </c>
      <c r="B22" s="4">
        <v>2022</v>
      </c>
      <c r="C22" s="4">
        <v>2021</v>
      </c>
      <c r="D22" s="4">
        <v>2020</v>
      </c>
      <c r="E22" s="4">
        <v>2019</v>
      </c>
      <c r="F22" s="4">
        <v>2018</v>
      </c>
      <c r="G22" s="4">
        <v>2017</v>
      </c>
      <c r="H22" s="4">
        <v>2016</v>
      </c>
    </row>
    <row r="23" spans="1:11" ht="19.95" customHeight="1" x14ac:dyDescent="0.3">
      <c r="A23" s="11" t="s">
        <v>8</v>
      </c>
      <c r="B23" s="11">
        <v>130</v>
      </c>
      <c r="C23" s="199">
        <v>109.66</v>
      </c>
      <c r="D23" s="199">
        <v>80.7359974090934</v>
      </c>
      <c r="E23" s="199">
        <v>75.790000000000006</v>
      </c>
      <c r="F23" s="199">
        <v>70.53</v>
      </c>
      <c r="G23" s="199">
        <v>108.57</v>
      </c>
      <c r="H23" s="199">
        <v>110.18</v>
      </c>
    </row>
    <row r="24" spans="1:11" ht="19.95" customHeight="1" x14ac:dyDescent="0.3">
      <c r="A24" s="11" t="s">
        <v>224</v>
      </c>
      <c r="B24" s="94">
        <v>1749</v>
      </c>
      <c r="C24" s="199">
        <v>1674.5</v>
      </c>
      <c r="D24" s="199">
        <v>1437.4690258477904</v>
      </c>
      <c r="E24" s="199">
        <v>1571.17</v>
      </c>
      <c r="F24" s="199">
        <v>1619.01</v>
      </c>
      <c r="G24" s="199">
        <v>1792.12</v>
      </c>
      <c r="H24" s="199">
        <v>1893</v>
      </c>
    </row>
    <row r="25" spans="1:11" ht="19.95" customHeight="1" x14ac:dyDescent="0.3">
      <c r="A25" s="11" t="s">
        <v>225</v>
      </c>
      <c r="B25" s="11">
        <v>0.28000000000000003</v>
      </c>
      <c r="C25" s="199">
        <v>0.22</v>
      </c>
      <c r="D25" s="199">
        <v>0.38162586746626703</v>
      </c>
      <c r="E25" s="199">
        <v>0.67</v>
      </c>
      <c r="F25" s="199">
        <v>0.71</v>
      </c>
      <c r="G25" s="199">
        <v>2.02</v>
      </c>
      <c r="H25" s="199">
        <v>2.72</v>
      </c>
    </row>
    <row r="26" spans="1:11" ht="19.95" customHeight="1" x14ac:dyDescent="0.3">
      <c r="A26" s="11" t="s">
        <v>286</v>
      </c>
      <c r="B26" s="94">
        <v>1879</v>
      </c>
      <c r="C26" s="148">
        <v>1784</v>
      </c>
      <c r="D26" s="148">
        <v>1519</v>
      </c>
      <c r="E26" s="148">
        <v>1648</v>
      </c>
      <c r="F26" s="148">
        <v>1690</v>
      </c>
      <c r="G26" s="148">
        <v>1903</v>
      </c>
      <c r="H26" s="148">
        <v>2006</v>
      </c>
      <c r="K26" s="71"/>
    </row>
    <row r="27" spans="1:11" ht="19.95" customHeight="1" x14ac:dyDescent="0.3">
      <c r="A27" s="11" t="s">
        <v>287</v>
      </c>
      <c r="B27" s="31" t="s">
        <v>727</v>
      </c>
      <c r="C27" s="31" t="s">
        <v>300</v>
      </c>
      <c r="D27" s="95" t="s">
        <v>298</v>
      </c>
      <c r="E27" s="95" t="s">
        <v>298</v>
      </c>
      <c r="F27" s="95" t="s">
        <v>299</v>
      </c>
      <c r="G27" s="31" t="s">
        <v>300</v>
      </c>
      <c r="H27" s="31" t="s">
        <v>300</v>
      </c>
    </row>
    <row r="28" spans="1:11" ht="19.95" customHeight="1" x14ac:dyDescent="0.3">
      <c r="A28" s="11" t="s">
        <v>291</v>
      </c>
      <c r="B28" s="11">
        <v>45</v>
      </c>
      <c r="C28" s="102">
        <f>Energy!C55</f>
        <v>42.74</v>
      </c>
      <c r="D28" s="96">
        <f>Energy!D55</f>
        <v>28.6</v>
      </c>
      <c r="E28" s="96">
        <v>32</v>
      </c>
      <c r="F28" s="96">
        <v>33</v>
      </c>
      <c r="G28" s="31">
        <v>34</v>
      </c>
      <c r="H28" s="31">
        <v>32</v>
      </c>
    </row>
    <row r="29" spans="1:11" ht="19.95" customHeight="1" x14ac:dyDescent="0.3">
      <c r="A29" s="11" t="s">
        <v>292</v>
      </c>
      <c r="B29" s="11">
        <v>139</v>
      </c>
      <c r="C29" s="102">
        <v>146.08000000000001</v>
      </c>
      <c r="D29" s="96">
        <v>126</v>
      </c>
      <c r="E29" s="96">
        <v>146</v>
      </c>
      <c r="F29" s="96">
        <v>211</v>
      </c>
      <c r="G29" s="31">
        <v>122</v>
      </c>
      <c r="H29" s="31">
        <v>109</v>
      </c>
      <c r="K29" s="106"/>
    </row>
    <row r="30" spans="1:11" ht="19.95" customHeight="1" x14ac:dyDescent="0.3">
      <c r="A30" s="11" t="s">
        <v>293</v>
      </c>
      <c r="B30" s="11">
        <v>115</v>
      </c>
      <c r="C30" s="11">
        <v>145</v>
      </c>
      <c r="D30" s="31">
        <v>176</v>
      </c>
      <c r="E30" s="31">
        <v>57</v>
      </c>
      <c r="F30" s="31">
        <v>24</v>
      </c>
      <c r="G30" s="31">
        <v>26</v>
      </c>
      <c r="H30" s="31">
        <v>25</v>
      </c>
      <c r="K30" s="106"/>
    </row>
    <row r="31" spans="1:11" ht="19.95" customHeight="1" x14ac:dyDescent="0.3">
      <c r="A31" s="11" t="s">
        <v>294</v>
      </c>
      <c r="B31" s="11">
        <v>3.1</v>
      </c>
      <c r="C31" s="104">
        <v>3.91</v>
      </c>
      <c r="D31" s="98">
        <v>3.65</v>
      </c>
      <c r="E31" s="98">
        <v>1.02</v>
      </c>
      <c r="F31" s="105">
        <v>0.4</v>
      </c>
      <c r="G31" s="98">
        <v>0.4</v>
      </c>
      <c r="H31" s="98">
        <v>0.39</v>
      </c>
      <c r="K31" s="106"/>
    </row>
    <row r="32" spans="1:11" ht="19.95" customHeight="1" x14ac:dyDescent="0.3">
      <c r="A32" s="11" t="s">
        <v>482</v>
      </c>
      <c r="B32" s="11">
        <v>33.799999999999997</v>
      </c>
      <c r="C32" s="104">
        <v>42.63</v>
      </c>
      <c r="D32" s="98">
        <v>50.76</v>
      </c>
      <c r="E32" s="98">
        <v>16.79</v>
      </c>
      <c r="F32" s="105">
        <v>6.43</v>
      </c>
      <c r="G32" s="98">
        <v>7.1</v>
      </c>
      <c r="H32" s="98">
        <v>7.01</v>
      </c>
      <c r="K32" s="106"/>
    </row>
    <row r="33" spans="1:16383" ht="19.95" customHeight="1" x14ac:dyDescent="0.3">
      <c r="A33" s="14" t="s">
        <v>284</v>
      </c>
      <c r="B33" s="14"/>
      <c r="C33" s="149"/>
      <c r="D33" s="149"/>
      <c r="E33" s="15"/>
      <c r="F33" s="15"/>
      <c r="G33" s="15"/>
      <c r="H33" s="15"/>
      <c r="I33" s="15"/>
      <c r="J33" s="13"/>
      <c r="K33" s="106"/>
      <c r="L33" s="149"/>
      <c r="M33" s="13"/>
      <c r="N33" s="15"/>
      <c r="O33" s="15"/>
      <c r="P33" s="149"/>
      <c r="Q33" s="15"/>
      <c r="R33" s="15"/>
      <c r="S33" s="15"/>
      <c r="T33" s="149"/>
      <c r="U33" s="15"/>
      <c r="V33" s="15"/>
      <c r="W33" s="15"/>
      <c r="X33" s="149"/>
      <c r="Y33" s="15"/>
      <c r="Z33" s="15"/>
      <c r="AA33" s="15"/>
      <c r="AB33" s="149"/>
      <c r="AC33" s="15"/>
      <c r="AD33" s="15"/>
      <c r="AE33" s="15"/>
      <c r="AF33" s="149"/>
      <c r="AG33" s="15"/>
      <c r="AH33" s="15"/>
      <c r="AI33" s="15"/>
      <c r="AJ33" s="149"/>
      <c r="AK33" s="15"/>
      <c r="AL33" s="15"/>
      <c r="AM33" s="15"/>
      <c r="AN33" s="149"/>
      <c r="AO33" s="15"/>
      <c r="AP33" s="15"/>
      <c r="AQ33" s="15"/>
      <c r="AR33" s="149"/>
      <c r="AS33" s="15"/>
      <c r="AT33" s="15"/>
      <c r="AU33" s="15"/>
      <c r="AV33" s="149"/>
      <c r="AW33" s="15"/>
      <c r="AX33" s="15"/>
      <c r="AY33" s="15"/>
      <c r="AZ33" s="149"/>
      <c r="BA33" s="15"/>
      <c r="BB33" s="15"/>
      <c r="BC33" s="15"/>
      <c r="BD33" s="149"/>
      <c r="BE33" s="15"/>
      <c r="BF33" s="15"/>
      <c r="BG33" s="15"/>
      <c r="BH33" s="149"/>
      <c r="BI33" s="15"/>
      <c r="BJ33" s="15"/>
      <c r="BK33" s="15"/>
      <c r="BL33" s="149"/>
      <c r="BM33" s="15"/>
      <c r="BN33" s="15"/>
      <c r="BO33" s="15"/>
      <c r="BP33" s="149"/>
      <c r="BQ33" s="15"/>
      <c r="BR33" s="15"/>
      <c r="BS33" s="15"/>
      <c r="BT33" s="149"/>
      <c r="BU33" s="15"/>
      <c r="BV33" s="15"/>
      <c r="BW33" s="15"/>
      <c r="BX33" s="149"/>
      <c r="BY33" s="15"/>
      <c r="BZ33" s="15"/>
      <c r="CA33" s="15"/>
      <c r="CB33" s="149"/>
      <c r="CC33" s="15"/>
      <c r="CD33" s="15"/>
      <c r="CE33" s="15"/>
      <c r="CF33" s="149"/>
      <c r="CG33" s="15"/>
      <c r="CH33" s="15"/>
      <c r="CI33" s="15"/>
      <c r="CJ33" s="149"/>
      <c r="CK33" s="15"/>
      <c r="CL33" s="15"/>
      <c r="CM33" s="15"/>
      <c r="CN33" s="149"/>
      <c r="CO33" s="15"/>
      <c r="CP33" s="15"/>
      <c r="CQ33" s="15"/>
      <c r="CR33" s="149"/>
      <c r="CS33" s="15"/>
      <c r="CT33" s="15"/>
      <c r="CU33" s="15"/>
      <c r="CV33" s="149"/>
      <c r="CW33" s="15"/>
      <c r="CX33" s="15"/>
      <c r="CY33" s="15"/>
      <c r="CZ33" s="149"/>
      <c r="DA33" s="15"/>
      <c r="DB33" s="15"/>
      <c r="DC33" s="15"/>
      <c r="DD33" s="149"/>
      <c r="DE33" s="15"/>
      <c r="DF33" s="15"/>
      <c r="DG33" s="15"/>
      <c r="DH33" s="149"/>
      <c r="DI33" s="15"/>
      <c r="DJ33" s="15"/>
      <c r="DK33" s="15"/>
      <c r="DL33" s="149"/>
      <c r="DM33" s="15"/>
      <c r="DN33" s="15"/>
      <c r="DO33" s="15"/>
      <c r="DP33" s="149"/>
      <c r="DQ33" s="15"/>
      <c r="DR33" s="15"/>
      <c r="DS33" s="15"/>
      <c r="DT33" s="149"/>
      <c r="DU33" s="15"/>
      <c r="DV33" s="15"/>
      <c r="DW33" s="15"/>
      <c r="DX33" s="149"/>
      <c r="DY33" s="15"/>
      <c r="DZ33" s="15"/>
      <c r="EA33" s="15"/>
      <c r="EB33" s="149"/>
      <c r="EC33" s="15"/>
      <c r="ED33" s="15"/>
      <c r="EE33" s="15"/>
      <c r="EF33" s="149"/>
      <c r="EG33" s="15"/>
      <c r="EH33" s="15"/>
      <c r="EI33" s="15"/>
      <c r="EJ33" s="149"/>
      <c r="EK33" s="15"/>
      <c r="EL33" s="15"/>
      <c r="EM33" s="15"/>
      <c r="EN33" s="149"/>
      <c r="EO33" s="15"/>
      <c r="EP33" s="15"/>
      <c r="EQ33" s="15"/>
      <c r="ER33" s="149"/>
      <c r="ES33" s="15"/>
      <c r="ET33" s="15"/>
      <c r="EU33" s="15"/>
      <c r="EV33" s="149"/>
      <c r="EW33" s="15"/>
      <c r="EX33" s="15"/>
      <c r="EY33" s="15"/>
      <c r="EZ33" s="149"/>
      <c r="FA33" s="15"/>
      <c r="FB33" s="15"/>
      <c r="FC33" s="15"/>
      <c r="FD33" s="149"/>
      <c r="FE33" s="15"/>
      <c r="FF33" s="15"/>
      <c r="FG33" s="15"/>
      <c r="FH33" s="149"/>
      <c r="FI33" s="15"/>
      <c r="FJ33" s="15"/>
      <c r="FK33" s="15"/>
      <c r="FL33" s="149"/>
      <c r="FM33" s="15"/>
      <c r="FN33" s="15"/>
      <c r="FO33" s="15"/>
      <c r="FP33" s="149"/>
      <c r="FQ33" s="15"/>
      <c r="FR33" s="15"/>
      <c r="FS33" s="15"/>
      <c r="FT33" s="149"/>
      <c r="FU33" s="15"/>
      <c r="FV33" s="15"/>
      <c r="FW33" s="15"/>
      <c r="FX33" s="149"/>
      <c r="FY33" s="15"/>
      <c r="FZ33" s="15"/>
      <c r="GA33" s="15"/>
      <c r="GB33" s="149"/>
      <c r="GC33" s="15"/>
      <c r="GD33" s="15"/>
      <c r="GE33" s="15"/>
      <c r="GF33" s="149"/>
      <c r="GG33" s="15"/>
      <c r="GH33" s="15"/>
      <c r="GI33" s="15"/>
      <c r="GJ33" s="149"/>
      <c r="GK33" s="15"/>
      <c r="GL33" s="15"/>
      <c r="GM33" s="15"/>
      <c r="GN33" s="149"/>
      <c r="GO33" s="15"/>
      <c r="GP33" s="15"/>
      <c r="GQ33" s="15"/>
      <c r="GR33" s="149"/>
      <c r="GS33" s="15"/>
      <c r="GT33" s="15"/>
      <c r="GU33" s="15"/>
      <c r="GV33" s="149"/>
      <c r="GW33" s="15"/>
      <c r="GX33" s="15"/>
      <c r="GY33" s="15"/>
      <c r="GZ33" s="149"/>
      <c r="HA33" s="15"/>
      <c r="HB33" s="15"/>
      <c r="HC33" s="15"/>
      <c r="HD33" s="149"/>
      <c r="HE33" s="15"/>
      <c r="HF33" s="15"/>
      <c r="HG33" s="15"/>
      <c r="HH33" s="149"/>
      <c r="HI33" s="15"/>
      <c r="HJ33" s="15"/>
      <c r="HK33" s="15"/>
      <c r="HL33" s="149"/>
      <c r="HM33" s="15"/>
      <c r="HN33" s="15"/>
      <c r="HO33" s="15"/>
      <c r="HP33" s="149"/>
      <c r="HQ33" s="15"/>
      <c r="HR33" s="15"/>
      <c r="HS33" s="15"/>
      <c r="HT33" s="149"/>
      <c r="HU33" s="15"/>
      <c r="HV33" s="15"/>
      <c r="HW33" s="15"/>
      <c r="HX33" s="149"/>
      <c r="HY33" s="15"/>
      <c r="HZ33" s="15"/>
      <c r="IA33" s="15"/>
      <c r="IB33" s="149"/>
      <c r="IC33" s="15"/>
      <c r="ID33" s="15"/>
      <c r="IE33" s="15"/>
      <c r="IF33" s="149"/>
      <c r="IG33" s="15"/>
      <c r="IH33" s="15"/>
      <c r="II33" s="15"/>
      <c r="IJ33" s="149"/>
      <c r="IK33" s="15"/>
      <c r="IL33" s="15"/>
      <c r="IM33" s="15"/>
      <c r="IN33" s="149"/>
      <c r="IO33" s="15"/>
      <c r="IP33" s="15"/>
      <c r="IQ33" s="15"/>
      <c r="IR33" s="149"/>
      <c r="IS33" s="15"/>
      <c r="IT33" s="15"/>
      <c r="IU33" s="15"/>
      <c r="IV33" s="149"/>
      <c r="IW33" s="15"/>
      <c r="IX33" s="15"/>
      <c r="IY33" s="15"/>
      <c r="IZ33" s="149"/>
      <c r="JA33" s="15"/>
      <c r="JB33" s="15"/>
      <c r="JC33" s="15"/>
      <c r="JD33" s="149"/>
      <c r="JE33" s="15"/>
      <c r="JF33" s="15"/>
      <c r="JG33" s="15"/>
      <c r="JH33" s="149"/>
      <c r="JI33" s="15"/>
      <c r="JJ33" s="15"/>
      <c r="JK33" s="15"/>
      <c r="JL33" s="149"/>
      <c r="JM33" s="15"/>
      <c r="JN33" s="15"/>
      <c r="JO33" s="15"/>
      <c r="JP33" s="149"/>
      <c r="JQ33" s="15"/>
      <c r="JR33" s="15"/>
      <c r="JS33" s="15"/>
      <c r="JT33" s="149"/>
      <c r="JU33" s="15"/>
      <c r="JV33" s="15"/>
      <c r="JW33" s="15"/>
      <c r="JX33" s="149"/>
      <c r="JY33" s="15"/>
      <c r="JZ33" s="15"/>
      <c r="KA33" s="15"/>
      <c r="KB33" s="149"/>
      <c r="KC33" s="15"/>
      <c r="KD33" s="15"/>
      <c r="KE33" s="15"/>
      <c r="KF33" s="149"/>
      <c r="KG33" s="15"/>
      <c r="KH33" s="15"/>
      <c r="KI33" s="15"/>
      <c r="KJ33" s="149"/>
      <c r="KK33" s="15"/>
      <c r="KL33" s="15"/>
      <c r="KM33" s="15"/>
      <c r="KN33" s="149"/>
      <c r="KO33" s="15"/>
      <c r="KP33" s="15"/>
      <c r="KQ33" s="15"/>
      <c r="KR33" s="149"/>
      <c r="KS33" s="15"/>
      <c r="KT33" s="15"/>
      <c r="KU33" s="15"/>
      <c r="KV33" s="149"/>
      <c r="KW33" s="15"/>
      <c r="KX33" s="15"/>
      <c r="KY33" s="15"/>
      <c r="KZ33" s="149"/>
      <c r="LA33" s="15"/>
      <c r="LB33" s="15"/>
      <c r="LC33" s="15"/>
      <c r="LD33" s="149"/>
      <c r="LE33" s="15"/>
      <c r="LF33" s="15"/>
      <c r="LG33" s="15"/>
      <c r="LH33" s="149"/>
      <c r="LI33" s="15"/>
      <c r="LJ33" s="15"/>
      <c r="LK33" s="15"/>
      <c r="LL33" s="149"/>
      <c r="LM33" s="15"/>
      <c r="LN33" s="15"/>
      <c r="LO33" s="15"/>
      <c r="LP33" s="149"/>
      <c r="LQ33" s="15"/>
      <c r="LR33" s="15"/>
      <c r="LS33" s="15"/>
      <c r="LT33" s="149"/>
      <c r="LU33" s="15"/>
      <c r="LV33" s="15"/>
      <c r="LW33" s="15"/>
      <c r="LX33" s="149"/>
      <c r="LY33" s="15"/>
      <c r="LZ33" s="15"/>
      <c r="MA33" s="15"/>
      <c r="MB33" s="149"/>
      <c r="MC33" s="15"/>
      <c r="MD33" s="15"/>
      <c r="ME33" s="15"/>
      <c r="MF33" s="149"/>
      <c r="MG33" s="15"/>
      <c r="MH33" s="15"/>
      <c r="MI33" s="15"/>
      <c r="MJ33" s="149"/>
      <c r="MK33" s="15"/>
      <c r="ML33" s="15"/>
      <c r="MM33" s="15"/>
      <c r="MN33" s="149"/>
      <c r="MO33" s="15"/>
      <c r="MP33" s="15"/>
      <c r="MQ33" s="15"/>
      <c r="MR33" s="149"/>
      <c r="MS33" s="15"/>
      <c r="MT33" s="15"/>
      <c r="MU33" s="15"/>
      <c r="MV33" s="149"/>
      <c r="MW33" s="15"/>
      <c r="MX33" s="15"/>
      <c r="MY33" s="15"/>
      <c r="MZ33" s="149"/>
      <c r="NA33" s="15"/>
      <c r="NB33" s="15"/>
      <c r="NC33" s="15"/>
      <c r="ND33" s="149"/>
      <c r="NE33" s="15"/>
      <c r="NF33" s="15"/>
      <c r="NG33" s="15"/>
      <c r="NH33" s="149"/>
      <c r="NI33" s="15"/>
      <c r="NJ33" s="15"/>
      <c r="NK33" s="15"/>
      <c r="NL33" s="149"/>
      <c r="NM33" s="15"/>
      <c r="NN33" s="15"/>
      <c r="NO33" s="15"/>
      <c r="NP33" s="149"/>
      <c r="NQ33" s="15"/>
      <c r="NR33" s="15"/>
      <c r="NS33" s="15"/>
      <c r="NT33" s="149"/>
      <c r="NU33" s="15"/>
      <c r="NV33" s="15"/>
      <c r="NW33" s="15"/>
      <c r="NX33" s="149"/>
      <c r="NY33" s="15"/>
      <c r="NZ33" s="15"/>
      <c r="OA33" s="15"/>
      <c r="OB33" s="149"/>
      <c r="OC33" s="15"/>
      <c r="OD33" s="15"/>
      <c r="OE33" s="15"/>
      <c r="OF33" s="149"/>
      <c r="OG33" s="15"/>
      <c r="OH33" s="15"/>
      <c r="OI33" s="15"/>
      <c r="OJ33" s="149"/>
      <c r="OK33" s="15"/>
      <c r="OL33" s="15"/>
      <c r="OM33" s="15"/>
      <c r="ON33" s="149"/>
      <c r="OO33" s="15"/>
      <c r="OP33" s="15"/>
      <c r="OQ33" s="15"/>
      <c r="OR33" s="149"/>
      <c r="OS33" s="15"/>
      <c r="OT33" s="15"/>
      <c r="OU33" s="15"/>
      <c r="OV33" s="149"/>
      <c r="OW33" s="15"/>
      <c r="OX33" s="15"/>
      <c r="OY33" s="15"/>
      <c r="OZ33" s="149"/>
      <c r="PA33" s="15"/>
      <c r="PB33" s="15"/>
      <c r="PC33" s="15"/>
      <c r="PD33" s="149"/>
      <c r="PE33" s="15"/>
      <c r="PF33" s="15"/>
      <c r="PG33" s="15"/>
      <c r="PH33" s="149"/>
      <c r="PI33" s="15"/>
      <c r="PJ33" s="15"/>
      <c r="PK33" s="15"/>
      <c r="PL33" s="149"/>
      <c r="PM33" s="15"/>
      <c r="PN33" s="15"/>
      <c r="PO33" s="15"/>
      <c r="PP33" s="149"/>
      <c r="PQ33" s="15"/>
      <c r="PR33" s="15"/>
      <c r="PS33" s="15"/>
      <c r="PT33" s="149"/>
      <c r="PU33" s="15"/>
      <c r="PV33" s="15"/>
      <c r="PW33" s="15"/>
      <c r="PX33" s="149"/>
      <c r="PY33" s="15"/>
      <c r="PZ33" s="15"/>
      <c r="QA33" s="15"/>
      <c r="QB33" s="149"/>
      <c r="QC33" s="15"/>
      <c r="QD33" s="15"/>
      <c r="QE33" s="15"/>
      <c r="QF33" s="149"/>
      <c r="QG33" s="15"/>
      <c r="QH33" s="15"/>
      <c r="QI33" s="15"/>
      <c r="QJ33" s="149"/>
      <c r="QK33" s="15"/>
      <c r="QL33" s="15"/>
      <c r="QM33" s="15"/>
      <c r="QN33" s="149"/>
      <c r="QO33" s="15"/>
      <c r="QP33" s="15"/>
      <c r="QQ33" s="15"/>
      <c r="QR33" s="149"/>
      <c r="QS33" s="15"/>
      <c r="QT33" s="15"/>
      <c r="QU33" s="15"/>
      <c r="QV33" s="149"/>
      <c r="QW33" s="15"/>
      <c r="QX33" s="15"/>
      <c r="QY33" s="15"/>
      <c r="QZ33" s="149"/>
      <c r="RA33" s="15"/>
      <c r="RB33" s="15"/>
      <c r="RC33" s="15"/>
      <c r="RD33" s="149"/>
      <c r="RE33" s="15"/>
      <c r="RF33" s="15"/>
      <c r="RG33" s="15"/>
      <c r="RH33" s="149"/>
      <c r="RI33" s="15"/>
      <c r="RJ33" s="15"/>
      <c r="RK33" s="15"/>
      <c r="RL33" s="149"/>
      <c r="RM33" s="15"/>
      <c r="RN33" s="15"/>
      <c r="RO33" s="15"/>
      <c r="RP33" s="149"/>
      <c r="RQ33" s="15"/>
      <c r="RR33" s="15"/>
      <c r="RS33" s="15"/>
      <c r="RT33" s="149"/>
      <c r="RU33" s="15"/>
      <c r="RV33" s="15"/>
      <c r="RW33" s="15"/>
      <c r="RX33" s="149"/>
      <c r="RY33" s="15"/>
      <c r="RZ33" s="15"/>
      <c r="SA33" s="15"/>
      <c r="SB33" s="149"/>
      <c r="SC33" s="15"/>
      <c r="SD33" s="15"/>
      <c r="SE33" s="15"/>
      <c r="SF33" s="149"/>
      <c r="SG33" s="15"/>
      <c r="SH33" s="15"/>
      <c r="SI33" s="15"/>
      <c r="SJ33" s="149"/>
      <c r="SK33" s="15"/>
      <c r="SL33" s="15"/>
      <c r="SM33" s="15"/>
      <c r="SN33" s="149"/>
      <c r="SO33" s="15"/>
      <c r="SP33" s="15"/>
      <c r="SQ33" s="15"/>
      <c r="SR33" s="149"/>
      <c r="SS33" s="15"/>
      <c r="ST33" s="15"/>
      <c r="SU33" s="15"/>
      <c r="SV33" s="149"/>
      <c r="SW33" s="15"/>
      <c r="SX33" s="15"/>
      <c r="SY33" s="15"/>
      <c r="SZ33" s="149"/>
      <c r="TA33" s="15"/>
      <c r="TB33" s="15"/>
      <c r="TC33" s="15"/>
      <c r="TD33" s="149"/>
      <c r="TE33" s="15"/>
      <c r="TF33" s="15"/>
      <c r="TG33" s="15"/>
      <c r="TH33" s="149"/>
      <c r="TI33" s="15"/>
      <c r="TJ33" s="15"/>
      <c r="TK33" s="15"/>
      <c r="TL33" s="149"/>
      <c r="TM33" s="15"/>
      <c r="TN33" s="15"/>
      <c r="TO33" s="15"/>
      <c r="TP33" s="149"/>
      <c r="TQ33" s="15"/>
      <c r="TR33" s="15"/>
      <c r="TS33" s="15"/>
      <c r="TT33" s="149"/>
      <c r="TU33" s="15"/>
      <c r="TV33" s="15"/>
      <c r="TW33" s="15"/>
      <c r="TX33" s="149"/>
      <c r="TY33" s="15"/>
      <c r="TZ33" s="15"/>
      <c r="UA33" s="15"/>
      <c r="UB33" s="149"/>
      <c r="UC33" s="15"/>
      <c r="UD33" s="15"/>
      <c r="UE33" s="15"/>
      <c r="UF33" s="149"/>
      <c r="UG33" s="15"/>
      <c r="UH33" s="15"/>
      <c r="UI33" s="15"/>
      <c r="UJ33" s="149"/>
      <c r="UK33" s="15"/>
      <c r="UL33" s="15"/>
      <c r="UM33" s="15"/>
      <c r="UN33" s="149"/>
      <c r="UO33" s="15"/>
      <c r="UP33" s="15"/>
      <c r="UQ33" s="15"/>
      <c r="UR33" s="149"/>
      <c r="US33" s="15"/>
      <c r="UT33" s="15"/>
      <c r="UU33" s="15"/>
      <c r="UV33" s="149"/>
      <c r="UW33" s="15"/>
      <c r="UX33" s="15"/>
      <c r="UY33" s="15"/>
      <c r="UZ33" s="149"/>
      <c r="VA33" s="15"/>
      <c r="VB33" s="15"/>
      <c r="VC33" s="15"/>
      <c r="VD33" s="149"/>
      <c r="VE33" s="15"/>
      <c r="VF33" s="15"/>
      <c r="VG33" s="15"/>
      <c r="VH33" s="149"/>
      <c r="VI33" s="15"/>
      <c r="VJ33" s="15"/>
      <c r="VK33" s="15"/>
      <c r="VL33" s="149"/>
      <c r="VM33" s="15"/>
      <c r="VN33" s="15"/>
      <c r="VO33" s="15"/>
      <c r="VP33" s="149"/>
      <c r="VQ33" s="15"/>
      <c r="VR33" s="15"/>
      <c r="VS33" s="15"/>
      <c r="VT33" s="149"/>
      <c r="VU33" s="15"/>
      <c r="VV33" s="15"/>
      <c r="VW33" s="15"/>
      <c r="VX33" s="149"/>
      <c r="VY33" s="15"/>
      <c r="VZ33" s="15"/>
      <c r="WA33" s="15"/>
      <c r="WB33" s="149"/>
      <c r="WC33" s="15"/>
      <c r="WD33" s="15"/>
      <c r="WE33" s="15"/>
      <c r="WF33" s="149"/>
      <c r="WG33" s="15"/>
      <c r="WH33" s="15"/>
      <c r="WI33" s="15"/>
      <c r="WJ33" s="149"/>
      <c r="WK33" s="15"/>
      <c r="WL33" s="15"/>
      <c r="WM33" s="15"/>
      <c r="WN33" s="149"/>
      <c r="WO33" s="15"/>
      <c r="WP33" s="15"/>
      <c r="WQ33" s="15"/>
      <c r="WR33" s="149"/>
      <c r="WS33" s="15"/>
      <c r="WT33" s="15"/>
      <c r="WU33" s="15"/>
      <c r="WV33" s="149"/>
      <c r="WW33" s="15"/>
      <c r="WX33" s="15"/>
      <c r="WY33" s="15"/>
      <c r="WZ33" s="149"/>
      <c r="XA33" s="15"/>
      <c r="XB33" s="15"/>
      <c r="XC33" s="15"/>
      <c r="XD33" s="149"/>
      <c r="XE33" s="15"/>
      <c r="XF33" s="15"/>
      <c r="XG33" s="15"/>
      <c r="XH33" s="149"/>
      <c r="XI33" s="15"/>
      <c r="XJ33" s="15"/>
      <c r="XK33" s="15"/>
      <c r="XL33" s="149"/>
      <c r="XM33" s="15"/>
      <c r="XN33" s="15"/>
      <c r="XO33" s="15"/>
      <c r="XP33" s="149"/>
      <c r="XQ33" s="15"/>
      <c r="XR33" s="15"/>
      <c r="XS33" s="15"/>
      <c r="XT33" s="149"/>
      <c r="XU33" s="15"/>
      <c r="XV33" s="15"/>
      <c r="XW33" s="15"/>
      <c r="XX33" s="149"/>
      <c r="XY33" s="15"/>
      <c r="XZ33" s="15"/>
      <c r="YA33" s="15"/>
      <c r="YB33" s="149"/>
      <c r="YC33" s="15"/>
      <c r="YD33" s="15"/>
      <c r="YE33" s="15"/>
      <c r="YF33" s="149"/>
      <c r="YG33" s="15"/>
      <c r="YH33" s="15"/>
      <c r="YI33" s="15"/>
      <c r="YJ33" s="149"/>
      <c r="YK33" s="15"/>
      <c r="YL33" s="15"/>
      <c r="YM33" s="15"/>
      <c r="YN33" s="149"/>
      <c r="YO33" s="15"/>
      <c r="YP33" s="15"/>
      <c r="YQ33" s="15"/>
      <c r="YR33" s="149"/>
      <c r="YS33" s="15"/>
      <c r="YT33" s="15"/>
      <c r="YU33" s="15"/>
      <c r="YV33" s="149"/>
      <c r="YW33" s="15"/>
      <c r="YX33" s="15"/>
      <c r="YY33" s="15"/>
      <c r="YZ33" s="149"/>
      <c r="ZA33" s="15"/>
      <c r="ZB33" s="15"/>
      <c r="ZC33" s="15"/>
      <c r="ZD33" s="149"/>
      <c r="ZE33" s="15"/>
      <c r="ZF33" s="15"/>
      <c r="ZG33" s="15"/>
      <c r="ZH33" s="149"/>
      <c r="ZI33" s="15"/>
      <c r="ZJ33" s="15"/>
      <c r="ZK33" s="15"/>
      <c r="ZL33" s="149"/>
      <c r="ZM33" s="15"/>
      <c r="ZN33" s="15"/>
      <c r="ZO33" s="15"/>
      <c r="ZP33" s="149"/>
      <c r="ZQ33" s="15"/>
      <c r="ZR33" s="15"/>
      <c r="ZS33" s="15"/>
      <c r="ZT33" s="149"/>
      <c r="ZU33" s="15"/>
      <c r="ZV33" s="15"/>
      <c r="ZW33" s="15"/>
      <c r="ZX33" s="149"/>
      <c r="ZY33" s="15"/>
      <c r="ZZ33" s="15"/>
      <c r="AAA33" s="15"/>
      <c r="AAB33" s="149"/>
      <c r="AAC33" s="15"/>
      <c r="AAD33" s="15"/>
      <c r="AAE33" s="15"/>
      <c r="AAF33" s="149"/>
      <c r="AAG33" s="15"/>
      <c r="AAH33" s="15"/>
      <c r="AAI33" s="15"/>
      <c r="AAJ33" s="149"/>
      <c r="AAK33" s="15"/>
      <c r="AAL33" s="15"/>
      <c r="AAM33" s="15"/>
      <c r="AAN33" s="149"/>
      <c r="AAO33" s="15"/>
      <c r="AAP33" s="15"/>
      <c r="AAQ33" s="15"/>
      <c r="AAR33" s="149"/>
      <c r="AAS33" s="15"/>
      <c r="AAT33" s="15"/>
      <c r="AAU33" s="15"/>
      <c r="AAV33" s="149"/>
      <c r="AAW33" s="15"/>
      <c r="AAX33" s="15"/>
      <c r="AAY33" s="15"/>
      <c r="AAZ33" s="149"/>
      <c r="ABA33" s="15"/>
      <c r="ABB33" s="15"/>
      <c r="ABC33" s="15"/>
      <c r="ABD33" s="149"/>
      <c r="ABE33" s="15"/>
      <c r="ABF33" s="15"/>
      <c r="ABG33" s="15"/>
      <c r="ABH33" s="149"/>
      <c r="ABI33" s="15"/>
      <c r="ABJ33" s="15"/>
      <c r="ABK33" s="15"/>
      <c r="ABL33" s="149"/>
      <c r="ABM33" s="15"/>
      <c r="ABN33" s="15"/>
      <c r="ABO33" s="15"/>
      <c r="ABP33" s="149"/>
      <c r="ABQ33" s="15"/>
      <c r="ABR33" s="15"/>
      <c r="ABS33" s="15"/>
      <c r="ABT33" s="149"/>
      <c r="ABU33" s="15"/>
      <c r="ABV33" s="15"/>
      <c r="ABW33" s="15"/>
      <c r="ABX33" s="149"/>
      <c r="ABY33" s="15"/>
      <c r="ABZ33" s="15"/>
      <c r="ACA33" s="15"/>
      <c r="ACB33" s="149"/>
      <c r="ACC33" s="15"/>
      <c r="ACD33" s="15"/>
      <c r="ACE33" s="15"/>
      <c r="ACF33" s="149"/>
      <c r="ACG33" s="15"/>
      <c r="ACH33" s="15"/>
      <c r="ACI33" s="15"/>
      <c r="ACJ33" s="149"/>
      <c r="ACK33" s="15"/>
      <c r="ACL33" s="15"/>
      <c r="ACM33" s="15"/>
      <c r="ACN33" s="149"/>
      <c r="ACO33" s="15"/>
      <c r="ACP33" s="15"/>
      <c r="ACQ33" s="15"/>
      <c r="ACR33" s="149"/>
      <c r="ACS33" s="15"/>
      <c r="ACT33" s="15"/>
      <c r="ACU33" s="15"/>
      <c r="ACV33" s="149"/>
      <c r="ACW33" s="15"/>
      <c r="ACX33" s="15"/>
      <c r="ACY33" s="15"/>
      <c r="ACZ33" s="149"/>
      <c r="ADA33" s="15"/>
      <c r="ADB33" s="15"/>
      <c r="ADC33" s="15"/>
      <c r="ADD33" s="149"/>
      <c r="ADE33" s="15"/>
      <c r="ADF33" s="15"/>
      <c r="ADG33" s="15"/>
      <c r="ADH33" s="149"/>
      <c r="ADI33" s="15"/>
      <c r="ADJ33" s="15"/>
      <c r="ADK33" s="15"/>
      <c r="ADL33" s="149"/>
      <c r="ADM33" s="15"/>
      <c r="ADN33" s="15"/>
      <c r="ADO33" s="15"/>
      <c r="ADP33" s="149"/>
      <c r="ADQ33" s="15"/>
      <c r="ADR33" s="15"/>
      <c r="ADS33" s="15"/>
      <c r="ADT33" s="149"/>
      <c r="ADU33" s="15"/>
      <c r="ADV33" s="15"/>
      <c r="ADW33" s="15"/>
      <c r="ADX33" s="149"/>
      <c r="ADY33" s="15"/>
      <c r="ADZ33" s="15"/>
      <c r="AEA33" s="15"/>
      <c r="AEB33" s="149"/>
      <c r="AEC33" s="15"/>
      <c r="AED33" s="15"/>
      <c r="AEE33" s="15"/>
      <c r="AEF33" s="149"/>
      <c r="AEG33" s="15"/>
      <c r="AEH33" s="15"/>
      <c r="AEI33" s="15"/>
      <c r="AEJ33" s="149"/>
      <c r="AEK33" s="15"/>
      <c r="AEL33" s="15"/>
      <c r="AEM33" s="15"/>
      <c r="AEN33" s="149"/>
      <c r="AEO33" s="15"/>
      <c r="AEP33" s="15"/>
      <c r="AEQ33" s="15"/>
      <c r="AER33" s="149"/>
      <c r="AES33" s="15"/>
      <c r="AET33" s="15"/>
      <c r="AEU33" s="15"/>
      <c r="AEV33" s="149"/>
      <c r="AEW33" s="15"/>
      <c r="AEX33" s="15"/>
      <c r="AEY33" s="15"/>
      <c r="AEZ33" s="149"/>
      <c r="AFA33" s="15"/>
      <c r="AFB33" s="15"/>
      <c r="AFC33" s="15"/>
      <c r="AFD33" s="149"/>
      <c r="AFE33" s="15"/>
      <c r="AFF33" s="15"/>
      <c r="AFG33" s="15"/>
      <c r="AFH33" s="149"/>
      <c r="AFI33" s="15"/>
      <c r="AFJ33" s="15"/>
      <c r="AFK33" s="15"/>
      <c r="AFL33" s="149"/>
      <c r="AFM33" s="15"/>
      <c r="AFN33" s="15"/>
      <c r="AFO33" s="15"/>
      <c r="AFP33" s="149"/>
      <c r="AFQ33" s="15"/>
      <c r="AFR33" s="15"/>
      <c r="AFS33" s="15"/>
      <c r="AFT33" s="149"/>
      <c r="AFU33" s="15"/>
      <c r="AFV33" s="15"/>
      <c r="AFW33" s="15"/>
      <c r="AFX33" s="149"/>
      <c r="AFY33" s="15"/>
      <c r="AFZ33" s="15"/>
      <c r="AGA33" s="15"/>
      <c r="AGB33" s="149"/>
      <c r="AGC33" s="15"/>
      <c r="AGD33" s="15"/>
      <c r="AGE33" s="15"/>
      <c r="AGF33" s="149"/>
      <c r="AGG33" s="15"/>
      <c r="AGH33" s="15"/>
      <c r="AGI33" s="15"/>
      <c r="AGJ33" s="149"/>
      <c r="AGK33" s="15"/>
      <c r="AGL33" s="15"/>
      <c r="AGM33" s="15"/>
      <c r="AGN33" s="149"/>
      <c r="AGO33" s="15"/>
      <c r="AGP33" s="15"/>
      <c r="AGQ33" s="15"/>
      <c r="AGR33" s="149"/>
      <c r="AGS33" s="15"/>
      <c r="AGT33" s="15"/>
      <c r="AGU33" s="15"/>
      <c r="AGV33" s="149"/>
      <c r="AGW33" s="15"/>
      <c r="AGX33" s="15"/>
      <c r="AGY33" s="15"/>
      <c r="AGZ33" s="149"/>
      <c r="AHA33" s="15"/>
      <c r="AHB33" s="15"/>
      <c r="AHC33" s="15"/>
      <c r="AHD33" s="149"/>
      <c r="AHE33" s="15"/>
      <c r="AHF33" s="15"/>
      <c r="AHG33" s="15"/>
      <c r="AHH33" s="149"/>
      <c r="AHI33" s="15"/>
      <c r="AHJ33" s="15"/>
      <c r="AHK33" s="15"/>
      <c r="AHL33" s="149"/>
      <c r="AHM33" s="15"/>
      <c r="AHN33" s="15"/>
      <c r="AHO33" s="15"/>
      <c r="AHP33" s="149"/>
      <c r="AHQ33" s="15"/>
      <c r="AHR33" s="15"/>
      <c r="AHS33" s="15"/>
      <c r="AHT33" s="149"/>
      <c r="AHU33" s="15"/>
      <c r="AHV33" s="15"/>
      <c r="AHW33" s="15"/>
      <c r="AHX33" s="149"/>
      <c r="AHY33" s="15"/>
      <c r="AHZ33" s="15"/>
      <c r="AIA33" s="15"/>
      <c r="AIB33" s="149"/>
      <c r="AIC33" s="15"/>
      <c r="AID33" s="15"/>
      <c r="AIE33" s="15"/>
      <c r="AIF33" s="149"/>
      <c r="AIG33" s="15"/>
      <c r="AIH33" s="15"/>
      <c r="AII33" s="15"/>
      <c r="AIJ33" s="149"/>
      <c r="AIK33" s="15"/>
      <c r="AIL33" s="15"/>
      <c r="AIM33" s="15"/>
      <c r="AIN33" s="149"/>
      <c r="AIO33" s="15"/>
      <c r="AIP33" s="15"/>
      <c r="AIQ33" s="15"/>
      <c r="AIR33" s="149"/>
      <c r="AIS33" s="15"/>
      <c r="AIT33" s="15"/>
      <c r="AIU33" s="15"/>
      <c r="AIV33" s="149"/>
      <c r="AIW33" s="15"/>
      <c r="AIX33" s="15"/>
      <c r="AIY33" s="15"/>
      <c r="AIZ33" s="149"/>
      <c r="AJA33" s="15"/>
      <c r="AJB33" s="15"/>
      <c r="AJC33" s="15"/>
      <c r="AJD33" s="149"/>
      <c r="AJE33" s="15"/>
      <c r="AJF33" s="15"/>
      <c r="AJG33" s="15"/>
      <c r="AJH33" s="149"/>
      <c r="AJI33" s="15"/>
      <c r="AJJ33" s="15"/>
      <c r="AJK33" s="15"/>
      <c r="AJL33" s="149"/>
      <c r="AJM33" s="15"/>
      <c r="AJN33" s="15"/>
      <c r="AJO33" s="15"/>
      <c r="AJP33" s="149"/>
      <c r="AJQ33" s="15"/>
      <c r="AJR33" s="15"/>
      <c r="AJS33" s="15"/>
      <c r="AJT33" s="149"/>
      <c r="AJU33" s="15"/>
      <c r="AJV33" s="15"/>
      <c r="AJW33" s="15"/>
      <c r="AJX33" s="149"/>
      <c r="AJY33" s="15"/>
      <c r="AJZ33" s="15"/>
      <c r="AKA33" s="15"/>
      <c r="AKB33" s="149"/>
      <c r="AKC33" s="15"/>
      <c r="AKD33" s="15"/>
      <c r="AKE33" s="15"/>
      <c r="AKF33" s="149"/>
      <c r="AKG33" s="15"/>
      <c r="AKH33" s="15"/>
      <c r="AKI33" s="15"/>
      <c r="AKJ33" s="149"/>
      <c r="AKK33" s="15"/>
      <c r="AKL33" s="15"/>
      <c r="AKM33" s="15"/>
      <c r="AKN33" s="149"/>
      <c r="AKO33" s="15"/>
      <c r="AKP33" s="15"/>
      <c r="AKQ33" s="15"/>
      <c r="AKR33" s="149"/>
      <c r="AKS33" s="15"/>
      <c r="AKT33" s="15"/>
      <c r="AKU33" s="15"/>
      <c r="AKV33" s="149"/>
      <c r="AKW33" s="15"/>
      <c r="AKX33" s="15"/>
      <c r="AKY33" s="15"/>
      <c r="AKZ33" s="149"/>
      <c r="ALA33" s="15"/>
      <c r="ALB33" s="15"/>
      <c r="ALC33" s="15"/>
      <c r="ALD33" s="149"/>
      <c r="ALE33" s="15"/>
      <c r="ALF33" s="15"/>
      <c r="ALG33" s="15"/>
      <c r="ALH33" s="149"/>
      <c r="ALI33" s="15"/>
      <c r="ALJ33" s="15"/>
      <c r="ALK33" s="15"/>
      <c r="ALL33" s="149"/>
      <c r="ALM33" s="15"/>
      <c r="ALN33" s="15"/>
      <c r="ALO33" s="15"/>
      <c r="ALP33" s="149"/>
      <c r="ALQ33" s="15"/>
      <c r="ALR33" s="15"/>
      <c r="ALS33" s="15"/>
      <c r="ALT33" s="149"/>
      <c r="ALU33" s="15"/>
      <c r="ALV33" s="15"/>
      <c r="ALW33" s="15"/>
      <c r="ALX33" s="149"/>
      <c r="ALY33" s="15"/>
      <c r="ALZ33" s="15"/>
      <c r="AMA33" s="15"/>
      <c r="AMB33" s="149"/>
      <c r="AMC33" s="15"/>
      <c r="AMD33" s="15"/>
      <c r="AME33" s="15"/>
      <c r="AMF33" s="149"/>
      <c r="AMG33" s="15"/>
      <c r="AMH33" s="15"/>
      <c r="AMI33" s="15"/>
      <c r="AMJ33" s="149"/>
      <c r="AMK33" s="15"/>
      <c r="AML33" s="15"/>
      <c r="AMM33" s="15"/>
      <c r="AMN33" s="149"/>
      <c r="AMO33" s="15"/>
      <c r="AMP33" s="15"/>
      <c r="AMQ33" s="15"/>
      <c r="AMR33" s="149"/>
      <c r="AMS33" s="15"/>
      <c r="AMT33" s="15"/>
      <c r="AMU33" s="15"/>
      <c r="AMV33" s="149"/>
      <c r="AMW33" s="15"/>
      <c r="AMX33" s="15"/>
      <c r="AMY33" s="15"/>
      <c r="AMZ33" s="149"/>
      <c r="ANA33" s="15"/>
      <c r="ANB33" s="15"/>
      <c r="ANC33" s="15"/>
      <c r="AND33" s="149"/>
      <c r="ANE33" s="15"/>
      <c r="ANF33" s="15"/>
      <c r="ANG33" s="15"/>
      <c r="ANH33" s="149"/>
      <c r="ANI33" s="15"/>
      <c r="ANJ33" s="15"/>
      <c r="ANK33" s="15"/>
      <c r="ANL33" s="149"/>
      <c r="ANM33" s="15"/>
      <c r="ANN33" s="15"/>
      <c r="ANO33" s="15"/>
      <c r="ANP33" s="149"/>
      <c r="ANQ33" s="15"/>
      <c r="ANR33" s="15"/>
      <c r="ANS33" s="15"/>
      <c r="ANT33" s="149"/>
      <c r="ANU33" s="15"/>
      <c r="ANV33" s="15"/>
      <c r="ANW33" s="15"/>
      <c r="ANX33" s="149"/>
      <c r="ANY33" s="15"/>
      <c r="ANZ33" s="15"/>
      <c r="AOA33" s="15"/>
      <c r="AOB33" s="149"/>
      <c r="AOC33" s="15"/>
      <c r="AOD33" s="15"/>
      <c r="AOE33" s="15"/>
      <c r="AOF33" s="149"/>
      <c r="AOG33" s="15"/>
      <c r="AOH33" s="15"/>
      <c r="AOI33" s="15"/>
      <c r="AOJ33" s="149"/>
      <c r="AOK33" s="15"/>
      <c r="AOL33" s="15"/>
      <c r="AOM33" s="15"/>
      <c r="AON33" s="149"/>
      <c r="AOO33" s="15"/>
      <c r="AOP33" s="15"/>
      <c r="AOQ33" s="15"/>
      <c r="AOR33" s="149"/>
      <c r="AOS33" s="15"/>
      <c r="AOT33" s="15"/>
      <c r="AOU33" s="15"/>
      <c r="AOV33" s="149"/>
      <c r="AOW33" s="15"/>
      <c r="AOX33" s="15"/>
      <c r="AOY33" s="15"/>
      <c r="AOZ33" s="149"/>
      <c r="APA33" s="15"/>
      <c r="APB33" s="15"/>
      <c r="APC33" s="15"/>
      <c r="APD33" s="149"/>
      <c r="APE33" s="15"/>
      <c r="APF33" s="15"/>
      <c r="APG33" s="15"/>
      <c r="APH33" s="149"/>
      <c r="API33" s="15"/>
      <c r="APJ33" s="15"/>
      <c r="APK33" s="15"/>
      <c r="APL33" s="149"/>
      <c r="APM33" s="15"/>
      <c r="APN33" s="15"/>
      <c r="APO33" s="15"/>
      <c r="APP33" s="149"/>
      <c r="APQ33" s="15"/>
      <c r="APR33" s="15"/>
      <c r="APS33" s="15"/>
      <c r="APT33" s="149"/>
      <c r="APU33" s="15"/>
      <c r="APV33" s="15"/>
      <c r="APW33" s="15"/>
      <c r="APX33" s="149"/>
      <c r="APY33" s="15"/>
      <c r="APZ33" s="15"/>
      <c r="AQA33" s="15"/>
      <c r="AQB33" s="149"/>
      <c r="AQC33" s="15"/>
      <c r="AQD33" s="15"/>
      <c r="AQE33" s="15"/>
      <c r="AQF33" s="149"/>
      <c r="AQG33" s="15"/>
      <c r="AQH33" s="15"/>
      <c r="AQI33" s="15"/>
      <c r="AQJ33" s="149"/>
      <c r="AQK33" s="15"/>
      <c r="AQL33" s="15"/>
      <c r="AQM33" s="15"/>
      <c r="AQN33" s="149"/>
      <c r="AQO33" s="15"/>
      <c r="AQP33" s="15"/>
      <c r="AQQ33" s="15"/>
      <c r="AQR33" s="149"/>
      <c r="AQS33" s="15"/>
      <c r="AQT33" s="15"/>
      <c r="AQU33" s="15"/>
      <c r="AQV33" s="149"/>
      <c r="AQW33" s="15"/>
      <c r="AQX33" s="15"/>
      <c r="AQY33" s="15"/>
      <c r="AQZ33" s="149"/>
      <c r="ARA33" s="15"/>
      <c r="ARB33" s="15"/>
      <c r="ARC33" s="15"/>
      <c r="ARD33" s="149"/>
      <c r="ARE33" s="15"/>
      <c r="ARF33" s="15"/>
      <c r="ARG33" s="15"/>
      <c r="ARH33" s="149"/>
      <c r="ARI33" s="15"/>
      <c r="ARJ33" s="15"/>
      <c r="ARK33" s="15"/>
      <c r="ARL33" s="149"/>
      <c r="ARM33" s="15"/>
      <c r="ARN33" s="15"/>
      <c r="ARO33" s="15"/>
      <c r="ARP33" s="149"/>
      <c r="ARQ33" s="15"/>
      <c r="ARR33" s="15"/>
      <c r="ARS33" s="15"/>
      <c r="ART33" s="149"/>
      <c r="ARU33" s="15"/>
      <c r="ARV33" s="15"/>
      <c r="ARW33" s="15"/>
      <c r="ARX33" s="149"/>
      <c r="ARY33" s="15"/>
      <c r="ARZ33" s="15"/>
      <c r="ASA33" s="15"/>
      <c r="ASB33" s="149"/>
      <c r="ASC33" s="15"/>
      <c r="ASD33" s="15"/>
      <c r="ASE33" s="15"/>
      <c r="ASF33" s="149"/>
      <c r="ASG33" s="15"/>
      <c r="ASH33" s="15"/>
      <c r="ASI33" s="15"/>
      <c r="ASJ33" s="149"/>
      <c r="ASK33" s="15"/>
      <c r="ASL33" s="15"/>
      <c r="ASM33" s="15"/>
      <c r="ASN33" s="149"/>
      <c r="ASO33" s="15"/>
      <c r="ASP33" s="15"/>
      <c r="ASQ33" s="15"/>
      <c r="ASR33" s="149"/>
      <c r="ASS33" s="15"/>
      <c r="AST33" s="15"/>
      <c r="ASU33" s="15"/>
      <c r="ASV33" s="149"/>
      <c r="ASW33" s="15"/>
      <c r="ASX33" s="15"/>
      <c r="ASY33" s="15"/>
      <c r="ASZ33" s="149"/>
      <c r="ATA33" s="15"/>
      <c r="ATB33" s="15"/>
      <c r="ATC33" s="15"/>
      <c r="ATD33" s="149"/>
      <c r="ATE33" s="15"/>
      <c r="ATF33" s="15"/>
      <c r="ATG33" s="15"/>
      <c r="ATH33" s="149"/>
      <c r="ATI33" s="15"/>
      <c r="ATJ33" s="15"/>
      <c r="ATK33" s="15"/>
      <c r="ATL33" s="149"/>
      <c r="ATM33" s="15"/>
      <c r="ATN33" s="15"/>
      <c r="ATO33" s="15"/>
      <c r="ATP33" s="149"/>
      <c r="ATQ33" s="15"/>
      <c r="ATR33" s="15"/>
      <c r="ATS33" s="15"/>
      <c r="ATT33" s="149"/>
      <c r="ATU33" s="15"/>
      <c r="ATV33" s="15"/>
      <c r="ATW33" s="15"/>
      <c r="ATX33" s="149"/>
      <c r="ATY33" s="15"/>
      <c r="ATZ33" s="15"/>
      <c r="AUA33" s="15"/>
      <c r="AUB33" s="149"/>
      <c r="AUC33" s="15"/>
      <c r="AUD33" s="15"/>
      <c r="AUE33" s="15"/>
      <c r="AUF33" s="149"/>
      <c r="AUG33" s="15"/>
      <c r="AUH33" s="15"/>
      <c r="AUI33" s="15"/>
      <c r="AUJ33" s="149"/>
      <c r="AUK33" s="15"/>
      <c r="AUL33" s="15"/>
      <c r="AUM33" s="15"/>
      <c r="AUN33" s="149"/>
      <c r="AUO33" s="15"/>
      <c r="AUP33" s="15"/>
      <c r="AUQ33" s="15"/>
      <c r="AUR33" s="149"/>
      <c r="AUS33" s="15"/>
      <c r="AUT33" s="15"/>
      <c r="AUU33" s="15"/>
      <c r="AUV33" s="149"/>
      <c r="AUW33" s="15"/>
      <c r="AUX33" s="15"/>
      <c r="AUY33" s="15"/>
      <c r="AUZ33" s="149"/>
      <c r="AVA33" s="15"/>
      <c r="AVB33" s="15"/>
      <c r="AVC33" s="15"/>
      <c r="AVD33" s="149"/>
      <c r="AVE33" s="15"/>
      <c r="AVF33" s="15"/>
      <c r="AVG33" s="15"/>
      <c r="AVH33" s="149"/>
      <c r="AVI33" s="15"/>
      <c r="AVJ33" s="15"/>
      <c r="AVK33" s="15"/>
      <c r="AVL33" s="149"/>
      <c r="AVM33" s="15"/>
      <c r="AVN33" s="15"/>
      <c r="AVO33" s="15"/>
      <c r="AVP33" s="149"/>
      <c r="AVQ33" s="15"/>
      <c r="AVR33" s="15"/>
      <c r="AVS33" s="15"/>
      <c r="AVT33" s="149"/>
      <c r="AVU33" s="15"/>
      <c r="AVV33" s="15"/>
      <c r="AVW33" s="15"/>
      <c r="AVX33" s="149"/>
      <c r="AVY33" s="15"/>
      <c r="AVZ33" s="15"/>
      <c r="AWA33" s="15"/>
      <c r="AWB33" s="149"/>
      <c r="AWC33" s="15"/>
      <c r="AWD33" s="15"/>
      <c r="AWE33" s="15"/>
      <c r="AWF33" s="149"/>
      <c r="AWG33" s="15"/>
      <c r="AWH33" s="15"/>
      <c r="AWI33" s="15"/>
      <c r="AWJ33" s="149"/>
      <c r="AWK33" s="15"/>
      <c r="AWL33" s="15"/>
      <c r="AWM33" s="15"/>
      <c r="AWN33" s="149"/>
      <c r="AWO33" s="15"/>
      <c r="AWP33" s="15"/>
      <c r="AWQ33" s="15"/>
      <c r="AWR33" s="149"/>
      <c r="AWS33" s="15"/>
      <c r="AWT33" s="15"/>
      <c r="AWU33" s="15"/>
      <c r="AWV33" s="149"/>
      <c r="AWW33" s="15"/>
      <c r="AWX33" s="15"/>
      <c r="AWY33" s="15"/>
      <c r="AWZ33" s="149"/>
      <c r="AXA33" s="15"/>
      <c r="AXB33" s="15"/>
      <c r="AXC33" s="15"/>
      <c r="AXD33" s="149"/>
      <c r="AXE33" s="15"/>
      <c r="AXF33" s="15"/>
      <c r="AXG33" s="15"/>
      <c r="AXH33" s="149"/>
      <c r="AXI33" s="15"/>
      <c r="AXJ33" s="15"/>
      <c r="AXK33" s="15"/>
      <c r="AXL33" s="149"/>
      <c r="AXM33" s="15"/>
      <c r="AXN33" s="15"/>
      <c r="AXO33" s="15"/>
      <c r="AXP33" s="149"/>
      <c r="AXQ33" s="15"/>
      <c r="AXR33" s="15"/>
      <c r="AXS33" s="15"/>
      <c r="AXT33" s="149"/>
      <c r="AXU33" s="15"/>
      <c r="AXV33" s="15"/>
      <c r="AXW33" s="15"/>
      <c r="AXX33" s="149"/>
      <c r="AXY33" s="15"/>
      <c r="AXZ33" s="15"/>
      <c r="AYA33" s="15"/>
      <c r="AYB33" s="149"/>
      <c r="AYC33" s="15"/>
      <c r="AYD33" s="15"/>
      <c r="AYE33" s="15"/>
      <c r="AYF33" s="149"/>
      <c r="AYG33" s="15"/>
      <c r="AYH33" s="15"/>
      <c r="AYI33" s="15"/>
      <c r="AYJ33" s="149"/>
      <c r="AYK33" s="15"/>
      <c r="AYL33" s="15"/>
      <c r="AYM33" s="15"/>
      <c r="AYN33" s="149"/>
      <c r="AYO33" s="15"/>
      <c r="AYP33" s="15"/>
      <c r="AYQ33" s="15"/>
      <c r="AYR33" s="149"/>
      <c r="AYS33" s="15"/>
      <c r="AYT33" s="15"/>
      <c r="AYU33" s="15"/>
      <c r="AYV33" s="149"/>
      <c r="AYW33" s="15"/>
      <c r="AYX33" s="15"/>
      <c r="AYY33" s="15"/>
      <c r="AYZ33" s="149"/>
      <c r="AZA33" s="15"/>
      <c r="AZB33" s="15"/>
      <c r="AZC33" s="15"/>
      <c r="AZD33" s="149"/>
      <c r="AZE33" s="15"/>
      <c r="AZF33" s="15"/>
      <c r="AZG33" s="15"/>
      <c r="AZH33" s="149"/>
      <c r="AZI33" s="15"/>
      <c r="AZJ33" s="15"/>
      <c r="AZK33" s="15"/>
      <c r="AZL33" s="149"/>
      <c r="AZM33" s="15"/>
      <c r="AZN33" s="15"/>
      <c r="AZO33" s="15"/>
      <c r="AZP33" s="149"/>
      <c r="AZQ33" s="15"/>
      <c r="AZR33" s="15"/>
      <c r="AZS33" s="15"/>
      <c r="AZT33" s="149"/>
      <c r="AZU33" s="15"/>
      <c r="AZV33" s="15"/>
      <c r="AZW33" s="15"/>
      <c r="AZX33" s="149"/>
      <c r="AZY33" s="15"/>
      <c r="AZZ33" s="15"/>
      <c r="BAA33" s="15"/>
      <c r="BAB33" s="149"/>
      <c r="BAC33" s="15"/>
      <c r="BAD33" s="15"/>
      <c r="BAE33" s="15"/>
      <c r="BAF33" s="149"/>
      <c r="BAG33" s="15"/>
      <c r="BAH33" s="15"/>
      <c r="BAI33" s="15"/>
      <c r="BAJ33" s="149"/>
      <c r="BAK33" s="15"/>
      <c r="BAL33" s="15"/>
      <c r="BAM33" s="15"/>
      <c r="BAN33" s="149"/>
      <c r="BAO33" s="15"/>
      <c r="BAP33" s="15"/>
      <c r="BAQ33" s="15"/>
      <c r="BAR33" s="149"/>
      <c r="BAS33" s="15"/>
      <c r="BAT33" s="15"/>
      <c r="BAU33" s="15"/>
      <c r="BAV33" s="149"/>
      <c r="BAW33" s="15"/>
      <c r="BAX33" s="15"/>
      <c r="BAY33" s="15"/>
      <c r="BAZ33" s="149"/>
      <c r="BBA33" s="15"/>
      <c r="BBB33" s="15"/>
      <c r="BBC33" s="15"/>
      <c r="BBD33" s="149"/>
      <c r="BBE33" s="15"/>
      <c r="BBF33" s="15"/>
      <c r="BBG33" s="15"/>
      <c r="BBH33" s="149"/>
      <c r="BBI33" s="15"/>
      <c r="BBJ33" s="15"/>
      <c r="BBK33" s="15"/>
      <c r="BBL33" s="149"/>
      <c r="BBM33" s="15"/>
      <c r="BBN33" s="15"/>
      <c r="BBO33" s="15"/>
      <c r="BBP33" s="149"/>
      <c r="BBQ33" s="15"/>
      <c r="BBR33" s="15"/>
      <c r="BBS33" s="15"/>
      <c r="BBT33" s="149"/>
      <c r="BBU33" s="15"/>
      <c r="BBV33" s="15"/>
      <c r="BBW33" s="15"/>
      <c r="BBX33" s="149"/>
      <c r="BBY33" s="15"/>
      <c r="BBZ33" s="15"/>
      <c r="BCA33" s="15"/>
      <c r="BCB33" s="149"/>
      <c r="BCC33" s="15"/>
      <c r="BCD33" s="15"/>
      <c r="BCE33" s="15"/>
      <c r="BCF33" s="149"/>
      <c r="BCG33" s="15"/>
      <c r="BCH33" s="15"/>
      <c r="BCI33" s="15"/>
      <c r="BCJ33" s="149"/>
      <c r="BCK33" s="15"/>
      <c r="BCL33" s="15"/>
      <c r="BCM33" s="15"/>
      <c r="BCN33" s="149"/>
      <c r="BCO33" s="15"/>
      <c r="BCP33" s="15"/>
      <c r="BCQ33" s="15"/>
      <c r="BCR33" s="149"/>
      <c r="BCS33" s="15"/>
      <c r="BCT33" s="15"/>
      <c r="BCU33" s="15"/>
      <c r="BCV33" s="149"/>
      <c r="BCW33" s="15"/>
      <c r="BCX33" s="15"/>
      <c r="BCY33" s="15"/>
      <c r="BCZ33" s="149"/>
      <c r="BDA33" s="15"/>
      <c r="BDB33" s="15"/>
      <c r="BDC33" s="15"/>
      <c r="BDD33" s="149"/>
      <c r="BDE33" s="15"/>
      <c r="BDF33" s="15"/>
      <c r="BDG33" s="15"/>
      <c r="BDH33" s="149"/>
      <c r="BDI33" s="15"/>
      <c r="BDJ33" s="15"/>
      <c r="BDK33" s="15"/>
      <c r="BDL33" s="149"/>
      <c r="BDM33" s="15"/>
      <c r="BDN33" s="15"/>
      <c r="BDO33" s="15"/>
      <c r="BDP33" s="149"/>
      <c r="BDQ33" s="15"/>
      <c r="BDR33" s="15"/>
      <c r="BDS33" s="15"/>
      <c r="BDT33" s="149"/>
      <c r="BDU33" s="15"/>
      <c r="BDV33" s="15"/>
      <c r="BDW33" s="15"/>
      <c r="BDX33" s="149"/>
      <c r="BDY33" s="15"/>
      <c r="BDZ33" s="15"/>
      <c r="BEA33" s="15"/>
      <c r="BEB33" s="149"/>
      <c r="BEC33" s="15"/>
      <c r="BED33" s="15"/>
      <c r="BEE33" s="15"/>
      <c r="BEF33" s="149"/>
      <c r="BEG33" s="15"/>
      <c r="BEH33" s="15"/>
      <c r="BEI33" s="15"/>
      <c r="BEJ33" s="149"/>
      <c r="BEK33" s="15"/>
      <c r="BEL33" s="15"/>
      <c r="BEM33" s="15"/>
      <c r="BEN33" s="149"/>
      <c r="BEO33" s="15"/>
      <c r="BEP33" s="15"/>
      <c r="BEQ33" s="15"/>
      <c r="BER33" s="149"/>
      <c r="BES33" s="15"/>
      <c r="BET33" s="15"/>
      <c r="BEU33" s="15"/>
      <c r="BEV33" s="149"/>
      <c r="BEW33" s="15"/>
      <c r="BEX33" s="15"/>
      <c r="BEY33" s="15"/>
      <c r="BEZ33" s="149"/>
      <c r="BFA33" s="15"/>
      <c r="BFB33" s="15"/>
      <c r="BFC33" s="15"/>
      <c r="BFD33" s="149"/>
      <c r="BFE33" s="15"/>
      <c r="BFF33" s="15"/>
      <c r="BFG33" s="15"/>
      <c r="BFH33" s="149"/>
      <c r="BFI33" s="15"/>
      <c r="BFJ33" s="15"/>
      <c r="BFK33" s="15"/>
      <c r="BFL33" s="149"/>
      <c r="BFM33" s="15"/>
      <c r="BFN33" s="15"/>
      <c r="BFO33" s="15"/>
      <c r="BFP33" s="149"/>
      <c r="BFQ33" s="15"/>
      <c r="BFR33" s="15"/>
      <c r="BFS33" s="15"/>
      <c r="BFT33" s="149"/>
      <c r="BFU33" s="15"/>
      <c r="BFV33" s="15"/>
      <c r="BFW33" s="15"/>
      <c r="BFX33" s="149"/>
      <c r="BFY33" s="15"/>
      <c r="BFZ33" s="15"/>
      <c r="BGA33" s="15"/>
      <c r="BGB33" s="149"/>
      <c r="BGC33" s="15"/>
      <c r="BGD33" s="15"/>
      <c r="BGE33" s="15"/>
      <c r="BGF33" s="149"/>
      <c r="BGG33" s="15"/>
      <c r="BGH33" s="15"/>
      <c r="BGI33" s="15"/>
      <c r="BGJ33" s="149"/>
      <c r="BGK33" s="15"/>
      <c r="BGL33" s="15"/>
      <c r="BGM33" s="15"/>
      <c r="BGN33" s="149"/>
      <c r="BGO33" s="15"/>
      <c r="BGP33" s="15"/>
      <c r="BGQ33" s="15"/>
      <c r="BGR33" s="149"/>
      <c r="BGS33" s="15"/>
      <c r="BGT33" s="15"/>
      <c r="BGU33" s="15"/>
      <c r="BGV33" s="149"/>
      <c r="BGW33" s="15"/>
      <c r="BGX33" s="15"/>
      <c r="BGY33" s="15"/>
      <c r="BGZ33" s="149"/>
      <c r="BHA33" s="15"/>
      <c r="BHB33" s="15"/>
      <c r="BHC33" s="15"/>
      <c r="BHD33" s="149"/>
      <c r="BHE33" s="15"/>
      <c r="BHF33" s="15"/>
      <c r="BHG33" s="15"/>
      <c r="BHH33" s="149"/>
      <c r="BHI33" s="15"/>
      <c r="BHJ33" s="15"/>
      <c r="BHK33" s="15"/>
      <c r="BHL33" s="149"/>
      <c r="BHM33" s="15"/>
      <c r="BHN33" s="15"/>
      <c r="BHO33" s="15"/>
      <c r="BHP33" s="149"/>
      <c r="BHQ33" s="15"/>
      <c r="BHR33" s="15"/>
      <c r="BHS33" s="15"/>
      <c r="BHT33" s="149"/>
      <c r="BHU33" s="15"/>
      <c r="BHV33" s="15"/>
      <c r="BHW33" s="15"/>
      <c r="BHX33" s="149"/>
      <c r="BHY33" s="15"/>
      <c r="BHZ33" s="15"/>
      <c r="BIA33" s="15"/>
      <c r="BIB33" s="149"/>
      <c r="BIC33" s="15"/>
      <c r="BID33" s="15"/>
      <c r="BIE33" s="15"/>
      <c r="BIF33" s="149"/>
      <c r="BIG33" s="15"/>
      <c r="BIH33" s="15"/>
      <c r="BII33" s="15"/>
      <c r="BIJ33" s="149"/>
      <c r="BIK33" s="15"/>
      <c r="BIL33" s="15"/>
      <c r="BIM33" s="15"/>
      <c r="BIN33" s="149"/>
      <c r="BIO33" s="15"/>
      <c r="BIP33" s="15"/>
      <c r="BIQ33" s="15"/>
      <c r="BIR33" s="149"/>
      <c r="BIS33" s="15"/>
      <c r="BIT33" s="15"/>
      <c r="BIU33" s="15"/>
      <c r="BIV33" s="149"/>
      <c r="BIW33" s="15"/>
      <c r="BIX33" s="15"/>
      <c r="BIY33" s="15"/>
      <c r="BIZ33" s="149"/>
      <c r="BJA33" s="15"/>
      <c r="BJB33" s="15"/>
      <c r="BJC33" s="15"/>
      <c r="BJD33" s="149"/>
      <c r="BJE33" s="15"/>
      <c r="BJF33" s="15"/>
      <c r="BJG33" s="15"/>
      <c r="BJH33" s="149"/>
      <c r="BJI33" s="15"/>
      <c r="BJJ33" s="15"/>
      <c r="BJK33" s="15"/>
      <c r="BJL33" s="149"/>
      <c r="BJM33" s="15"/>
      <c r="BJN33" s="15"/>
      <c r="BJO33" s="15"/>
      <c r="BJP33" s="149"/>
      <c r="BJQ33" s="15"/>
      <c r="BJR33" s="15"/>
      <c r="BJS33" s="15"/>
      <c r="BJT33" s="149"/>
      <c r="BJU33" s="15"/>
      <c r="BJV33" s="15"/>
      <c r="BJW33" s="15"/>
      <c r="BJX33" s="149"/>
      <c r="BJY33" s="15"/>
      <c r="BJZ33" s="15"/>
      <c r="BKA33" s="15"/>
      <c r="BKB33" s="149"/>
      <c r="BKC33" s="15"/>
      <c r="BKD33" s="15"/>
      <c r="BKE33" s="15"/>
      <c r="BKF33" s="149"/>
      <c r="BKG33" s="15"/>
      <c r="BKH33" s="15"/>
      <c r="BKI33" s="15"/>
      <c r="BKJ33" s="149"/>
      <c r="BKK33" s="15"/>
      <c r="BKL33" s="15"/>
      <c r="BKM33" s="15"/>
      <c r="BKN33" s="149"/>
      <c r="BKO33" s="15"/>
      <c r="BKP33" s="15"/>
      <c r="BKQ33" s="15"/>
      <c r="BKR33" s="149"/>
      <c r="BKS33" s="15"/>
      <c r="BKT33" s="15"/>
      <c r="BKU33" s="15"/>
      <c r="BKV33" s="149"/>
      <c r="BKW33" s="15"/>
      <c r="BKX33" s="15"/>
      <c r="BKY33" s="15"/>
      <c r="BKZ33" s="149"/>
      <c r="BLA33" s="15"/>
      <c r="BLB33" s="15"/>
      <c r="BLC33" s="15"/>
      <c r="BLD33" s="149"/>
      <c r="BLE33" s="15"/>
      <c r="BLF33" s="15"/>
      <c r="BLG33" s="15"/>
      <c r="BLH33" s="149"/>
      <c r="BLI33" s="15"/>
      <c r="BLJ33" s="15"/>
      <c r="BLK33" s="15"/>
      <c r="BLL33" s="149"/>
      <c r="BLM33" s="15"/>
      <c r="BLN33" s="15"/>
      <c r="BLO33" s="15"/>
      <c r="BLP33" s="149"/>
      <c r="BLQ33" s="15"/>
      <c r="BLR33" s="15"/>
      <c r="BLS33" s="15"/>
      <c r="BLT33" s="149"/>
      <c r="BLU33" s="15"/>
      <c r="BLV33" s="15"/>
      <c r="BLW33" s="15"/>
      <c r="BLX33" s="149"/>
      <c r="BLY33" s="15"/>
      <c r="BLZ33" s="15"/>
      <c r="BMA33" s="15"/>
      <c r="BMB33" s="149"/>
      <c r="BMC33" s="15"/>
      <c r="BMD33" s="15"/>
      <c r="BME33" s="15"/>
      <c r="BMF33" s="149"/>
      <c r="BMG33" s="15"/>
      <c r="BMH33" s="15"/>
      <c r="BMI33" s="15"/>
      <c r="BMJ33" s="149"/>
      <c r="BMK33" s="15"/>
      <c r="BML33" s="15"/>
      <c r="BMM33" s="15"/>
      <c r="BMN33" s="149"/>
      <c r="BMO33" s="15"/>
      <c r="BMP33" s="15"/>
      <c r="BMQ33" s="15"/>
      <c r="BMR33" s="149"/>
      <c r="BMS33" s="15"/>
      <c r="BMT33" s="15"/>
      <c r="BMU33" s="15"/>
      <c r="BMV33" s="149"/>
      <c r="BMW33" s="15"/>
      <c r="BMX33" s="15"/>
      <c r="BMY33" s="15"/>
      <c r="BMZ33" s="149"/>
      <c r="BNA33" s="15"/>
      <c r="BNB33" s="15"/>
      <c r="BNC33" s="15"/>
      <c r="BND33" s="149"/>
      <c r="BNE33" s="15"/>
      <c r="BNF33" s="15"/>
      <c r="BNG33" s="15"/>
      <c r="BNH33" s="149"/>
      <c r="BNI33" s="15"/>
      <c r="BNJ33" s="15"/>
      <c r="BNK33" s="15"/>
      <c r="BNL33" s="149"/>
      <c r="BNM33" s="15"/>
      <c r="BNN33" s="15"/>
      <c r="BNO33" s="15"/>
      <c r="BNP33" s="149"/>
      <c r="BNQ33" s="15"/>
      <c r="BNR33" s="15"/>
      <c r="BNS33" s="15"/>
      <c r="BNT33" s="149"/>
      <c r="BNU33" s="15"/>
      <c r="BNV33" s="15"/>
      <c r="BNW33" s="15"/>
      <c r="BNX33" s="149"/>
      <c r="BNY33" s="15"/>
      <c r="BNZ33" s="15"/>
      <c r="BOA33" s="15"/>
      <c r="BOB33" s="149"/>
      <c r="BOC33" s="15"/>
      <c r="BOD33" s="15"/>
      <c r="BOE33" s="15"/>
      <c r="BOF33" s="149"/>
      <c r="BOG33" s="15"/>
      <c r="BOH33" s="15"/>
      <c r="BOI33" s="15"/>
      <c r="BOJ33" s="149"/>
      <c r="BOK33" s="15"/>
      <c r="BOL33" s="15"/>
      <c r="BOM33" s="15"/>
      <c r="BON33" s="149"/>
      <c r="BOO33" s="15"/>
      <c r="BOP33" s="15"/>
      <c r="BOQ33" s="15"/>
      <c r="BOR33" s="149"/>
      <c r="BOS33" s="15"/>
      <c r="BOT33" s="15"/>
      <c r="BOU33" s="15"/>
      <c r="BOV33" s="149"/>
      <c r="BOW33" s="15"/>
      <c r="BOX33" s="15"/>
      <c r="BOY33" s="15"/>
      <c r="BOZ33" s="149"/>
      <c r="BPA33" s="15"/>
      <c r="BPB33" s="15"/>
      <c r="BPC33" s="15"/>
      <c r="BPD33" s="149"/>
      <c r="BPE33" s="15"/>
      <c r="BPF33" s="15"/>
      <c r="BPG33" s="15"/>
      <c r="BPH33" s="149"/>
      <c r="BPI33" s="15"/>
      <c r="BPJ33" s="15"/>
      <c r="BPK33" s="15"/>
      <c r="BPL33" s="149"/>
      <c r="BPM33" s="15"/>
      <c r="BPN33" s="15"/>
      <c r="BPO33" s="15"/>
      <c r="BPP33" s="149"/>
      <c r="BPQ33" s="15"/>
      <c r="BPR33" s="15"/>
      <c r="BPS33" s="15"/>
      <c r="BPT33" s="149"/>
      <c r="BPU33" s="15"/>
      <c r="BPV33" s="15"/>
      <c r="BPW33" s="15"/>
      <c r="BPX33" s="149"/>
      <c r="BPY33" s="15"/>
      <c r="BPZ33" s="15"/>
      <c r="BQA33" s="15"/>
      <c r="BQB33" s="149"/>
      <c r="BQC33" s="15"/>
      <c r="BQD33" s="15"/>
      <c r="BQE33" s="15"/>
      <c r="BQF33" s="149"/>
      <c r="BQG33" s="15"/>
      <c r="BQH33" s="15"/>
      <c r="BQI33" s="15"/>
      <c r="BQJ33" s="149"/>
      <c r="BQK33" s="15"/>
      <c r="BQL33" s="15"/>
      <c r="BQM33" s="15"/>
      <c r="BQN33" s="149"/>
      <c r="BQO33" s="15"/>
      <c r="BQP33" s="15"/>
      <c r="BQQ33" s="15"/>
      <c r="BQR33" s="149"/>
      <c r="BQS33" s="15"/>
      <c r="BQT33" s="15"/>
      <c r="BQU33" s="15"/>
      <c r="BQV33" s="149"/>
      <c r="BQW33" s="15"/>
      <c r="BQX33" s="15"/>
      <c r="BQY33" s="15"/>
      <c r="BQZ33" s="149"/>
      <c r="BRA33" s="15"/>
      <c r="BRB33" s="15"/>
      <c r="BRC33" s="15"/>
      <c r="BRD33" s="149"/>
      <c r="BRE33" s="15"/>
      <c r="BRF33" s="15"/>
      <c r="BRG33" s="15"/>
      <c r="BRH33" s="149"/>
      <c r="BRI33" s="15"/>
      <c r="BRJ33" s="15"/>
      <c r="BRK33" s="15"/>
      <c r="BRL33" s="149"/>
      <c r="BRM33" s="15"/>
      <c r="BRN33" s="15"/>
      <c r="BRO33" s="15"/>
      <c r="BRP33" s="149"/>
      <c r="BRQ33" s="15"/>
      <c r="BRR33" s="15"/>
      <c r="BRS33" s="15"/>
      <c r="BRT33" s="149"/>
      <c r="BRU33" s="15"/>
      <c r="BRV33" s="15"/>
      <c r="BRW33" s="15"/>
      <c r="BRX33" s="149"/>
      <c r="BRY33" s="15"/>
      <c r="BRZ33" s="15"/>
      <c r="BSA33" s="15"/>
      <c r="BSB33" s="149"/>
      <c r="BSC33" s="15"/>
      <c r="BSD33" s="15"/>
      <c r="BSE33" s="15"/>
      <c r="BSF33" s="149"/>
      <c r="BSG33" s="15"/>
      <c r="BSH33" s="15"/>
      <c r="BSI33" s="15"/>
      <c r="BSJ33" s="149"/>
      <c r="BSK33" s="15"/>
      <c r="BSL33" s="15"/>
      <c r="BSM33" s="15"/>
      <c r="BSN33" s="149"/>
      <c r="BSO33" s="15"/>
      <c r="BSP33" s="15"/>
      <c r="BSQ33" s="15"/>
      <c r="BSR33" s="149"/>
      <c r="BSS33" s="15"/>
      <c r="BST33" s="15"/>
      <c r="BSU33" s="15"/>
      <c r="BSV33" s="149"/>
      <c r="BSW33" s="15"/>
      <c r="BSX33" s="15"/>
      <c r="BSY33" s="15"/>
      <c r="BSZ33" s="149"/>
      <c r="BTA33" s="15"/>
      <c r="BTB33" s="15"/>
      <c r="BTC33" s="15"/>
      <c r="BTD33" s="149"/>
      <c r="BTE33" s="15"/>
      <c r="BTF33" s="15"/>
      <c r="BTG33" s="15"/>
      <c r="BTH33" s="149"/>
      <c r="BTI33" s="15"/>
      <c r="BTJ33" s="15"/>
      <c r="BTK33" s="15"/>
      <c r="BTL33" s="149"/>
      <c r="BTM33" s="15"/>
      <c r="BTN33" s="15"/>
      <c r="BTO33" s="15"/>
      <c r="BTP33" s="149"/>
      <c r="BTQ33" s="15"/>
      <c r="BTR33" s="15"/>
      <c r="BTS33" s="15"/>
      <c r="BTT33" s="149"/>
      <c r="BTU33" s="15"/>
      <c r="BTV33" s="15"/>
      <c r="BTW33" s="15"/>
      <c r="BTX33" s="149"/>
      <c r="BTY33" s="15"/>
      <c r="BTZ33" s="15"/>
      <c r="BUA33" s="15"/>
      <c r="BUB33" s="149"/>
      <c r="BUC33" s="15"/>
      <c r="BUD33" s="15"/>
      <c r="BUE33" s="15"/>
      <c r="BUF33" s="149"/>
      <c r="BUG33" s="15"/>
      <c r="BUH33" s="15"/>
      <c r="BUI33" s="15"/>
      <c r="BUJ33" s="149"/>
      <c r="BUK33" s="15"/>
      <c r="BUL33" s="15"/>
      <c r="BUM33" s="15"/>
      <c r="BUN33" s="149"/>
      <c r="BUO33" s="15"/>
      <c r="BUP33" s="15"/>
      <c r="BUQ33" s="15"/>
      <c r="BUR33" s="149"/>
      <c r="BUS33" s="15"/>
      <c r="BUT33" s="15"/>
      <c r="BUU33" s="15"/>
      <c r="BUV33" s="149"/>
      <c r="BUW33" s="15"/>
      <c r="BUX33" s="15"/>
      <c r="BUY33" s="15"/>
      <c r="BUZ33" s="149"/>
      <c r="BVA33" s="15"/>
      <c r="BVB33" s="15"/>
      <c r="BVC33" s="15"/>
      <c r="BVD33" s="149"/>
      <c r="BVE33" s="15"/>
      <c r="BVF33" s="15"/>
      <c r="BVG33" s="15"/>
      <c r="BVH33" s="149"/>
      <c r="BVI33" s="15"/>
      <c r="BVJ33" s="15"/>
      <c r="BVK33" s="15"/>
      <c r="BVL33" s="149"/>
      <c r="BVM33" s="15"/>
      <c r="BVN33" s="15"/>
      <c r="BVO33" s="15"/>
      <c r="BVP33" s="149"/>
      <c r="BVQ33" s="15"/>
      <c r="BVR33" s="15"/>
      <c r="BVS33" s="15"/>
      <c r="BVT33" s="149"/>
      <c r="BVU33" s="15"/>
      <c r="BVV33" s="15"/>
      <c r="BVW33" s="15"/>
      <c r="BVX33" s="149"/>
      <c r="BVY33" s="15"/>
      <c r="BVZ33" s="15"/>
      <c r="BWA33" s="15"/>
      <c r="BWB33" s="149"/>
      <c r="BWC33" s="15"/>
      <c r="BWD33" s="15"/>
      <c r="BWE33" s="15"/>
      <c r="BWF33" s="149"/>
      <c r="BWG33" s="15"/>
      <c r="BWH33" s="15"/>
      <c r="BWI33" s="15"/>
      <c r="BWJ33" s="149"/>
      <c r="BWK33" s="15"/>
      <c r="BWL33" s="15"/>
      <c r="BWM33" s="15"/>
      <c r="BWN33" s="149"/>
      <c r="BWO33" s="15"/>
      <c r="BWP33" s="15"/>
      <c r="BWQ33" s="15"/>
      <c r="BWR33" s="149"/>
      <c r="BWS33" s="15"/>
      <c r="BWT33" s="15"/>
      <c r="BWU33" s="15"/>
      <c r="BWV33" s="149"/>
      <c r="BWW33" s="15"/>
      <c r="BWX33" s="15"/>
      <c r="BWY33" s="15"/>
      <c r="BWZ33" s="149"/>
      <c r="BXA33" s="15"/>
      <c r="BXB33" s="15"/>
      <c r="BXC33" s="15"/>
      <c r="BXD33" s="149"/>
      <c r="BXE33" s="15"/>
      <c r="BXF33" s="15"/>
      <c r="BXG33" s="15"/>
      <c r="BXH33" s="149"/>
      <c r="BXI33" s="15"/>
      <c r="BXJ33" s="15"/>
      <c r="BXK33" s="15"/>
      <c r="BXL33" s="149"/>
      <c r="BXM33" s="15"/>
      <c r="BXN33" s="15"/>
      <c r="BXO33" s="15"/>
      <c r="BXP33" s="149"/>
      <c r="BXQ33" s="15"/>
      <c r="BXR33" s="15"/>
      <c r="BXS33" s="15"/>
      <c r="BXT33" s="149"/>
      <c r="BXU33" s="15"/>
      <c r="BXV33" s="15"/>
      <c r="BXW33" s="15"/>
      <c r="BXX33" s="149"/>
      <c r="BXY33" s="15"/>
      <c r="BXZ33" s="15"/>
      <c r="BYA33" s="15"/>
      <c r="BYB33" s="149"/>
      <c r="BYC33" s="15"/>
      <c r="BYD33" s="15"/>
      <c r="BYE33" s="15"/>
      <c r="BYF33" s="149"/>
      <c r="BYG33" s="15"/>
      <c r="BYH33" s="15"/>
      <c r="BYI33" s="15"/>
      <c r="BYJ33" s="149"/>
      <c r="BYK33" s="15"/>
      <c r="BYL33" s="15"/>
      <c r="BYM33" s="15"/>
      <c r="BYN33" s="149"/>
      <c r="BYO33" s="15"/>
      <c r="BYP33" s="15"/>
      <c r="BYQ33" s="15"/>
      <c r="BYR33" s="149"/>
      <c r="BYS33" s="15"/>
      <c r="BYT33" s="15"/>
      <c r="BYU33" s="15"/>
      <c r="BYV33" s="149"/>
      <c r="BYW33" s="15"/>
      <c r="BYX33" s="15"/>
      <c r="BYY33" s="15"/>
      <c r="BYZ33" s="149"/>
      <c r="BZA33" s="15"/>
      <c r="BZB33" s="15"/>
      <c r="BZC33" s="15"/>
      <c r="BZD33" s="149"/>
      <c r="BZE33" s="15"/>
      <c r="BZF33" s="15"/>
      <c r="BZG33" s="15"/>
      <c r="BZH33" s="149"/>
      <c r="BZI33" s="15"/>
      <c r="BZJ33" s="15"/>
      <c r="BZK33" s="15"/>
      <c r="BZL33" s="149"/>
      <c r="BZM33" s="15"/>
      <c r="BZN33" s="15"/>
      <c r="BZO33" s="15"/>
      <c r="BZP33" s="149"/>
      <c r="BZQ33" s="15"/>
      <c r="BZR33" s="15"/>
      <c r="BZS33" s="15"/>
      <c r="BZT33" s="149"/>
      <c r="BZU33" s="15"/>
      <c r="BZV33" s="15"/>
      <c r="BZW33" s="15"/>
      <c r="BZX33" s="149"/>
      <c r="BZY33" s="15"/>
      <c r="BZZ33" s="15"/>
      <c r="CAA33" s="15"/>
      <c r="CAB33" s="149"/>
      <c r="CAC33" s="15"/>
      <c r="CAD33" s="15"/>
      <c r="CAE33" s="15"/>
      <c r="CAF33" s="149"/>
      <c r="CAG33" s="15"/>
      <c r="CAH33" s="15"/>
      <c r="CAI33" s="15"/>
      <c r="CAJ33" s="149"/>
      <c r="CAK33" s="15"/>
      <c r="CAL33" s="15"/>
      <c r="CAM33" s="15"/>
      <c r="CAN33" s="149"/>
      <c r="CAO33" s="15"/>
      <c r="CAP33" s="15"/>
      <c r="CAQ33" s="15"/>
      <c r="CAR33" s="149"/>
      <c r="CAS33" s="15"/>
      <c r="CAT33" s="15"/>
      <c r="CAU33" s="15"/>
      <c r="CAV33" s="149"/>
      <c r="CAW33" s="15"/>
      <c r="CAX33" s="15"/>
      <c r="CAY33" s="15"/>
      <c r="CAZ33" s="149"/>
      <c r="CBA33" s="15"/>
      <c r="CBB33" s="15"/>
      <c r="CBC33" s="15"/>
      <c r="CBD33" s="149"/>
      <c r="CBE33" s="15"/>
      <c r="CBF33" s="15"/>
      <c r="CBG33" s="15"/>
      <c r="CBH33" s="149"/>
      <c r="CBI33" s="15"/>
      <c r="CBJ33" s="15"/>
      <c r="CBK33" s="15"/>
      <c r="CBL33" s="149"/>
      <c r="CBM33" s="15"/>
      <c r="CBN33" s="15"/>
      <c r="CBO33" s="15"/>
      <c r="CBP33" s="149"/>
      <c r="CBQ33" s="15"/>
      <c r="CBR33" s="15"/>
      <c r="CBS33" s="15"/>
      <c r="CBT33" s="149"/>
      <c r="CBU33" s="15"/>
      <c r="CBV33" s="15"/>
      <c r="CBW33" s="15"/>
      <c r="CBX33" s="149"/>
      <c r="CBY33" s="15"/>
      <c r="CBZ33" s="15"/>
      <c r="CCA33" s="15"/>
      <c r="CCB33" s="149"/>
      <c r="CCC33" s="15"/>
      <c r="CCD33" s="15"/>
      <c r="CCE33" s="15"/>
      <c r="CCF33" s="149"/>
      <c r="CCG33" s="15"/>
      <c r="CCH33" s="15"/>
      <c r="CCI33" s="15"/>
      <c r="CCJ33" s="149"/>
      <c r="CCK33" s="15"/>
      <c r="CCL33" s="15"/>
      <c r="CCM33" s="15"/>
      <c r="CCN33" s="149"/>
      <c r="CCO33" s="15"/>
      <c r="CCP33" s="15"/>
      <c r="CCQ33" s="15"/>
      <c r="CCR33" s="149"/>
      <c r="CCS33" s="15"/>
      <c r="CCT33" s="15"/>
      <c r="CCU33" s="15"/>
      <c r="CCV33" s="149"/>
      <c r="CCW33" s="15"/>
      <c r="CCX33" s="15"/>
      <c r="CCY33" s="15"/>
      <c r="CCZ33" s="149"/>
      <c r="CDA33" s="15"/>
      <c r="CDB33" s="15"/>
      <c r="CDC33" s="15"/>
      <c r="CDD33" s="149"/>
      <c r="CDE33" s="15"/>
      <c r="CDF33" s="15"/>
      <c r="CDG33" s="15"/>
      <c r="CDH33" s="149"/>
      <c r="CDI33" s="15"/>
      <c r="CDJ33" s="15"/>
      <c r="CDK33" s="15"/>
      <c r="CDL33" s="149"/>
      <c r="CDM33" s="15"/>
      <c r="CDN33" s="15"/>
      <c r="CDO33" s="15"/>
      <c r="CDP33" s="149"/>
      <c r="CDQ33" s="15"/>
      <c r="CDR33" s="15"/>
      <c r="CDS33" s="15"/>
      <c r="CDT33" s="149"/>
      <c r="CDU33" s="15"/>
      <c r="CDV33" s="15"/>
      <c r="CDW33" s="15"/>
      <c r="CDX33" s="149"/>
      <c r="CDY33" s="15"/>
      <c r="CDZ33" s="15"/>
      <c r="CEA33" s="15"/>
      <c r="CEB33" s="149"/>
      <c r="CEC33" s="15"/>
      <c r="CED33" s="15"/>
      <c r="CEE33" s="15"/>
      <c r="CEF33" s="149"/>
      <c r="CEG33" s="15"/>
      <c r="CEH33" s="15"/>
      <c r="CEI33" s="15"/>
      <c r="CEJ33" s="149"/>
      <c r="CEK33" s="15"/>
      <c r="CEL33" s="15"/>
      <c r="CEM33" s="15"/>
      <c r="CEN33" s="149"/>
      <c r="CEO33" s="15"/>
      <c r="CEP33" s="15"/>
      <c r="CEQ33" s="15"/>
      <c r="CER33" s="149"/>
      <c r="CES33" s="15"/>
      <c r="CET33" s="15"/>
      <c r="CEU33" s="15"/>
      <c r="CEV33" s="149"/>
      <c r="CEW33" s="15"/>
      <c r="CEX33" s="15"/>
      <c r="CEY33" s="15"/>
      <c r="CEZ33" s="149"/>
      <c r="CFA33" s="15"/>
      <c r="CFB33" s="15"/>
      <c r="CFC33" s="15"/>
      <c r="CFD33" s="149"/>
      <c r="CFE33" s="15"/>
      <c r="CFF33" s="15"/>
      <c r="CFG33" s="15"/>
      <c r="CFH33" s="149"/>
      <c r="CFI33" s="15"/>
      <c r="CFJ33" s="15"/>
      <c r="CFK33" s="15"/>
      <c r="CFL33" s="149"/>
      <c r="CFM33" s="15"/>
      <c r="CFN33" s="15"/>
      <c r="CFO33" s="15"/>
      <c r="CFP33" s="149"/>
      <c r="CFQ33" s="15"/>
      <c r="CFR33" s="15"/>
      <c r="CFS33" s="15"/>
      <c r="CFT33" s="149"/>
      <c r="CFU33" s="15"/>
      <c r="CFV33" s="15"/>
      <c r="CFW33" s="15"/>
      <c r="CFX33" s="149"/>
      <c r="CFY33" s="15"/>
      <c r="CFZ33" s="15"/>
      <c r="CGA33" s="15"/>
      <c r="CGB33" s="149"/>
      <c r="CGC33" s="15"/>
      <c r="CGD33" s="15"/>
      <c r="CGE33" s="15"/>
      <c r="CGF33" s="149"/>
      <c r="CGG33" s="15"/>
      <c r="CGH33" s="15"/>
      <c r="CGI33" s="15"/>
      <c r="CGJ33" s="149"/>
      <c r="CGK33" s="15"/>
      <c r="CGL33" s="15"/>
      <c r="CGM33" s="15"/>
      <c r="CGN33" s="149"/>
      <c r="CGO33" s="15"/>
      <c r="CGP33" s="15"/>
      <c r="CGQ33" s="15"/>
      <c r="CGR33" s="149"/>
      <c r="CGS33" s="15"/>
      <c r="CGT33" s="15"/>
      <c r="CGU33" s="15"/>
      <c r="CGV33" s="149"/>
      <c r="CGW33" s="15"/>
      <c r="CGX33" s="15"/>
      <c r="CGY33" s="15"/>
      <c r="CGZ33" s="149"/>
      <c r="CHA33" s="15"/>
      <c r="CHB33" s="15"/>
      <c r="CHC33" s="15"/>
      <c r="CHD33" s="149"/>
      <c r="CHE33" s="15"/>
      <c r="CHF33" s="15"/>
      <c r="CHG33" s="15"/>
      <c r="CHH33" s="149"/>
      <c r="CHI33" s="15"/>
      <c r="CHJ33" s="15"/>
      <c r="CHK33" s="15"/>
      <c r="CHL33" s="149"/>
      <c r="CHM33" s="15"/>
      <c r="CHN33" s="15"/>
      <c r="CHO33" s="15"/>
      <c r="CHP33" s="149"/>
      <c r="CHQ33" s="15"/>
      <c r="CHR33" s="15"/>
      <c r="CHS33" s="15"/>
      <c r="CHT33" s="149"/>
      <c r="CHU33" s="15"/>
      <c r="CHV33" s="15"/>
      <c r="CHW33" s="15"/>
      <c r="CHX33" s="149"/>
      <c r="CHY33" s="15"/>
      <c r="CHZ33" s="15"/>
      <c r="CIA33" s="15"/>
      <c r="CIB33" s="149"/>
      <c r="CIC33" s="15"/>
      <c r="CID33" s="15"/>
      <c r="CIE33" s="15"/>
      <c r="CIF33" s="149"/>
      <c r="CIG33" s="15"/>
      <c r="CIH33" s="15"/>
      <c r="CII33" s="15"/>
      <c r="CIJ33" s="149"/>
      <c r="CIK33" s="15"/>
      <c r="CIL33" s="15"/>
      <c r="CIM33" s="15"/>
      <c r="CIN33" s="149"/>
      <c r="CIO33" s="15"/>
      <c r="CIP33" s="15"/>
      <c r="CIQ33" s="15"/>
      <c r="CIR33" s="149"/>
      <c r="CIS33" s="15"/>
      <c r="CIT33" s="15"/>
      <c r="CIU33" s="15"/>
      <c r="CIV33" s="149"/>
      <c r="CIW33" s="15"/>
      <c r="CIX33" s="15"/>
      <c r="CIY33" s="15"/>
      <c r="CIZ33" s="149"/>
      <c r="CJA33" s="15"/>
      <c r="CJB33" s="15"/>
      <c r="CJC33" s="15"/>
      <c r="CJD33" s="149"/>
      <c r="CJE33" s="15"/>
      <c r="CJF33" s="15"/>
      <c r="CJG33" s="15"/>
      <c r="CJH33" s="149"/>
      <c r="CJI33" s="15"/>
      <c r="CJJ33" s="15"/>
      <c r="CJK33" s="15"/>
      <c r="CJL33" s="149"/>
      <c r="CJM33" s="15"/>
      <c r="CJN33" s="15"/>
      <c r="CJO33" s="15"/>
      <c r="CJP33" s="149"/>
      <c r="CJQ33" s="15"/>
      <c r="CJR33" s="15"/>
      <c r="CJS33" s="15"/>
      <c r="CJT33" s="149"/>
      <c r="CJU33" s="15"/>
      <c r="CJV33" s="15"/>
      <c r="CJW33" s="15"/>
      <c r="CJX33" s="149"/>
      <c r="CJY33" s="15"/>
      <c r="CJZ33" s="15"/>
      <c r="CKA33" s="15"/>
      <c r="CKB33" s="149"/>
      <c r="CKC33" s="15"/>
      <c r="CKD33" s="15"/>
      <c r="CKE33" s="15"/>
      <c r="CKF33" s="149"/>
      <c r="CKG33" s="15"/>
      <c r="CKH33" s="15"/>
      <c r="CKI33" s="15"/>
      <c r="CKJ33" s="149"/>
      <c r="CKK33" s="15"/>
      <c r="CKL33" s="15"/>
      <c r="CKM33" s="15"/>
      <c r="CKN33" s="149"/>
      <c r="CKO33" s="15"/>
      <c r="CKP33" s="15"/>
      <c r="CKQ33" s="15"/>
      <c r="CKR33" s="149"/>
      <c r="CKS33" s="15"/>
      <c r="CKT33" s="15"/>
      <c r="CKU33" s="15"/>
      <c r="CKV33" s="149"/>
      <c r="CKW33" s="15"/>
      <c r="CKX33" s="15"/>
      <c r="CKY33" s="15"/>
      <c r="CKZ33" s="149"/>
      <c r="CLA33" s="15"/>
      <c r="CLB33" s="15"/>
      <c r="CLC33" s="15"/>
      <c r="CLD33" s="149"/>
      <c r="CLE33" s="15"/>
      <c r="CLF33" s="15"/>
      <c r="CLG33" s="15"/>
      <c r="CLH33" s="149"/>
      <c r="CLI33" s="15"/>
      <c r="CLJ33" s="15"/>
      <c r="CLK33" s="15"/>
      <c r="CLL33" s="149"/>
      <c r="CLM33" s="15"/>
      <c r="CLN33" s="15"/>
      <c r="CLO33" s="15"/>
      <c r="CLP33" s="149"/>
      <c r="CLQ33" s="15"/>
      <c r="CLR33" s="15"/>
      <c r="CLS33" s="15"/>
      <c r="CLT33" s="149"/>
      <c r="CLU33" s="15"/>
      <c r="CLV33" s="15"/>
      <c r="CLW33" s="15"/>
      <c r="CLX33" s="149"/>
      <c r="CLY33" s="15"/>
      <c r="CLZ33" s="15"/>
      <c r="CMA33" s="15"/>
      <c r="CMB33" s="149"/>
      <c r="CMC33" s="15"/>
      <c r="CMD33" s="15"/>
      <c r="CME33" s="15"/>
      <c r="CMF33" s="149"/>
      <c r="CMG33" s="15"/>
      <c r="CMH33" s="15"/>
      <c r="CMI33" s="15"/>
      <c r="CMJ33" s="149"/>
      <c r="CMK33" s="15"/>
      <c r="CML33" s="15"/>
      <c r="CMM33" s="15"/>
      <c r="CMN33" s="149"/>
      <c r="CMO33" s="15"/>
      <c r="CMP33" s="15"/>
      <c r="CMQ33" s="15"/>
      <c r="CMR33" s="149"/>
      <c r="CMS33" s="15"/>
      <c r="CMT33" s="15"/>
      <c r="CMU33" s="15"/>
      <c r="CMV33" s="149"/>
      <c r="CMW33" s="15"/>
      <c r="CMX33" s="15"/>
      <c r="CMY33" s="15"/>
      <c r="CMZ33" s="149"/>
      <c r="CNA33" s="15"/>
      <c r="CNB33" s="15"/>
      <c r="CNC33" s="15"/>
      <c r="CND33" s="149"/>
      <c r="CNE33" s="15"/>
      <c r="CNF33" s="15"/>
      <c r="CNG33" s="15"/>
      <c r="CNH33" s="149"/>
      <c r="CNI33" s="15"/>
      <c r="CNJ33" s="15"/>
      <c r="CNK33" s="15"/>
      <c r="CNL33" s="149"/>
      <c r="CNM33" s="15"/>
      <c r="CNN33" s="15"/>
      <c r="CNO33" s="15"/>
      <c r="CNP33" s="149"/>
      <c r="CNQ33" s="15"/>
      <c r="CNR33" s="15"/>
      <c r="CNS33" s="15"/>
      <c r="CNT33" s="149"/>
      <c r="CNU33" s="15"/>
      <c r="CNV33" s="15"/>
      <c r="CNW33" s="15"/>
      <c r="CNX33" s="149"/>
      <c r="CNY33" s="15"/>
      <c r="CNZ33" s="15"/>
      <c r="COA33" s="15"/>
      <c r="COB33" s="149"/>
      <c r="COC33" s="15"/>
      <c r="COD33" s="15"/>
      <c r="COE33" s="15"/>
      <c r="COF33" s="149"/>
      <c r="COG33" s="15"/>
      <c r="COH33" s="15"/>
      <c r="COI33" s="15"/>
      <c r="COJ33" s="149"/>
      <c r="COK33" s="15"/>
      <c r="COL33" s="15"/>
      <c r="COM33" s="15"/>
      <c r="CON33" s="149"/>
      <c r="COO33" s="15"/>
      <c r="COP33" s="15"/>
      <c r="COQ33" s="15"/>
      <c r="COR33" s="149"/>
      <c r="COS33" s="15"/>
      <c r="COT33" s="15"/>
      <c r="COU33" s="15"/>
      <c r="COV33" s="149"/>
      <c r="COW33" s="15"/>
      <c r="COX33" s="15"/>
      <c r="COY33" s="15"/>
      <c r="COZ33" s="149"/>
      <c r="CPA33" s="15"/>
      <c r="CPB33" s="15"/>
      <c r="CPC33" s="15"/>
      <c r="CPD33" s="149"/>
      <c r="CPE33" s="15"/>
      <c r="CPF33" s="15"/>
      <c r="CPG33" s="15"/>
      <c r="CPH33" s="149"/>
      <c r="CPI33" s="15"/>
      <c r="CPJ33" s="15"/>
      <c r="CPK33" s="15"/>
      <c r="CPL33" s="149"/>
      <c r="CPM33" s="15"/>
      <c r="CPN33" s="15"/>
      <c r="CPO33" s="15"/>
      <c r="CPP33" s="149"/>
      <c r="CPQ33" s="15"/>
      <c r="CPR33" s="15"/>
      <c r="CPS33" s="15"/>
      <c r="CPT33" s="149"/>
      <c r="CPU33" s="15"/>
      <c r="CPV33" s="15"/>
      <c r="CPW33" s="15"/>
      <c r="CPX33" s="149"/>
      <c r="CPY33" s="15"/>
      <c r="CPZ33" s="15"/>
      <c r="CQA33" s="15"/>
      <c r="CQB33" s="149"/>
      <c r="CQC33" s="15"/>
      <c r="CQD33" s="15"/>
      <c r="CQE33" s="15"/>
      <c r="CQF33" s="149"/>
      <c r="CQG33" s="15"/>
      <c r="CQH33" s="15"/>
      <c r="CQI33" s="15"/>
      <c r="CQJ33" s="149"/>
      <c r="CQK33" s="15"/>
      <c r="CQL33" s="15"/>
      <c r="CQM33" s="15"/>
      <c r="CQN33" s="149"/>
      <c r="CQO33" s="15"/>
      <c r="CQP33" s="15"/>
      <c r="CQQ33" s="15"/>
      <c r="CQR33" s="149"/>
      <c r="CQS33" s="15"/>
      <c r="CQT33" s="15"/>
      <c r="CQU33" s="15"/>
      <c r="CQV33" s="149"/>
      <c r="CQW33" s="15"/>
      <c r="CQX33" s="15"/>
      <c r="CQY33" s="15"/>
      <c r="CQZ33" s="149"/>
      <c r="CRA33" s="15"/>
      <c r="CRB33" s="15"/>
      <c r="CRC33" s="15"/>
      <c r="CRD33" s="149"/>
      <c r="CRE33" s="15"/>
      <c r="CRF33" s="15"/>
      <c r="CRG33" s="15"/>
      <c r="CRH33" s="149"/>
      <c r="CRI33" s="15"/>
      <c r="CRJ33" s="15"/>
      <c r="CRK33" s="15"/>
      <c r="CRL33" s="149"/>
      <c r="CRM33" s="15"/>
      <c r="CRN33" s="15"/>
      <c r="CRO33" s="15"/>
      <c r="CRP33" s="149"/>
      <c r="CRQ33" s="15"/>
      <c r="CRR33" s="15"/>
      <c r="CRS33" s="15"/>
      <c r="CRT33" s="149"/>
      <c r="CRU33" s="15"/>
      <c r="CRV33" s="15"/>
      <c r="CRW33" s="15"/>
      <c r="CRX33" s="149"/>
      <c r="CRY33" s="15"/>
      <c r="CRZ33" s="15"/>
      <c r="CSA33" s="15"/>
      <c r="CSB33" s="149"/>
      <c r="CSC33" s="15"/>
      <c r="CSD33" s="15"/>
      <c r="CSE33" s="15"/>
      <c r="CSF33" s="149"/>
      <c r="CSG33" s="15"/>
      <c r="CSH33" s="15"/>
      <c r="CSI33" s="15"/>
      <c r="CSJ33" s="149"/>
      <c r="CSK33" s="15"/>
      <c r="CSL33" s="15"/>
      <c r="CSM33" s="15"/>
      <c r="CSN33" s="149"/>
      <c r="CSO33" s="15"/>
      <c r="CSP33" s="15"/>
      <c r="CSQ33" s="15"/>
      <c r="CSR33" s="149"/>
      <c r="CSS33" s="15"/>
      <c r="CST33" s="15"/>
      <c r="CSU33" s="15"/>
      <c r="CSV33" s="149"/>
      <c r="CSW33" s="15"/>
      <c r="CSX33" s="15"/>
      <c r="CSY33" s="15"/>
      <c r="CSZ33" s="149"/>
      <c r="CTA33" s="15"/>
      <c r="CTB33" s="15"/>
      <c r="CTC33" s="15"/>
      <c r="CTD33" s="149"/>
      <c r="CTE33" s="15"/>
      <c r="CTF33" s="15"/>
      <c r="CTG33" s="15"/>
      <c r="CTH33" s="149"/>
      <c r="CTI33" s="15"/>
      <c r="CTJ33" s="15"/>
      <c r="CTK33" s="15"/>
      <c r="CTL33" s="149"/>
      <c r="CTM33" s="15"/>
      <c r="CTN33" s="15"/>
      <c r="CTO33" s="15"/>
      <c r="CTP33" s="149"/>
      <c r="CTQ33" s="15"/>
      <c r="CTR33" s="15"/>
      <c r="CTS33" s="15"/>
      <c r="CTT33" s="149"/>
      <c r="CTU33" s="15"/>
      <c r="CTV33" s="15"/>
      <c r="CTW33" s="15"/>
      <c r="CTX33" s="149"/>
      <c r="CTY33" s="15"/>
      <c r="CTZ33" s="15"/>
      <c r="CUA33" s="15"/>
      <c r="CUB33" s="149"/>
      <c r="CUC33" s="15"/>
      <c r="CUD33" s="15"/>
      <c r="CUE33" s="15"/>
      <c r="CUF33" s="149"/>
      <c r="CUG33" s="15"/>
      <c r="CUH33" s="15"/>
      <c r="CUI33" s="15"/>
      <c r="CUJ33" s="149"/>
      <c r="CUK33" s="15"/>
      <c r="CUL33" s="15"/>
      <c r="CUM33" s="15"/>
      <c r="CUN33" s="149"/>
      <c r="CUO33" s="15"/>
      <c r="CUP33" s="15"/>
      <c r="CUQ33" s="15"/>
      <c r="CUR33" s="149"/>
      <c r="CUS33" s="15"/>
      <c r="CUT33" s="15"/>
      <c r="CUU33" s="15"/>
      <c r="CUV33" s="149"/>
      <c r="CUW33" s="15"/>
      <c r="CUX33" s="15"/>
      <c r="CUY33" s="15"/>
      <c r="CUZ33" s="149"/>
      <c r="CVA33" s="15"/>
      <c r="CVB33" s="15"/>
      <c r="CVC33" s="15"/>
      <c r="CVD33" s="149"/>
      <c r="CVE33" s="15"/>
      <c r="CVF33" s="15"/>
      <c r="CVG33" s="15"/>
      <c r="CVH33" s="149"/>
      <c r="CVI33" s="15"/>
      <c r="CVJ33" s="15"/>
      <c r="CVK33" s="15"/>
      <c r="CVL33" s="149"/>
      <c r="CVM33" s="15"/>
      <c r="CVN33" s="15"/>
      <c r="CVO33" s="15"/>
      <c r="CVP33" s="149"/>
      <c r="CVQ33" s="15"/>
      <c r="CVR33" s="15"/>
      <c r="CVS33" s="15"/>
      <c r="CVT33" s="149"/>
      <c r="CVU33" s="15"/>
      <c r="CVV33" s="15"/>
      <c r="CVW33" s="15"/>
      <c r="CVX33" s="149"/>
      <c r="CVY33" s="15"/>
      <c r="CVZ33" s="15"/>
      <c r="CWA33" s="15"/>
      <c r="CWB33" s="149"/>
      <c r="CWC33" s="15"/>
      <c r="CWD33" s="15"/>
      <c r="CWE33" s="15"/>
      <c r="CWF33" s="149"/>
      <c r="CWG33" s="15"/>
      <c r="CWH33" s="15"/>
      <c r="CWI33" s="15"/>
      <c r="CWJ33" s="149"/>
      <c r="CWK33" s="15"/>
      <c r="CWL33" s="15"/>
      <c r="CWM33" s="15"/>
      <c r="CWN33" s="149"/>
      <c r="CWO33" s="15"/>
      <c r="CWP33" s="15"/>
      <c r="CWQ33" s="15"/>
      <c r="CWR33" s="149"/>
      <c r="CWS33" s="15"/>
      <c r="CWT33" s="15"/>
      <c r="CWU33" s="15"/>
      <c r="CWV33" s="149"/>
      <c r="CWW33" s="15"/>
      <c r="CWX33" s="15"/>
      <c r="CWY33" s="15"/>
      <c r="CWZ33" s="149"/>
      <c r="CXA33" s="15"/>
      <c r="CXB33" s="15"/>
      <c r="CXC33" s="15"/>
      <c r="CXD33" s="149"/>
      <c r="CXE33" s="15"/>
      <c r="CXF33" s="15"/>
      <c r="CXG33" s="15"/>
      <c r="CXH33" s="149"/>
      <c r="CXI33" s="15"/>
      <c r="CXJ33" s="15"/>
      <c r="CXK33" s="15"/>
      <c r="CXL33" s="149"/>
      <c r="CXM33" s="15"/>
      <c r="CXN33" s="15"/>
      <c r="CXO33" s="15"/>
      <c r="CXP33" s="149"/>
      <c r="CXQ33" s="15"/>
      <c r="CXR33" s="15"/>
      <c r="CXS33" s="15"/>
      <c r="CXT33" s="149"/>
      <c r="CXU33" s="15"/>
      <c r="CXV33" s="15"/>
      <c r="CXW33" s="15"/>
      <c r="CXX33" s="149"/>
      <c r="CXY33" s="15"/>
      <c r="CXZ33" s="15"/>
      <c r="CYA33" s="15"/>
      <c r="CYB33" s="149"/>
      <c r="CYC33" s="15"/>
      <c r="CYD33" s="15"/>
      <c r="CYE33" s="15"/>
      <c r="CYF33" s="149"/>
      <c r="CYG33" s="15"/>
      <c r="CYH33" s="15"/>
      <c r="CYI33" s="15"/>
      <c r="CYJ33" s="149"/>
      <c r="CYK33" s="15"/>
      <c r="CYL33" s="15"/>
      <c r="CYM33" s="15"/>
      <c r="CYN33" s="149"/>
      <c r="CYO33" s="15"/>
      <c r="CYP33" s="15"/>
      <c r="CYQ33" s="15"/>
      <c r="CYR33" s="149"/>
      <c r="CYS33" s="15"/>
      <c r="CYT33" s="15"/>
      <c r="CYU33" s="15"/>
      <c r="CYV33" s="149"/>
      <c r="CYW33" s="15"/>
      <c r="CYX33" s="15"/>
      <c r="CYY33" s="15"/>
      <c r="CYZ33" s="149"/>
      <c r="CZA33" s="15"/>
      <c r="CZB33" s="15"/>
      <c r="CZC33" s="15"/>
      <c r="CZD33" s="149"/>
      <c r="CZE33" s="15"/>
      <c r="CZF33" s="15"/>
      <c r="CZG33" s="15"/>
      <c r="CZH33" s="149"/>
      <c r="CZI33" s="15"/>
      <c r="CZJ33" s="15"/>
      <c r="CZK33" s="15"/>
      <c r="CZL33" s="149"/>
      <c r="CZM33" s="15"/>
      <c r="CZN33" s="15"/>
      <c r="CZO33" s="15"/>
      <c r="CZP33" s="149"/>
      <c r="CZQ33" s="15"/>
      <c r="CZR33" s="15"/>
      <c r="CZS33" s="15"/>
      <c r="CZT33" s="149"/>
      <c r="CZU33" s="15"/>
      <c r="CZV33" s="15"/>
      <c r="CZW33" s="15"/>
      <c r="CZX33" s="149"/>
      <c r="CZY33" s="15"/>
      <c r="CZZ33" s="15"/>
      <c r="DAA33" s="15"/>
      <c r="DAB33" s="149"/>
      <c r="DAC33" s="15"/>
      <c r="DAD33" s="15"/>
      <c r="DAE33" s="15"/>
      <c r="DAF33" s="149"/>
      <c r="DAG33" s="15"/>
      <c r="DAH33" s="15"/>
      <c r="DAI33" s="15"/>
      <c r="DAJ33" s="149"/>
      <c r="DAK33" s="15"/>
      <c r="DAL33" s="15"/>
      <c r="DAM33" s="15"/>
      <c r="DAN33" s="149"/>
      <c r="DAO33" s="15"/>
      <c r="DAP33" s="15"/>
      <c r="DAQ33" s="15"/>
      <c r="DAR33" s="149"/>
      <c r="DAS33" s="15"/>
      <c r="DAT33" s="15"/>
      <c r="DAU33" s="15"/>
      <c r="DAV33" s="149"/>
      <c r="DAW33" s="15"/>
      <c r="DAX33" s="15"/>
      <c r="DAY33" s="15"/>
      <c r="DAZ33" s="149"/>
      <c r="DBA33" s="15"/>
      <c r="DBB33" s="15"/>
      <c r="DBC33" s="15"/>
      <c r="DBD33" s="149"/>
      <c r="DBE33" s="15"/>
      <c r="DBF33" s="15"/>
      <c r="DBG33" s="15"/>
      <c r="DBH33" s="149"/>
      <c r="DBI33" s="15"/>
      <c r="DBJ33" s="15"/>
      <c r="DBK33" s="15"/>
      <c r="DBL33" s="149"/>
      <c r="DBM33" s="15"/>
      <c r="DBN33" s="15"/>
      <c r="DBO33" s="15"/>
      <c r="DBP33" s="149"/>
      <c r="DBQ33" s="15"/>
      <c r="DBR33" s="15"/>
      <c r="DBS33" s="15"/>
      <c r="DBT33" s="149"/>
      <c r="DBU33" s="15"/>
      <c r="DBV33" s="15"/>
      <c r="DBW33" s="15"/>
      <c r="DBX33" s="149"/>
      <c r="DBY33" s="15"/>
      <c r="DBZ33" s="15"/>
      <c r="DCA33" s="15"/>
      <c r="DCB33" s="149"/>
      <c r="DCC33" s="15"/>
      <c r="DCD33" s="15"/>
      <c r="DCE33" s="15"/>
      <c r="DCF33" s="149"/>
      <c r="DCG33" s="15"/>
      <c r="DCH33" s="15"/>
      <c r="DCI33" s="15"/>
      <c r="DCJ33" s="149"/>
      <c r="DCK33" s="15"/>
      <c r="DCL33" s="15"/>
      <c r="DCM33" s="15"/>
      <c r="DCN33" s="149"/>
      <c r="DCO33" s="15"/>
      <c r="DCP33" s="15"/>
      <c r="DCQ33" s="15"/>
      <c r="DCR33" s="149"/>
      <c r="DCS33" s="15"/>
      <c r="DCT33" s="15"/>
      <c r="DCU33" s="15"/>
      <c r="DCV33" s="149"/>
      <c r="DCW33" s="15"/>
      <c r="DCX33" s="15"/>
      <c r="DCY33" s="15"/>
      <c r="DCZ33" s="149"/>
      <c r="DDA33" s="15"/>
      <c r="DDB33" s="15"/>
      <c r="DDC33" s="15"/>
      <c r="DDD33" s="149"/>
      <c r="DDE33" s="15"/>
      <c r="DDF33" s="15"/>
      <c r="DDG33" s="15"/>
      <c r="DDH33" s="149"/>
      <c r="DDI33" s="15"/>
      <c r="DDJ33" s="15"/>
      <c r="DDK33" s="15"/>
      <c r="DDL33" s="149"/>
      <c r="DDM33" s="15"/>
      <c r="DDN33" s="15"/>
      <c r="DDO33" s="15"/>
      <c r="DDP33" s="149"/>
      <c r="DDQ33" s="15"/>
      <c r="DDR33" s="15"/>
      <c r="DDS33" s="15"/>
      <c r="DDT33" s="149"/>
      <c r="DDU33" s="15"/>
      <c r="DDV33" s="15"/>
      <c r="DDW33" s="15"/>
      <c r="DDX33" s="149"/>
      <c r="DDY33" s="15"/>
      <c r="DDZ33" s="15"/>
      <c r="DEA33" s="15"/>
      <c r="DEB33" s="149"/>
      <c r="DEC33" s="15"/>
      <c r="DED33" s="15"/>
      <c r="DEE33" s="15"/>
      <c r="DEF33" s="149"/>
      <c r="DEG33" s="15"/>
      <c r="DEH33" s="15"/>
      <c r="DEI33" s="15"/>
      <c r="DEJ33" s="149"/>
      <c r="DEK33" s="15"/>
      <c r="DEL33" s="15"/>
      <c r="DEM33" s="15"/>
      <c r="DEN33" s="149"/>
      <c r="DEO33" s="15"/>
      <c r="DEP33" s="15"/>
      <c r="DEQ33" s="15"/>
      <c r="DER33" s="149"/>
      <c r="DES33" s="15"/>
      <c r="DET33" s="15"/>
      <c r="DEU33" s="15"/>
      <c r="DEV33" s="149"/>
      <c r="DEW33" s="15"/>
      <c r="DEX33" s="15"/>
      <c r="DEY33" s="15"/>
      <c r="DEZ33" s="149"/>
      <c r="DFA33" s="15"/>
      <c r="DFB33" s="15"/>
      <c r="DFC33" s="15"/>
      <c r="DFD33" s="149"/>
      <c r="DFE33" s="15"/>
      <c r="DFF33" s="15"/>
      <c r="DFG33" s="15"/>
      <c r="DFH33" s="149"/>
      <c r="DFI33" s="15"/>
      <c r="DFJ33" s="15"/>
      <c r="DFK33" s="15"/>
      <c r="DFL33" s="149"/>
      <c r="DFM33" s="15"/>
      <c r="DFN33" s="15"/>
      <c r="DFO33" s="15"/>
      <c r="DFP33" s="149"/>
      <c r="DFQ33" s="15"/>
      <c r="DFR33" s="15"/>
      <c r="DFS33" s="15"/>
      <c r="DFT33" s="149"/>
      <c r="DFU33" s="15"/>
      <c r="DFV33" s="15"/>
      <c r="DFW33" s="15"/>
      <c r="DFX33" s="149"/>
      <c r="DFY33" s="15"/>
      <c r="DFZ33" s="15"/>
      <c r="DGA33" s="15"/>
      <c r="DGB33" s="149"/>
      <c r="DGC33" s="15"/>
      <c r="DGD33" s="15"/>
      <c r="DGE33" s="15"/>
      <c r="DGF33" s="149"/>
      <c r="DGG33" s="15"/>
      <c r="DGH33" s="15"/>
      <c r="DGI33" s="15"/>
      <c r="DGJ33" s="149"/>
      <c r="DGK33" s="15"/>
      <c r="DGL33" s="15"/>
      <c r="DGM33" s="15"/>
      <c r="DGN33" s="149"/>
      <c r="DGO33" s="15"/>
      <c r="DGP33" s="15"/>
      <c r="DGQ33" s="15"/>
      <c r="DGR33" s="149"/>
      <c r="DGS33" s="15"/>
      <c r="DGT33" s="15"/>
      <c r="DGU33" s="15"/>
      <c r="DGV33" s="149"/>
      <c r="DGW33" s="15"/>
      <c r="DGX33" s="15"/>
      <c r="DGY33" s="15"/>
      <c r="DGZ33" s="149"/>
      <c r="DHA33" s="15"/>
      <c r="DHB33" s="15"/>
      <c r="DHC33" s="15"/>
      <c r="DHD33" s="149"/>
      <c r="DHE33" s="15"/>
      <c r="DHF33" s="15"/>
      <c r="DHG33" s="15"/>
      <c r="DHH33" s="149"/>
      <c r="DHI33" s="15"/>
      <c r="DHJ33" s="15"/>
      <c r="DHK33" s="15"/>
      <c r="DHL33" s="149"/>
      <c r="DHM33" s="15"/>
      <c r="DHN33" s="15"/>
      <c r="DHO33" s="15"/>
      <c r="DHP33" s="149"/>
      <c r="DHQ33" s="15"/>
      <c r="DHR33" s="15"/>
      <c r="DHS33" s="15"/>
      <c r="DHT33" s="149"/>
      <c r="DHU33" s="15"/>
      <c r="DHV33" s="15"/>
      <c r="DHW33" s="15"/>
      <c r="DHX33" s="149"/>
      <c r="DHY33" s="15"/>
      <c r="DHZ33" s="15"/>
      <c r="DIA33" s="15"/>
      <c r="DIB33" s="149"/>
      <c r="DIC33" s="15"/>
      <c r="DID33" s="15"/>
      <c r="DIE33" s="15"/>
      <c r="DIF33" s="149"/>
      <c r="DIG33" s="15"/>
      <c r="DIH33" s="15"/>
      <c r="DII33" s="15"/>
      <c r="DIJ33" s="149"/>
      <c r="DIK33" s="15"/>
      <c r="DIL33" s="15"/>
      <c r="DIM33" s="15"/>
      <c r="DIN33" s="149"/>
      <c r="DIO33" s="15"/>
      <c r="DIP33" s="15"/>
      <c r="DIQ33" s="15"/>
      <c r="DIR33" s="149"/>
      <c r="DIS33" s="15"/>
      <c r="DIT33" s="15"/>
      <c r="DIU33" s="15"/>
      <c r="DIV33" s="149"/>
      <c r="DIW33" s="15"/>
      <c r="DIX33" s="15"/>
      <c r="DIY33" s="15"/>
      <c r="DIZ33" s="149"/>
      <c r="DJA33" s="15"/>
      <c r="DJB33" s="15"/>
      <c r="DJC33" s="15"/>
      <c r="DJD33" s="149"/>
      <c r="DJE33" s="15"/>
      <c r="DJF33" s="15"/>
      <c r="DJG33" s="15"/>
      <c r="DJH33" s="149"/>
      <c r="DJI33" s="15"/>
      <c r="DJJ33" s="15"/>
      <c r="DJK33" s="15"/>
      <c r="DJL33" s="149"/>
      <c r="DJM33" s="15"/>
      <c r="DJN33" s="15"/>
      <c r="DJO33" s="15"/>
      <c r="DJP33" s="149"/>
      <c r="DJQ33" s="15"/>
      <c r="DJR33" s="15"/>
      <c r="DJS33" s="15"/>
      <c r="DJT33" s="149"/>
      <c r="DJU33" s="15"/>
      <c r="DJV33" s="15"/>
      <c r="DJW33" s="15"/>
      <c r="DJX33" s="149"/>
      <c r="DJY33" s="15"/>
      <c r="DJZ33" s="15"/>
      <c r="DKA33" s="15"/>
      <c r="DKB33" s="149"/>
      <c r="DKC33" s="15"/>
      <c r="DKD33" s="15"/>
      <c r="DKE33" s="15"/>
      <c r="DKF33" s="149"/>
      <c r="DKG33" s="15"/>
      <c r="DKH33" s="15"/>
      <c r="DKI33" s="15"/>
      <c r="DKJ33" s="149"/>
      <c r="DKK33" s="15"/>
      <c r="DKL33" s="15"/>
      <c r="DKM33" s="15"/>
      <c r="DKN33" s="149"/>
      <c r="DKO33" s="15"/>
      <c r="DKP33" s="15"/>
      <c r="DKQ33" s="15"/>
      <c r="DKR33" s="149"/>
      <c r="DKS33" s="15"/>
      <c r="DKT33" s="15"/>
      <c r="DKU33" s="15"/>
      <c r="DKV33" s="149"/>
      <c r="DKW33" s="15"/>
      <c r="DKX33" s="15"/>
      <c r="DKY33" s="15"/>
      <c r="DKZ33" s="149"/>
      <c r="DLA33" s="15"/>
      <c r="DLB33" s="15"/>
      <c r="DLC33" s="15"/>
      <c r="DLD33" s="149"/>
      <c r="DLE33" s="15"/>
      <c r="DLF33" s="15"/>
      <c r="DLG33" s="15"/>
      <c r="DLH33" s="149"/>
      <c r="DLI33" s="15"/>
      <c r="DLJ33" s="15"/>
      <c r="DLK33" s="15"/>
      <c r="DLL33" s="149"/>
      <c r="DLM33" s="15"/>
      <c r="DLN33" s="15"/>
      <c r="DLO33" s="15"/>
      <c r="DLP33" s="149"/>
      <c r="DLQ33" s="15"/>
      <c r="DLR33" s="15"/>
      <c r="DLS33" s="15"/>
      <c r="DLT33" s="149"/>
      <c r="DLU33" s="15"/>
      <c r="DLV33" s="15"/>
      <c r="DLW33" s="15"/>
      <c r="DLX33" s="149"/>
      <c r="DLY33" s="15"/>
      <c r="DLZ33" s="15"/>
      <c r="DMA33" s="15"/>
      <c r="DMB33" s="149"/>
      <c r="DMC33" s="15"/>
      <c r="DMD33" s="15"/>
      <c r="DME33" s="15"/>
      <c r="DMF33" s="149"/>
      <c r="DMG33" s="15"/>
      <c r="DMH33" s="15"/>
      <c r="DMI33" s="15"/>
      <c r="DMJ33" s="149"/>
      <c r="DMK33" s="15"/>
      <c r="DML33" s="15"/>
      <c r="DMM33" s="15"/>
      <c r="DMN33" s="149"/>
      <c r="DMO33" s="15"/>
      <c r="DMP33" s="15"/>
      <c r="DMQ33" s="15"/>
      <c r="DMR33" s="149"/>
      <c r="DMS33" s="15"/>
      <c r="DMT33" s="15"/>
      <c r="DMU33" s="15"/>
      <c r="DMV33" s="149"/>
      <c r="DMW33" s="15"/>
      <c r="DMX33" s="15"/>
      <c r="DMY33" s="15"/>
      <c r="DMZ33" s="149"/>
      <c r="DNA33" s="15"/>
      <c r="DNB33" s="15"/>
      <c r="DNC33" s="15"/>
      <c r="DND33" s="149"/>
      <c r="DNE33" s="15"/>
      <c r="DNF33" s="15"/>
      <c r="DNG33" s="15"/>
      <c r="DNH33" s="149"/>
      <c r="DNI33" s="15"/>
      <c r="DNJ33" s="15"/>
      <c r="DNK33" s="15"/>
      <c r="DNL33" s="149"/>
      <c r="DNM33" s="15"/>
      <c r="DNN33" s="15"/>
      <c r="DNO33" s="15"/>
      <c r="DNP33" s="149"/>
      <c r="DNQ33" s="15"/>
      <c r="DNR33" s="15"/>
      <c r="DNS33" s="15"/>
      <c r="DNT33" s="149"/>
      <c r="DNU33" s="15"/>
      <c r="DNV33" s="15"/>
      <c r="DNW33" s="15"/>
      <c r="DNX33" s="149"/>
      <c r="DNY33" s="15"/>
      <c r="DNZ33" s="15"/>
      <c r="DOA33" s="15"/>
      <c r="DOB33" s="149"/>
      <c r="DOC33" s="15"/>
      <c r="DOD33" s="15"/>
      <c r="DOE33" s="15"/>
      <c r="DOF33" s="149"/>
      <c r="DOG33" s="15"/>
      <c r="DOH33" s="15"/>
      <c r="DOI33" s="15"/>
      <c r="DOJ33" s="149"/>
      <c r="DOK33" s="15"/>
      <c r="DOL33" s="15"/>
      <c r="DOM33" s="15"/>
      <c r="DON33" s="149"/>
      <c r="DOO33" s="15"/>
      <c r="DOP33" s="15"/>
      <c r="DOQ33" s="15"/>
      <c r="DOR33" s="149"/>
      <c r="DOS33" s="15"/>
      <c r="DOT33" s="15"/>
      <c r="DOU33" s="15"/>
      <c r="DOV33" s="149"/>
      <c r="DOW33" s="15"/>
      <c r="DOX33" s="15"/>
      <c r="DOY33" s="15"/>
      <c r="DOZ33" s="149"/>
      <c r="DPA33" s="15"/>
      <c r="DPB33" s="15"/>
      <c r="DPC33" s="15"/>
      <c r="DPD33" s="149"/>
      <c r="DPE33" s="15"/>
      <c r="DPF33" s="15"/>
      <c r="DPG33" s="15"/>
      <c r="DPH33" s="149"/>
      <c r="DPI33" s="15"/>
      <c r="DPJ33" s="15"/>
      <c r="DPK33" s="15"/>
      <c r="DPL33" s="149"/>
      <c r="DPM33" s="15"/>
      <c r="DPN33" s="15"/>
      <c r="DPO33" s="15"/>
      <c r="DPP33" s="149"/>
      <c r="DPQ33" s="15"/>
      <c r="DPR33" s="15"/>
      <c r="DPS33" s="15"/>
      <c r="DPT33" s="149"/>
      <c r="DPU33" s="15"/>
      <c r="DPV33" s="15"/>
      <c r="DPW33" s="15"/>
      <c r="DPX33" s="149"/>
      <c r="DPY33" s="15"/>
      <c r="DPZ33" s="15"/>
      <c r="DQA33" s="15"/>
      <c r="DQB33" s="149"/>
      <c r="DQC33" s="15"/>
      <c r="DQD33" s="15"/>
      <c r="DQE33" s="15"/>
      <c r="DQF33" s="149"/>
      <c r="DQG33" s="15"/>
      <c r="DQH33" s="15"/>
      <c r="DQI33" s="15"/>
      <c r="DQJ33" s="149"/>
      <c r="DQK33" s="15"/>
      <c r="DQL33" s="15"/>
      <c r="DQM33" s="15"/>
      <c r="DQN33" s="149"/>
      <c r="DQO33" s="15"/>
      <c r="DQP33" s="15"/>
      <c r="DQQ33" s="15"/>
      <c r="DQR33" s="149"/>
      <c r="DQS33" s="15"/>
      <c r="DQT33" s="15"/>
      <c r="DQU33" s="15"/>
      <c r="DQV33" s="149"/>
      <c r="DQW33" s="15"/>
      <c r="DQX33" s="15"/>
      <c r="DQY33" s="15"/>
      <c r="DQZ33" s="149"/>
      <c r="DRA33" s="15"/>
      <c r="DRB33" s="15"/>
      <c r="DRC33" s="15"/>
      <c r="DRD33" s="149"/>
      <c r="DRE33" s="15"/>
      <c r="DRF33" s="15"/>
      <c r="DRG33" s="15"/>
      <c r="DRH33" s="149"/>
      <c r="DRI33" s="15"/>
      <c r="DRJ33" s="15"/>
      <c r="DRK33" s="15"/>
      <c r="DRL33" s="149"/>
      <c r="DRM33" s="15"/>
      <c r="DRN33" s="15"/>
      <c r="DRO33" s="15"/>
      <c r="DRP33" s="149"/>
      <c r="DRQ33" s="15"/>
      <c r="DRR33" s="15"/>
      <c r="DRS33" s="15"/>
      <c r="DRT33" s="149"/>
      <c r="DRU33" s="15"/>
      <c r="DRV33" s="15"/>
      <c r="DRW33" s="15"/>
      <c r="DRX33" s="149"/>
      <c r="DRY33" s="15"/>
      <c r="DRZ33" s="15"/>
      <c r="DSA33" s="15"/>
      <c r="DSB33" s="149"/>
      <c r="DSC33" s="15"/>
      <c r="DSD33" s="15"/>
      <c r="DSE33" s="15"/>
      <c r="DSF33" s="149"/>
      <c r="DSG33" s="15"/>
      <c r="DSH33" s="15"/>
      <c r="DSI33" s="15"/>
      <c r="DSJ33" s="149"/>
      <c r="DSK33" s="15"/>
      <c r="DSL33" s="15"/>
      <c r="DSM33" s="15"/>
      <c r="DSN33" s="149"/>
      <c r="DSO33" s="15"/>
      <c r="DSP33" s="15"/>
      <c r="DSQ33" s="15"/>
      <c r="DSR33" s="149"/>
      <c r="DSS33" s="15"/>
      <c r="DST33" s="15"/>
      <c r="DSU33" s="15"/>
      <c r="DSV33" s="149"/>
      <c r="DSW33" s="15"/>
      <c r="DSX33" s="15"/>
      <c r="DSY33" s="15"/>
      <c r="DSZ33" s="149"/>
      <c r="DTA33" s="15"/>
      <c r="DTB33" s="15"/>
      <c r="DTC33" s="15"/>
      <c r="DTD33" s="149"/>
      <c r="DTE33" s="15"/>
      <c r="DTF33" s="15"/>
      <c r="DTG33" s="15"/>
      <c r="DTH33" s="149"/>
      <c r="DTI33" s="15"/>
      <c r="DTJ33" s="15"/>
      <c r="DTK33" s="15"/>
      <c r="DTL33" s="149"/>
      <c r="DTM33" s="15"/>
      <c r="DTN33" s="15"/>
      <c r="DTO33" s="15"/>
      <c r="DTP33" s="149"/>
      <c r="DTQ33" s="15"/>
      <c r="DTR33" s="15"/>
      <c r="DTS33" s="15"/>
      <c r="DTT33" s="149"/>
      <c r="DTU33" s="15"/>
      <c r="DTV33" s="15"/>
      <c r="DTW33" s="15"/>
      <c r="DTX33" s="149"/>
      <c r="DTY33" s="15"/>
      <c r="DTZ33" s="15"/>
      <c r="DUA33" s="15"/>
      <c r="DUB33" s="149"/>
      <c r="DUC33" s="15"/>
      <c r="DUD33" s="15"/>
      <c r="DUE33" s="15"/>
      <c r="DUF33" s="149"/>
      <c r="DUG33" s="15"/>
      <c r="DUH33" s="15"/>
      <c r="DUI33" s="15"/>
      <c r="DUJ33" s="149"/>
      <c r="DUK33" s="15"/>
      <c r="DUL33" s="15"/>
      <c r="DUM33" s="15"/>
      <c r="DUN33" s="149"/>
      <c r="DUO33" s="15"/>
      <c r="DUP33" s="15"/>
      <c r="DUQ33" s="15"/>
      <c r="DUR33" s="149"/>
      <c r="DUS33" s="15"/>
      <c r="DUT33" s="15"/>
      <c r="DUU33" s="15"/>
      <c r="DUV33" s="149"/>
      <c r="DUW33" s="15"/>
      <c r="DUX33" s="15"/>
      <c r="DUY33" s="15"/>
      <c r="DUZ33" s="149"/>
      <c r="DVA33" s="15"/>
      <c r="DVB33" s="15"/>
      <c r="DVC33" s="15"/>
      <c r="DVD33" s="149"/>
      <c r="DVE33" s="15"/>
      <c r="DVF33" s="15"/>
      <c r="DVG33" s="15"/>
      <c r="DVH33" s="149"/>
      <c r="DVI33" s="15"/>
      <c r="DVJ33" s="15"/>
      <c r="DVK33" s="15"/>
      <c r="DVL33" s="149"/>
      <c r="DVM33" s="15"/>
      <c r="DVN33" s="15"/>
      <c r="DVO33" s="15"/>
      <c r="DVP33" s="149"/>
      <c r="DVQ33" s="15"/>
      <c r="DVR33" s="15"/>
      <c r="DVS33" s="15"/>
      <c r="DVT33" s="149"/>
      <c r="DVU33" s="15"/>
      <c r="DVV33" s="15"/>
      <c r="DVW33" s="15"/>
      <c r="DVX33" s="149"/>
      <c r="DVY33" s="15"/>
      <c r="DVZ33" s="15"/>
      <c r="DWA33" s="15"/>
      <c r="DWB33" s="149"/>
      <c r="DWC33" s="15"/>
      <c r="DWD33" s="15"/>
      <c r="DWE33" s="15"/>
      <c r="DWF33" s="149"/>
      <c r="DWG33" s="15"/>
      <c r="DWH33" s="15"/>
      <c r="DWI33" s="15"/>
      <c r="DWJ33" s="149"/>
      <c r="DWK33" s="15"/>
      <c r="DWL33" s="15"/>
      <c r="DWM33" s="15"/>
      <c r="DWN33" s="149"/>
      <c r="DWO33" s="15"/>
      <c r="DWP33" s="15"/>
      <c r="DWQ33" s="15"/>
      <c r="DWR33" s="149"/>
      <c r="DWS33" s="15"/>
      <c r="DWT33" s="15"/>
      <c r="DWU33" s="15"/>
      <c r="DWV33" s="149"/>
      <c r="DWW33" s="15"/>
      <c r="DWX33" s="15"/>
      <c r="DWY33" s="15"/>
      <c r="DWZ33" s="149"/>
      <c r="DXA33" s="15"/>
      <c r="DXB33" s="15"/>
      <c r="DXC33" s="15"/>
      <c r="DXD33" s="149"/>
      <c r="DXE33" s="15"/>
      <c r="DXF33" s="15"/>
      <c r="DXG33" s="15"/>
      <c r="DXH33" s="149"/>
      <c r="DXI33" s="15"/>
      <c r="DXJ33" s="15"/>
      <c r="DXK33" s="15"/>
      <c r="DXL33" s="149"/>
      <c r="DXM33" s="15"/>
      <c r="DXN33" s="15"/>
      <c r="DXO33" s="15"/>
      <c r="DXP33" s="149"/>
      <c r="DXQ33" s="15"/>
      <c r="DXR33" s="15"/>
      <c r="DXS33" s="15"/>
      <c r="DXT33" s="149"/>
      <c r="DXU33" s="15"/>
      <c r="DXV33" s="15"/>
      <c r="DXW33" s="15"/>
      <c r="DXX33" s="149"/>
      <c r="DXY33" s="15"/>
      <c r="DXZ33" s="15"/>
      <c r="DYA33" s="15"/>
      <c r="DYB33" s="149"/>
      <c r="DYC33" s="15"/>
      <c r="DYD33" s="15"/>
      <c r="DYE33" s="15"/>
      <c r="DYF33" s="149"/>
      <c r="DYG33" s="15"/>
      <c r="DYH33" s="15"/>
      <c r="DYI33" s="15"/>
      <c r="DYJ33" s="149"/>
      <c r="DYK33" s="15"/>
      <c r="DYL33" s="15"/>
      <c r="DYM33" s="15"/>
      <c r="DYN33" s="149"/>
      <c r="DYO33" s="15"/>
      <c r="DYP33" s="15"/>
      <c r="DYQ33" s="15"/>
      <c r="DYR33" s="149"/>
      <c r="DYS33" s="15"/>
      <c r="DYT33" s="15"/>
      <c r="DYU33" s="15"/>
      <c r="DYV33" s="149"/>
      <c r="DYW33" s="15"/>
      <c r="DYX33" s="15"/>
      <c r="DYY33" s="15"/>
      <c r="DYZ33" s="149"/>
      <c r="DZA33" s="15"/>
      <c r="DZB33" s="15"/>
      <c r="DZC33" s="15"/>
      <c r="DZD33" s="149"/>
      <c r="DZE33" s="15"/>
      <c r="DZF33" s="15"/>
      <c r="DZG33" s="15"/>
      <c r="DZH33" s="149"/>
      <c r="DZI33" s="15"/>
      <c r="DZJ33" s="15"/>
      <c r="DZK33" s="15"/>
      <c r="DZL33" s="149"/>
      <c r="DZM33" s="15"/>
      <c r="DZN33" s="15"/>
      <c r="DZO33" s="15"/>
      <c r="DZP33" s="149"/>
      <c r="DZQ33" s="15"/>
      <c r="DZR33" s="15"/>
      <c r="DZS33" s="15"/>
      <c r="DZT33" s="149"/>
      <c r="DZU33" s="15"/>
      <c r="DZV33" s="15"/>
      <c r="DZW33" s="15"/>
      <c r="DZX33" s="149"/>
      <c r="DZY33" s="15"/>
      <c r="DZZ33" s="15"/>
      <c r="EAA33" s="15"/>
      <c r="EAB33" s="149"/>
      <c r="EAC33" s="15"/>
      <c r="EAD33" s="15"/>
      <c r="EAE33" s="15"/>
      <c r="EAF33" s="149"/>
      <c r="EAG33" s="15"/>
      <c r="EAH33" s="15"/>
      <c r="EAI33" s="15"/>
      <c r="EAJ33" s="149"/>
      <c r="EAK33" s="15"/>
      <c r="EAL33" s="15"/>
      <c r="EAM33" s="15"/>
      <c r="EAN33" s="149"/>
      <c r="EAO33" s="15"/>
      <c r="EAP33" s="15"/>
      <c r="EAQ33" s="15"/>
      <c r="EAR33" s="149"/>
      <c r="EAS33" s="15"/>
      <c r="EAT33" s="15"/>
      <c r="EAU33" s="15"/>
      <c r="EAV33" s="149"/>
      <c r="EAW33" s="15"/>
      <c r="EAX33" s="15"/>
      <c r="EAY33" s="15"/>
      <c r="EAZ33" s="149"/>
      <c r="EBA33" s="15"/>
      <c r="EBB33" s="15"/>
      <c r="EBC33" s="15"/>
      <c r="EBD33" s="149"/>
      <c r="EBE33" s="15"/>
      <c r="EBF33" s="15"/>
      <c r="EBG33" s="15"/>
      <c r="EBH33" s="149"/>
      <c r="EBI33" s="15"/>
      <c r="EBJ33" s="15"/>
      <c r="EBK33" s="15"/>
      <c r="EBL33" s="149"/>
      <c r="EBM33" s="15"/>
      <c r="EBN33" s="15"/>
      <c r="EBO33" s="15"/>
      <c r="EBP33" s="149"/>
      <c r="EBQ33" s="15"/>
      <c r="EBR33" s="15"/>
      <c r="EBS33" s="15"/>
      <c r="EBT33" s="149"/>
      <c r="EBU33" s="15"/>
      <c r="EBV33" s="15"/>
      <c r="EBW33" s="15"/>
      <c r="EBX33" s="149"/>
      <c r="EBY33" s="15"/>
      <c r="EBZ33" s="15"/>
      <c r="ECA33" s="15"/>
      <c r="ECB33" s="149"/>
      <c r="ECC33" s="15"/>
      <c r="ECD33" s="15"/>
      <c r="ECE33" s="15"/>
      <c r="ECF33" s="149"/>
      <c r="ECG33" s="15"/>
      <c r="ECH33" s="15"/>
      <c r="ECI33" s="15"/>
      <c r="ECJ33" s="149"/>
      <c r="ECK33" s="15"/>
      <c r="ECL33" s="15"/>
      <c r="ECM33" s="15"/>
      <c r="ECN33" s="149"/>
      <c r="ECO33" s="15"/>
      <c r="ECP33" s="15"/>
      <c r="ECQ33" s="15"/>
      <c r="ECR33" s="149"/>
      <c r="ECS33" s="15"/>
      <c r="ECT33" s="15"/>
      <c r="ECU33" s="15"/>
      <c r="ECV33" s="149"/>
      <c r="ECW33" s="15"/>
      <c r="ECX33" s="15"/>
      <c r="ECY33" s="15"/>
      <c r="ECZ33" s="149"/>
      <c r="EDA33" s="15"/>
      <c r="EDB33" s="15"/>
      <c r="EDC33" s="15"/>
      <c r="EDD33" s="149"/>
      <c r="EDE33" s="15"/>
      <c r="EDF33" s="15"/>
      <c r="EDG33" s="15"/>
      <c r="EDH33" s="149"/>
      <c r="EDI33" s="15"/>
      <c r="EDJ33" s="15"/>
      <c r="EDK33" s="15"/>
      <c r="EDL33" s="149"/>
      <c r="EDM33" s="15"/>
      <c r="EDN33" s="15"/>
      <c r="EDO33" s="15"/>
      <c r="EDP33" s="149"/>
      <c r="EDQ33" s="15"/>
      <c r="EDR33" s="15"/>
      <c r="EDS33" s="15"/>
      <c r="EDT33" s="149"/>
      <c r="EDU33" s="15"/>
      <c r="EDV33" s="15"/>
      <c r="EDW33" s="15"/>
      <c r="EDX33" s="149"/>
      <c r="EDY33" s="15"/>
      <c r="EDZ33" s="15"/>
      <c r="EEA33" s="15"/>
      <c r="EEB33" s="149"/>
      <c r="EEC33" s="15"/>
      <c r="EED33" s="15"/>
      <c r="EEE33" s="15"/>
      <c r="EEF33" s="149"/>
      <c r="EEG33" s="15"/>
      <c r="EEH33" s="15"/>
      <c r="EEI33" s="15"/>
      <c r="EEJ33" s="149"/>
      <c r="EEK33" s="15"/>
      <c r="EEL33" s="15"/>
      <c r="EEM33" s="15"/>
      <c r="EEN33" s="149"/>
      <c r="EEO33" s="15"/>
      <c r="EEP33" s="15"/>
      <c r="EEQ33" s="15"/>
      <c r="EER33" s="149"/>
      <c r="EES33" s="15"/>
      <c r="EET33" s="15"/>
      <c r="EEU33" s="15"/>
      <c r="EEV33" s="149"/>
      <c r="EEW33" s="15"/>
      <c r="EEX33" s="15"/>
      <c r="EEY33" s="15"/>
      <c r="EEZ33" s="149"/>
      <c r="EFA33" s="15"/>
      <c r="EFB33" s="15"/>
      <c r="EFC33" s="15"/>
      <c r="EFD33" s="149"/>
      <c r="EFE33" s="15"/>
      <c r="EFF33" s="15"/>
      <c r="EFG33" s="15"/>
      <c r="EFH33" s="149"/>
      <c r="EFI33" s="15"/>
      <c r="EFJ33" s="15"/>
      <c r="EFK33" s="15"/>
      <c r="EFL33" s="149"/>
      <c r="EFM33" s="15"/>
      <c r="EFN33" s="15"/>
      <c r="EFO33" s="15"/>
      <c r="EFP33" s="149"/>
      <c r="EFQ33" s="15"/>
      <c r="EFR33" s="15"/>
      <c r="EFS33" s="15"/>
      <c r="EFT33" s="149"/>
      <c r="EFU33" s="15"/>
      <c r="EFV33" s="15"/>
      <c r="EFW33" s="15"/>
      <c r="EFX33" s="149"/>
      <c r="EFY33" s="15"/>
      <c r="EFZ33" s="15"/>
      <c r="EGA33" s="15"/>
      <c r="EGB33" s="149"/>
      <c r="EGC33" s="15"/>
      <c r="EGD33" s="15"/>
      <c r="EGE33" s="15"/>
      <c r="EGF33" s="149"/>
      <c r="EGG33" s="15"/>
      <c r="EGH33" s="15"/>
      <c r="EGI33" s="15"/>
      <c r="EGJ33" s="149"/>
      <c r="EGK33" s="15"/>
      <c r="EGL33" s="15"/>
      <c r="EGM33" s="15"/>
      <c r="EGN33" s="149"/>
      <c r="EGO33" s="15"/>
      <c r="EGP33" s="15"/>
      <c r="EGQ33" s="15"/>
      <c r="EGR33" s="149"/>
      <c r="EGS33" s="15"/>
      <c r="EGT33" s="15"/>
      <c r="EGU33" s="15"/>
      <c r="EGV33" s="149"/>
      <c r="EGW33" s="15"/>
      <c r="EGX33" s="15"/>
      <c r="EGY33" s="15"/>
      <c r="EGZ33" s="149"/>
      <c r="EHA33" s="15"/>
      <c r="EHB33" s="15"/>
      <c r="EHC33" s="15"/>
      <c r="EHD33" s="149"/>
      <c r="EHE33" s="15"/>
      <c r="EHF33" s="15"/>
      <c r="EHG33" s="15"/>
      <c r="EHH33" s="149"/>
      <c r="EHI33" s="15"/>
      <c r="EHJ33" s="15"/>
      <c r="EHK33" s="15"/>
      <c r="EHL33" s="149"/>
      <c r="EHM33" s="15"/>
      <c r="EHN33" s="15"/>
      <c r="EHO33" s="15"/>
      <c r="EHP33" s="149"/>
      <c r="EHQ33" s="15"/>
      <c r="EHR33" s="15"/>
      <c r="EHS33" s="15"/>
      <c r="EHT33" s="149"/>
      <c r="EHU33" s="15"/>
      <c r="EHV33" s="15"/>
      <c r="EHW33" s="15"/>
      <c r="EHX33" s="149"/>
      <c r="EHY33" s="15"/>
      <c r="EHZ33" s="15"/>
      <c r="EIA33" s="15"/>
      <c r="EIB33" s="149"/>
      <c r="EIC33" s="15"/>
      <c r="EID33" s="15"/>
      <c r="EIE33" s="15"/>
      <c r="EIF33" s="149"/>
      <c r="EIG33" s="15"/>
      <c r="EIH33" s="15"/>
      <c r="EII33" s="15"/>
      <c r="EIJ33" s="149"/>
      <c r="EIK33" s="15"/>
      <c r="EIL33" s="15"/>
      <c r="EIM33" s="15"/>
      <c r="EIN33" s="149"/>
      <c r="EIO33" s="15"/>
      <c r="EIP33" s="15"/>
      <c r="EIQ33" s="15"/>
      <c r="EIR33" s="149"/>
      <c r="EIS33" s="15"/>
      <c r="EIT33" s="15"/>
      <c r="EIU33" s="15"/>
      <c r="EIV33" s="149"/>
      <c r="EIW33" s="15"/>
      <c r="EIX33" s="15"/>
      <c r="EIY33" s="15"/>
      <c r="EIZ33" s="149"/>
      <c r="EJA33" s="15"/>
      <c r="EJB33" s="15"/>
      <c r="EJC33" s="15"/>
      <c r="EJD33" s="149"/>
      <c r="EJE33" s="15"/>
      <c r="EJF33" s="15"/>
      <c r="EJG33" s="15"/>
      <c r="EJH33" s="149"/>
      <c r="EJI33" s="15"/>
      <c r="EJJ33" s="15"/>
      <c r="EJK33" s="15"/>
      <c r="EJL33" s="149"/>
      <c r="EJM33" s="15"/>
      <c r="EJN33" s="15"/>
      <c r="EJO33" s="15"/>
      <c r="EJP33" s="149"/>
      <c r="EJQ33" s="15"/>
      <c r="EJR33" s="15"/>
      <c r="EJS33" s="15"/>
      <c r="EJT33" s="149"/>
      <c r="EJU33" s="15"/>
      <c r="EJV33" s="15"/>
      <c r="EJW33" s="15"/>
      <c r="EJX33" s="149"/>
      <c r="EJY33" s="15"/>
      <c r="EJZ33" s="15"/>
      <c r="EKA33" s="15"/>
      <c r="EKB33" s="149"/>
      <c r="EKC33" s="15"/>
      <c r="EKD33" s="15"/>
      <c r="EKE33" s="15"/>
      <c r="EKF33" s="149"/>
      <c r="EKG33" s="15"/>
      <c r="EKH33" s="15"/>
      <c r="EKI33" s="15"/>
      <c r="EKJ33" s="149"/>
      <c r="EKK33" s="15"/>
      <c r="EKL33" s="15"/>
      <c r="EKM33" s="15"/>
      <c r="EKN33" s="149"/>
      <c r="EKO33" s="15"/>
      <c r="EKP33" s="15"/>
      <c r="EKQ33" s="15"/>
      <c r="EKR33" s="149"/>
      <c r="EKS33" s="15"/>
      <c r="EKT33" s="15"/>
      <c r="EKU33" s="15"/>
      <c r="EKV33" s="149"/>
      <c r="EKW33" s="15"/>
      <c r="EKX33" s="15"/>
      <c r="EKY33" s="15"/>
      <c r="EKZ33" s="149"/>
      <c r="ELA33" s="15"/>
      <c r="ELB33" s="15"/>
      <c r="ELC33" s="15"/>
      <c r="ELD33" s="149"/>
      <c r="ELE33" s="15"/>
      <c r="ELF33" s="15"/>
      <c r="ELG33" s="15"/>
      <c r="ELH33" s="149"/>
      <c r="ELI33" s="15"/>
      <c r="ELJ33" s="15"/>
      <c r="ELK33" s="15"/>
      <c r="ELL33" s="149"/>
      <c r="ELM33" s="15"/>
      <c r="ELN33" s="15"/>
      <c r="ELO33" s="15"/>
      <c r="ELP33" s="149"/>
      <c r="ELQ33" s="15"/>
      <c r="ELR33" s="15"/>
      <c r="ELS33" s="15"/>
      <c r="ELT33" s="149"/>
      <c r="ELU33" s="15"/>
      <c r="ELV33" s="15"/>
      <c r="ELW33" s="15"/>
      <c r="ELX33" s="149"/>
      <c r="ELY33" s="15"/>
      <c r="ELZ33" s="15"/>
      <c r="EMA33" s="15"/>
      <c r="EMB33" s="149"/>
      <c r="EMC33" s="15"/>
      <c r="EMD33" s="15"/>
      <c r="EME33" s="15"/>
      <c r="EMF33" s="149"/>
      <c r="EMG33" s="15"/>
      <c r="EMH33" s="15"/>
      <c r="EMI33" s="15"/>
      <c r="EMJ33" s="149"/>
      <c r="EMK33" s="15"/>
      <c r="EML33" s="15"/>
      <c r="EMM33" s="15"/>
      <c r="EMN33" s="149"/>
      <c r="EMO33" s="15"/>
      <c r="EMP33" s="15"/>
      <c r="EMQ33" s="15"/>
      <c r="EMR33" s="149"/>
      <c r="EMS33" s="15"/>
      <c r="EMT33" s="15"/>
      <c r="EMU33" s="15"/>
      <c r="EMV33" s="149"/>
      <c r="EMW33" s="15"/>
      <c r="EMX33" s="15"/>
      <c r="EMY33" s="15"/>
      <c r="EMZ33" s="149"/>
      <c r="ENA33" s="15"/>
      <c r="ENB33" s="15"/>
      <c r="ENC33" s="15"/>
      <c r="END33" s="149"/>
      <c r="ENE33" s="15"/>
      <c r="ENF33" s="15"/>
      <c r="ENG33" s="15"/>
      <c r="ENH33" s="149"/>
      <c r="ENI33" s="15"/>
      <c r="ENJ33" s="15"/>
      <c r="ENK33" s="15"/>
      <c r="ENL33" s="149"/>
      <c r="ENM33" s="15"/>
      <c r="ENN33" s="15"/>
      <c r="ENO33" s="15"/>
      <c r="ENP33" s="149"/>
      <c r="ENQ33" s="15"/>
      <c r="ENR33" s="15"/>
      <c r="ENS33" s="15"/>
      <c r="ENT33" s="149"/>
      <c r="ENU33" s="15"/>
      <c r="ENV33" s="15"/>
      <c r="ENW33" s="15"/>
      <c r="ENX33" s="149"/>
      <c r="ENY33" s="15"/>
      <c r="ENZ33" s="15"/>
      <c r="EOA33" s="15"/>
      <c r="EOB33" s="149"/>
      <c r="EOC33" s="15"/>
      <c r="EOD33" s="15"/>
      <c r="EOE33" s="15"/>
      <c r="EOF33" s="149"/>
      <c r="EOG33" s="15"/>
      <c r="EOH33" s="15"/>
      <c r="EOI33" s="15"/>
      <c r="EOJ33" s="149"/>
      <c r="EOK33" s="15"/>
      <c r="EOL33" s="15"/>
      <c r="EOM33" s="15"/>
      <c r="EON33" s="149"/>
      <c r="EOO33" s="15"/>
      <c r="EOP33" s="15"/>
      <c r="EOQ33" s="15"/>
      <c r="EOR33" s="149"/>
      <c r="EOS33" s="15"/>
      <c r="EOT33" s="15"/>
      <c r="EOU33" s="15"/>
      <c r="EOV33" s="149"/>
      <c r="EOW33" s="15"/>
      <c r="EOX33" s="15"/>
      <c r="EOY33" s="15"/>
      <c r="EOZ33" s="149"/>
      <c r="EPA33" s="15"/>
      <c r="EPB33" s="15"/>
      <c r="EPC33" s="15"/>
      <c r="EPD33" s="149"/>
      <c r="EPE33" s="15"/>
      <c r="EPF33" s="15"/>
      <c r="EPG33" s="15"/>
      <c r="EPH33" s="149"/>
      <c r="EPI33" s="15"/>
      <c r="EPJ33" s="15"/>
      <c r="EPK33" s="15"/>
      <c r="EPL33" s="149"/>
      <c r="EPM33" s="15"/>
      <c r="EPN33" s="15"/>
      <c r="EPO33" s="15"/>
      <c r="EPP33" s="149"/>
      <c r="EPQ33" s="15"/>
      <c r="EPR33" s="15"/>
      <c r="EPS33" s="15"/>
      <c r="EPT33" s="149"/>
      <c r="EPU33" s="15"/>
      <c r="EPV33" s="15"/>
      <c r="EPW33" s="15"/>
      <c r="EPX33" s="149"/>
      <c r="EPY33" s="15"/>
      <c r="EPZ33" s="15"/>
      <c r="EQA33" s="15"/>
      <c r="EQB33" s="149"/>
      <c r="EQC33" s="15"/>
      <c r="EQD33" s="15"/>
      <c r="EQE33" s="15"/>
      <c r="EQF33" s="149"/>
      <c r="EQG33" s="15"/>
      <c r="EQH33" s="15"/>
      <c r="EQI33" s="15"/>
      <c r="EQJ33" s="149"/>
      <c r="EQK33" s="15"/>
      <c r="EQL33" s="15"/>
      <c r="EQM33" s="15"/>
      <c r="EQN33" s="149"/>
      <c r="EQO33" s="15"/>
      <c r="EQP33" s="15"/>
      <c r="EQQ33" s="15"/>
      <c r="EQR33" s="149"/>
      <c r="EQS33" s="15"/>
      <c r="EQT33" s="15"/>
      <c r="EQU33" s="15"/>
      <c r="EQV33" s="149"/>
      <c r="EQW33" s="15"/>
      <c r="EQX33" s="15"/>
      <c r="EQY33" s="15"/>
      <c r="EQZ33" s="149"/>
      <c r="ERA33" s="15"/>
      <c r="ERB33" s="15"/>
      <c r="ERC33" s="15"/>
      <c r="ERD33" s="149"/>
      <c r="ERE33" s="15"/>
      <c r="ERF33" s="15"/>
      <c r="ERG33" s="15"/>
      <c r="ERH33" s="149"/>
      <c r="ERI33" s="15"/>
      <c r="ERJ33" s="15"/>
      <c r="ERK33" s="15"/>
      <c r="ERL33" s="149"/>
      <c r="ERM33" s="15"/>
      <c r="ERN33" s="15"/>
      <c r="ERO33" s="15"/>
      <c r="ERP33" s="149"/>
      <c r="ERQ33" s="15"/>
      <c r="ERR33" s="15"/>
      <c r="ERS33" s="15"/>
      <c r="ERT33" s="149"/>
      <c r="ERU33" s="15"/>
      <c r="ERV33" s="15"/>
      <c r="ERW33" s="15"/>
      <c r="ERX33" s="149"/>
      <c r="ERY33" s="15"/>
      <c r="ERZ33" s="15"/>
      <c r="ESA33" s="15"/>
      <c r="ESB33" s="149"/>
      <c r="ESC33" s="15"/>
      <c r="ESD33" s="15"/>
      <c r="ESE33" s="15"/>
      <c r="ESF33" s="149"/>
      <c r="ESG33" s="15"/>
      <c r="ESH33" s="15"/>
      <c r="ESI33" s="15"/>
      <c r="ESJ33" s="149"/>
      <c r="ESK33" s="15"/>
      <c r="ESL33" s="15"/>
      <c r="ESM33" s="15"/>
      <c r="ESN33" s="149"/>
      <c r="ESO33" s="15"/>
      <c r="ESP33" s="15"/>
      <c r="ESQ33" s="15"/>
      <c r="ESR33" s="149"/>
      <c r="ESS33" s="15"/>
      <c r="EST33" s="15"/>
      <c r="ESU33" s="15"/>
      <c r="ESV33" s="149"/>
      <c r="ESW33" s="15"/>
      <c r="ESX33" s="15"/>
      <c r="ESY33" s="15"/>
      <c r="ESZ33" s="149"/>
      <c r="ETA33" s="15"/>
      <c r="ETB33" s="15"/>
      <c r="ETC33" s="15"/>
      <c r="ETD33" s="149"/>
      <c r="ETE33" s="15"/>
      <c r="ETF33" s="15"/>
      <c r="ETG33" s="15"/>
      <c r="ETH33" s="149"/>
      <c r="ETI33" s="15"/>
      <c r="ETJ33" s="15"/>
      <c r="ETK33" s="15"/>
      <c r="ETL33" s="149"/>
      <c r="ETM33" s="15"/>
      <c r="ETN33" s="15"/>
      <c r="ETO33" s="15"/>
      <c r="ETP33" s="149"/>
      <c r="ETQ33" s="15"/>
      <c r="ETR33" s="15"/>
      <c r="ETS33" s="15"/>
      <c r="ETT33" s="149"/>
      <c r="ETU33" s="15"/>
      <c r="ETV33" s="15"/>
      <c r="ETW33" s="15"/>
      <c r="ETX33" s="149"/>
      <c r="ETY33" s="15"/>
      <c r="ETZ33" s="15"/>
      <c r="EUA33" s="15"/>
      <c r="EUB33" s="149"/>
      <c r="EUC33" s="15"/>
      <c r="EUD33" s="15"/>
      <c r="EUE33" s="15"/>
      <c r="EUF33" s="149"/>
      <c r="EUG33" s="15"/>
      <c r="EUH33" s="15"/>
      <c r="EUI33" s="15"/>
      <c r="EUJ33" s="149"/>
      <c r="EUK33" s="15"/>
      <c r="EUL33" s="15"/>
      <c r="EUM33" s="15"/>
      <c r="EUN33" s="149"/>
      <c r="EUO33" s="15"/>
      <c r="EUP33" s="15"/>
      <c r="EUQ33" s="15"/>
      <c r="EUR33" s="149"/>
      <c r="EUS33" s="15"/>
      <c r="EUT33" s="15"/>
      <c r="EUU33" s="15"/>
      <c r="EUV33" s="149"/>
      <c r="EUW33" s="15"/>
      <c r="EUX33" s="15"/>
      <c r="EUY33" s="15"/>
      <c r="EUZ33" s="149"/>
      <c r="EVA33" s="15"/>
      <c r="EVB33" s="15"/>
      <c r="EVC33" s="15"/>
      <c r="EVD33" s="149"/>
      <c r="EVE33" s="15"/>
      <c r="EVF33" s="15"/>
      <c r="EVG33" s="15"/>
      <c r="EVH33" s="149"/>
      <c r="EVI33" s="15"/>
      <c r="EVJ33" s="15"/>
      <c r="EVK33" s="15"/>
      <c r="EVL33" s="149"/>
      <c r="EVM33" s="15"/>
      <c r="EVN33" s="15"/>
      <c r="EVO33" s="15"/>
      <c r="EVP33" s="149"/>
      <c r="EVQ33" s="15"/>
      <c r="EVR33" s="15"/>
      <c r="EVS33" s="15"/>
      <c r="EVT33" s="149"/>
      <c r="EVU33" s="15"/>
      <c r="EVV33" s="15"/>
      <c r="EVW33" s="15"/>
      <c r="EVX33" s="149"/>
      <c r="EVY33" s="15"/>
      <c r="EVZ33" s="15"/>
      <c r="EWA33" s="15"/>
      <c r="EWB33" s="149"/>
      <c r="EWC33" s="15"/>
      <c r="EWD33" s="15"/>
      <c r="EWE33" s="15"/>
      <c r="EWF33" s="149"/>
      <c r="EWG33" s="15"/>
      <c r="EWH33" s="15"/>
      <c r="EWI33" s="15"/>
      <c r="EWJ33" s="149"/>
      <c r="EWK33" s="15"/>
      <c r="EWL33" s="15"/>
      <c r="EWM33" s="15"/>
      <c r="EWN33" s="149"/>
      <c r="EWO33" s="15"/>
      <c r="EWP33" s="15"/>
      <c r="EWQ33" s="15"/>
      <c r="EWR33" s="149"/>
      <c r="EWS33" s="15"/>
      <c r="EWT33" s="15"/>
      <c r="EWU33" s="15"/>
      <c r="EWV33" s="149"/>
      <c r="EWW33" s="15"/>
      <c r="EWX33" s="15"/>
      <c r="EWY33" s="15"/>
      <c r="EWZ33" s="149"/>
      <c r="EXA33" s="15"/>
      <c r="EXB33" s="15"/>
      <c r="EXC33" s="15"/>
      <c r="EXD33" s="149"/>
      <c r="EXE33" s="15"/>
      <c r="EXF33" s="15"/>
      <c r="EXG33" s="15"/>
      <c r="EXH33" s="149"/>
      <c r="EXI33" s="15"/>
      <c r="EXJ33" s="15"/>
      <c r="EXK33" s="15"/>
      <c r="EXL33" s="149"/>
      <c r="EXM33" s="15"/>
      <c r="EXN33" s="15"/>
      <c r="EXO33" s="15"/>
      <c r="EXP33" s="149"/>
      <c r="EXQ33" s="15"/>
      <c r="EXR33" s="15"/>
      <c r="EXS33" s="15"/>
      <c r="EXT33" s="149"/>
      <c r="EXU33" s="15"/>
      <c r="EXV33" s="15"/>
      <c r="EXW33" s="15"/>
      <c r="EXX33" s="149"/>
      <c r="EXY33" s="15"/>
      <c r="EXZ33" s="15"/>
      <c r="EYA33" s="15"/>
      <c r="EYB33" s="149"/>
      <c r="EYC33" s="15"/>
      <c r="EYD33" s="15"/>
      <c r="EYE33" s="15"/>
      <c r="EYF33" s="149"/>
      <c r="EYG33" s="15"/>
      <c r="EYH33" s="15"/>
      <c r="EYI33" s="15"/>
      <c r="EYJ33" s="149"/>
      <c r="EYK33" s="15"/>
      <c r="EYL33" s="15"/>
      <c r="EYM33" s="15"/>
      <c r="EYN33" s="149"/>
      <c r="EYO33" s="15"/>
      <c r="EYP33" s="15"/>
      <c r="EYQ33" s="15"/>
      <c r="EYR33" s="149"/>
      <c r="EYS33" s="15"/>
      <c r="EYT33" s="15"/>
      <c r="EYU33" s="15"/>
      <c r="EYV33" s="149"/>
      <c r="EYW33" s="15"/>
      <c r="EYX33" s="15"/>
      <c r="EYY33" s="15"/>
      <c r="EYZ33" s="149"/>
      <c r="EZA33" s="15"/>
      <c r="EZB33" s="15"/>
      <c r="EZC33" s="15"/>
      <c r="EZD33" s="149"/>
      <c r="EZE33" s="15"/>
      <c r="EZF33" s="15"/>
      <c r="EZG33" s="15"/>
      <c r="EZH33" s="149"/>
      <c r="EZI33" s="15"/>
      <c r="EZJ33" s="15"/>
      <c r="EZK33" s="15"/>
      <c r="EZL33" s="149"/>
      <c r="EZM33" s="15"/>
      <c r="EZN33" s="15"/>
      <c r="EZO33" s="15"/>
      <c r="EZP33" s="149"/>
      <c r="EZQ33" s="15"/>
      <c r="EZR33" s="15"/>
      <c r="EZS33" s="15"/>
      <c r="EZT33" s="149"/>
      <c r="EZU33" s="15"/>
      <c r="EZV33" s="15"/>
      <c r="EZW33" s="15"/>
      <c r="EZX33" s="149"/>
      <c r="EZY33" s="15"/>
      <c r="EZZ33" s="15"/>
      <c r="FAA33" s="15"/>
      <c r="FAB33" s="149"/>
      <c r="FAC33" s="15"/>
      <c r="FAD33" s="15"/>
      <c r="FAE33" s="15"/>
      <c r="FAF33" s="149"/>
      <c r="FAG33" s="15"/>
      <c r="FAH33" s="15"/>
      <c r="FAI33" s="15"/>
      <c r="FAJ33" s="149"/>
      <c r="FAK33" s="15"/>
      <c r="FAL33" s="15"/>
      <c r="FAM33" s="15"/>
      <c r="FAN33" s="149"/>
      <c r="FAO33" s="15"/>
      <c r="FAP33" s="15"/>
      <c r="FAQ33" s="15"/>
      <c r="FAR33" s="149"/>
      <c r="FAS33" s="15"/>
      <c r="FAT33" s="15"/>
      <c r="FAU33" s="15"/>
      <c r="FAV33" s="149"/>
      <c r="FAW33" s="15"/>
      <c r="FAX33" s="15"/>
      <c r="FAY33" s="15"/>
      <c r="FAZ33" s="149"/>
      <c r="FBA33" s="15"/>
      <c r="FBB33" s="15"/>
      <c r="FBC33" s="15"/>
      <c r="FBD33" s="149"/>
      <c r="FBE33" s="15"/>
      <c r="FBF33" s="15"/>
      <c r="FBG33" s="15"/>
      <c r="FBH33" s="149"/>
      <c r="FBI33" s="15"/>
      <c r="FBJ33" s="15"/>
      <c r="FBK33" s="15"/>
      <c r="FBL33" s="149"/>
      <c r="FBM33" s="15"/>
      <c r="FBN33" s="15"/>
      <c r="FBO33" s="15"/>
      <c r="FBP33" s="149"/>
      <c r="FBQ33" s="15"/>
      <c r="FBR33" s="15"/>
      <c r="FBS33" s="15"/>
      <c r="FBT33" s="149"/>
      <c r="FBU33" s="15"/>
      <c r="FBV33" s="15"/>
      <c r="FBW33" s="15"/>
      <c r="FBX33" s="149"/>
      <c r="FBY33" s="15"/>
      <c r="FBZ33" s="15"/>
      <c r="FCA33" s="15"/>
      <c r="FCB33" s="149"/>
      <c r="FCC33" s="15"/>
      <c r="FCD33" s="15"/>
      <c r="FCE33" s="15"/>
      <c r="FCF33" s="149"/>
      <c r="FCG33" s="15"/>
      <c r="FCH33" s="15"/>
      <c r="FCI33" s="15"/>
      <c r="FCJ33" s="149"/>
      <c r="FCK33" s="15"/>
      <c r="FCL33" s="15"/>
      <c r="FCM33" s="15"/>
      <c r="FCN33" s="149"/>
      <c r="FCO33" s="15"/>
      <c r="FCP33" s="15"/>
      <c r="FCQ33" s="15"/>
      <c r="FCR33" s="149"/>
      <c r="FCS33" s="15"/>
      <c r="FCT33" s="15"/>
      <c r="FCU33" s="15"/>
      <c r="FCV33" s="149"/>
      <c r="FCW33" s="15"/>
      <c r="FCX33" s="15"/>
      <c r="FCY33" s="15"/>
      <c r="FCZ33" s="149"/>
      <c r="FDA33" s="15"/>
      <c r="FDB33" s="15"/>
      <c r="FDC33" s="15"/>
      <c r="FDD33" s="149"/>
      <c r="FDE33" s="15"/>
      <c r="FDF33" s="15"/>
      <c r="FDG33" s="15"/>
      <c r="FDH33" s="149"/>
      <c r="FDI33" s="15"/>
      <c r="FDJ33" s="15"/>
      <c r="FDK33" s="15"/>
      <c r="FDL33" s="149"/>
      <c r="FDM33" s="15"/>
      <c r="FDN33" s="15"/>
      <c r="FDO33" s="15"/>
      <c r="FDP33" s="149"/>
      <c r="FDQ33" s="15"/>
      <c r="FDR33" s="15"/>
      <c r="FDS33" s="15"/>
      <c r="FDT33" s="149"/>
      <c r="FDU33" s="15"/>
      <c r="FDV33" s="15"/>
      <c r="FDW33" s="15"/>
      <c r="FDX33" s="149"/>
      <c r="FDY33" s="15"/>
      <c r="FDZ33" s="15"/>
      <c r="FEA33" s="15"/>
      <c r="FEB33" s="149"/>
      <c r="FEC33" s="15"/>
      <c r="FED33" s="15"/>
      <c r="FEE33" s="15"/>
      <c r="FEF33" s="149"/>
      <c r="FEG33" s="15"/>
      <c r="FEH33" s="15"/>
      <c r="FEI33" s="15"/>
      <c r="FEJ33" s="149"/>
      <c r="FEK33" s="15"/>
      <c r="FEL33" s="15"/>
      <c r="FEM33" s="15"/>
      <c r="FEN33" s="149"/>
      <c r="FEO33" s="15"/>
      <c r="FEP33" s="15"/>
      <c r="FEQ33" s="15"/>
      <c r="FER33" s="149"/>
      <c r="FES33" s="15"/>
      <c r="FET33" s="15"/>
      <c r="FEU33" s="15"/>
      <c r="FEV33" s="149"/>
      <c r="FEW33" s="15"/>
      <c r="FEX33" s="15"/>
      <c r="FEY33" s="15"/>
      <c r="FEZ33" s="149"/>
      <c r="FFA33" s="15"/>
      <c r="FFB33" s="15"/>
      <c r="FFC33" s="15"/>
      <c r="FFD33" s="149"/>
      <c r="FFE33" s="15"/>
      <c r="FFF33" s="15"/>
      <c r="FFG33" s="15"/>
      <c r="FFH33" s="149"/>
      <c r="FFI33" s="15"/>
      <c r="FFJ33" s="15"/>
      <c r="FFK33" s="15"/>
      <c r="FFL33" s="149"/>
      <c r="FFM33" s="15"/>
      <c r="FFN33" s="15"/>
      <c r="FFO33" s="15"/>
      <c r="FFP33" s="149"/>
      <c r="FFQ33" s="15"/>
      <c r="FFR33" s="15"/>
      <c r="FFS33" s="15"/>
      <c r="FFT33" s="149"/>
      <c r="FFU33" s="15"/>
      <c r="FFV33" s="15"/>
      <c r="FFW33" s="15"/>
      <c r="FFX33" s="149"/>
      <c r="FFY33" s="15"/>
      <c r="FFZ33" s="15"/>
      <c r="FGA33" s="15"/>
      <c r="FGB33" s="149"/>
      <c r="FGC33" s="15"/>
      <c r="FGD33" s="15"/>
      <c r="FGE33" s="15"/>
      <c r="FGF33" s="149"/>
      <c r="FGG33" s="15"/>
      <c r="FGH33" s="15"/>
      <c r="FGI33" s="15"/>
      <c r="FGJ33" s="149"/>
      <c r="FGK33" s="15"/>
      <c r="FGL33" s="15"/>
      <c r="FGM33" s="15"/>
      <c r="FGN33" s="149"/>
      <c r="FGO33" s="15"/>
      <c r="FGP33" s="15"/>
      <c r="FGQ33" s="15"/>
      <c r="FGR33" s="149"/>
      <c r="FGS33" s="15"/>
      <c r="FGT33" s="15"/>
      <c r="FGU33" s="15"/>
      <c r="FGV33" s="149"/>
      <c r="FGW33" s="15"/>
      <c r="FGX33" s="15"/>
      <c r="FGY33" s="15"/>
      <c r="FGZ33" s="149"/>
      <c r="FHA33" s="15"/>
      <c r="FHB33" s="15"/>
      <c r="FHC33" s="15"/>
      <c r="FHD33" s="149"/>
      <c r="FHE33" s="15"/>
      <c r="FHF33" s="15"/>
      <c r="FHG33" s="15"/>
      <c r="FHH33" s="149"/>
      <c r="FHI33" s="15"/>
      <c r="FHJ33" s="15"/>
      <c r="FHK33" s="15"/>
      <c r="FHL33" s="149"/>
      <c r="FHM33" s="15"/>
      <c r="FHN33" s="15"/>
      <c r="FHO33" s="15"/>
      <c r="FHP33" s="149"/>
      <c r="FHQ33" s="15"/>
      <c r="FHR33" s="15"/>
      <c r="FHS33" s="15"/>
      <c r="FHT33" s="149"/>
      <c r="FHU33" s="15"/>
      <c r="FHV33" s="15"/>
      <c r="FHW33" s="15"/>
      <c r="FHX33" s="149"/>
      <c r="FHY33" s="15"/>
      <c r="FHZ33" s="15"/>
      <c r="FIA33" s="15"/>
      <c r="FIB33" s="149"/>
      <c r="FIC33" s="15"/>
      <c r="FID33" s="15"/>
      <c r="FIE33" s="15"/>
      <c r="FIF33" s="149"/>
      <c r="FIG33" s="15"/>
      <c r="FIH33" s="15"/>
      <c r="FII33" s="15"/>
      <c r="FIJ33" s="149"/>
      <c r="FIK33" s="15"/>
      <c r="FIL33" s="15"/>
      <c r="FIM33" s="15"/>
      <c r="FIN33" s="149"/>
      <c r="FIO33" s="15"/>
      <c r="FIP33" s="15"/>
      <c r="FIQ33" s="15"/>
      <c r="FIR33" s="149"/>
      <c r="FIS33" s="15"/>
      <c r="FIT33" s="15"/>
      <c r="FIU33" s="15"/>
      <c r="FIV33" s="149"/>
      <c r="FIW33" s="15"/>
      <c r="FIX33" s="15"/>
      <c r="FIY33" s="15"/>
      <c r="FIZ33" s="149"/>
      <c r="FJA33" s="15"/>
      <c r="FJB33" s="15"/>
      <c r="FJC33" s="15"/>
      <c r="FJD33" s="149"/>
      <c r="FJE33" s="15"/>
      <c r="FJF33" s="15"/>
      <c r="FJG33" s="15"/>
      <c r="FJH33" s="149"/>
      <c r="FJI33" s="15"/>
      <c r="FJJ33" s="15"/>
      <c r="FJK33" s="15"/>
      <c r="FJL33" s="149"/>
      <c r="FJM33" s="15"/>
      <c r="FJN33" s="15"/>
      <c r="FJO33" s="15"/>
      <c r="FJP33" s="149"/>
      <c r="FJQ33" s="15"/>
      <c r="FJR33" s="15"/>
      <c r="FJS33" s="15"/>
      <c r="FJT33" s="149"/>
      <c r="FJU33" s="15"/>
      <c r="FJV33" s="15"/>
      <c r="FJW33" s="15"/>
      <c r="FJX33" s="149"/>
      <c r="FJY33" s="15"/>
      <c r="FJZ33" s="15"/>
      <c r="FKA33" s="15"/>
      <c r="FKB33" s="149"/>
      <c r="FKC33" s="15"/>
      <c r="FKD33" s="15"/>
      <c r="FKE33" s="15"/>
      <c r="FKF33" s="149"/>
      <c r="FKG33" s="15"/>
      <c r="FKH33" s="15"/>
      <c r="FKI33" s="15"/>
      <c r="FKJ33" s="149"/>
      <c r="FKK33" s="15"/>
      <c r="FKL33" s="15"/>
      <c r="FKM33" s="15"/>
      <c r="FKN33" s="149"/>
      <c r="FKO33" s="15"/>
      <c r="FKP33" s="15"/>
      <c r="FKQ33" s="15"/>
      <c r="FKR33" s="149"/>
      <c r="FKS33" s="15"/>
      <c r="FKT33" s="15"/>
      <c r="FKU33" s="15"/>
      <c r="FKV33" s="149"/>
      <c r="FKW33" s="15"/>
      <c r="FKX33" s="15"/>
      <c r="FKY33" s="15"/>
      <c r="FKZ33" s="149"/>
      <c r="FLA33" s="15"/>
      <c r="FLB33" s="15"/>
      <c r="FLC33" s="15"/>
      <c r="FLD33" s="149"/>
      <c r="FLE33" s="15"/>
      <c r="FLF33" s="15"/>
      <c r="FLG33" s="15"/>
      <c r="FLH33" s="149"/>
      <c r="FLI33" s="15"/>
      <c r="FLJ33" s="15"/>
      <c r="FLK33" s="15"/>
      <c r="FLL33" s="149"/>
      <c r="FLM33" s="15"/>
      <c r="FLN33" s="15"/>
      <c r="FLO33" s="15"/>
      <c r="FLP33" s="149"/>
      <c r="FLQ33" s="15"/>
      <c r="FLR33" s="15"/>
      <c r="FLS33" s="15"/>
      <c r="FLT33" s="149"/>
      <c r="FLU33" s="15"/>
      <c r="FLV33" s="15"/>
      <c r="FLW33" s="15"/>
      <c r="FLX33" s="149"/>
      <c r="FLY33" s="15"/>
      <c r="FLZ33" s="15"/>
      <c r="FMA33" s="15"/>
      <c r="FMB33" s="149"/>
      <c r="FMC33" s="15"/>
      <c r="FMD33" s="15"/>
      <c r="FME33" s="15"/>
      <c r="FMF33" s="149"/>
      <c r="FMG33" s="15"/>
      <c r="FMH33" s="15"/>
      <c r="FMI33" s="15"/>
      <c r="FMJ33" s="149"/>
      <c r="FMK33" s="15"/>
      <c r="FML33" s="15"/>
      <c r="FMM33" s="15"/>
      <c r="FMN33" s="149"/>
      <c r="FMO33" s="15"/>
      <c r="FMP33" s="15"/>
      <c r="FMQ33" s="15"/>
      <c r="FMR33" s="149"/>
      <c r="FMS33" s="15"/>
      <c r="FMT33" s="15"/>
      <c r="FMU33" s="15"/>
      <c r="FMV33" s="149"/>
      <c r="FMW33" s="15"/>
      <c r="FMX33" s="15"/>
      <c r="FMY33" s="15"/>
      <c r="FMZ33" s="149"/>
      <c r="FNA33" s="15"/>
      <c r="FNB33" s="15"/>
      <c r="FNC33" s="15"/>
      <c r="FND33" s="149"/>
      <c r="FNE33" s="15"/>
      <c r="FNF33" s="15"/>
      <c r="FNG33" s="15"/>
      <c r="FNH33" s="149"/>
      <c r="FNI33" s="15"/>
      <c r="FNJ33" s="15"/>
      <c r="FNK33" s="15"/>
      <c r="FNL33" s="149"/>
      <c r="FNM33" s="15"/>
      <c r="FNN33" s="15"/>
      <c r="FNO33" s="15"/>
      <c r="FNP33" s="149"/>
      <c r="FNQ33" s="15"/>
      <c r="FNR33" s="15"/>
      <c r="FNS33" s="15"/>
      <c r="FNT33" s="149"/>
      <c r="FNU33" s="15"/>
      <c r="FNV33" s="15"/>
      <c r="FNW33" s="15"/>
      <c r="FNX33" s="149"/>
      <c r="FNY33" s="15"/>
      <c r="FNZ33" s="15"/>
      <c r="FOA33" s="15"/>
      <c r="FOB33" s="149"/>
      <c r="FOC33" s="15"/>
      <c r="FOD33" s="15"/>
      <c r="FOE33" s="15"/>
      <c r="FOF33" s="149"/>
      <c r="FOG33" s="15"/>
      <c r="FOH33" s="15"/>
      <c r="FOI33" s="15"/>
      <c r="FOJ33" s="149"/>
      <c r="FOK33" s="15"/>
      <c r="FOL33" s="15"/>
      <c r="FOM33" s="15"/>
      <c r="FON33" s="149"/>
      <c r="FOO33" s="15"/>
      <c r="FOP33" s="15"/>
      <c r="FOQ33" s="15"/>
      <c r="FOR33" s="149"/>
      <c r="FOS33" s="15"/>
      <c r="FOT33" s="15"/>
      <c r="FOU33" s="15"/>
      <c r="FOV33" s="149"/>
      <c r="FOW33" s="15"/>
      <c r="FOX33" s="15"/>
      <c r="FOY33" s="15"/>
      <c r="FOZ33" s="149"/>
      <c r="FPA33" s="15"/>
      <c r="FPB33" s="15"/>
      <c r="FPC33" s="15"/>
      <c r="FPD33" s="149"/>
      <c r="FPE33" s="15"/>
      <c r="FPF33" s="15"/>
      <c r="FPG33" s="15"/>
      <c r="FPH33" s="149"/>
      <c r="FPI33" s="15"/>
      <c r="FPJ33" s="15"/>
      <c r="FPK33" s="15"/>
      <c r="FPL33" s="149"/>
      <c r="FPM33" s="15"/>
      <c r="FPN33" s="15"/>
      <c r="FPO33" s="15"/>
      <c r="FPP33" s="149"/>
      <c r="FPQ33" s="15"/>
      <c r="FPR33" s="15"/>
      <c r="FPS33" s="15"/>
      <c r="FPT33" s="149"/>
      <c r="FPU33" s="15"/>
      <c r="FPV33" s="15"/>
      <c r="FPW33" s="15"/>
      <c r="FPX33" s="149"/>
      <c r="FPY33" s="15"/>
      <c r="FPZ33" s="15"/>
      <c r="FQA33" s="15"/>
      <c r="FQB33" s="149"/>
      <c r="FQC33" s="15"/>
      <c r="FQD33" s="15"/>
      <c r="FQE33" s="15"/>
      <c r="FQF33" s="149"/>
      <c r="FQG33" s="15"/>
      <c r="FQH33" s="15"/>
      <c r="FQI33" s="15"/>
      <c r="FQJ33" s="149"/>
      <c r="FQK33" s="15"/>
      <c r="FQL33" s="15"/>
      <c r="FQM33" s="15"/>
      <c r="FQN33" s="149"/>
      <c r="FQO33" s="15"/>
      <c r="FQP33" s="15"/>
      <c r="FQQ33" s="15"/>
      <c r="FQR33" s="149"/>
      <c r="FQS33" s="15"/>
      <c r="FQT33" s="15"/>
      <c r="FQU33" s="15"/>
      <c r="FQV33" s="149"/>
      <c r="FQW33" s="15"/>
      <c r="FQX33" s="15"/>
      <c r="FQY33" s="15"/>
      <c r="FQZ33" s="149"/>
      <c r="FRA33" s="15"/>
      <c r="FRB33" s="15"/>
      <c r="FRC33" s="15"/>
      <c r="FRD33" s="149"/>
      <c r="FRE33" s="15"/>
      <c r="FRF33" s="15"/>
      <c r="FRG33" s="15"/>
      <c r="FRH33" s="149"/>
      <c r="FRI33" s="15"/>
      <c r="FRJ33" s="15"/>
      <c r="FRK33" s="15"/>
      <c r="FRL33" s="149"/>
      <c r="FRM33" s="15"/>
      <c r="FRN33" s="15"/>
      <c r="FRO33" s="15"/>
      <c r="FRP33" s="149"/>
      <c r="FRQ33" s="15"/>
      <c r="FRR33" s="15"/>
      <c r="FRS33" s="15"/>
      <c r="FRT33" s="149"/>
      <c r="FRU33" s="15"/>
      <c r="FRV33" s="15"/>
      <c r="FRW33" s="15"/>
      <c r="FRX33" s="149"/>
      <c r="FRY33" s="15"/>
      <c r="FRZ33" s="15"/>
      <c r="FSA33" s="15"/>
      <c r="FSB33" s="149"/>
      <c r="FSC33" s="15"/>
      <c r="FSD33" s="15"/>
      <c r="FSE33" s="15"/>
      <c r="FSF33" s="149"/>
      <c r="FSG33" s="15"/>
      <c r="FSH33" s="15"/>
      <c r="FSI33" s="15"/>
      <c r="FSJ33" s="149"/>
      <c r="FSK33" s="15"/>
      <c r="FSL33" s="15"/>
      <c r="FSM33" s="15"/>
      <c r="FSN33" s="149"/>
      <c r="FSO33" s="15"/>
      <c r="FSP33" s="15"/>
      <c r="FSQ33" s="15"/>
      <c r="FSR33" s="149"/>
      <c r="FSS33" s="15"/>
      <c r="FST33" s="15"/>
      <c r="FSU33" s="15"/>
      <c r="FSV33" s="149"/>
      <c r="FSW33" s="15"/>
      <c r="FSX33" s="15"/>
      <c r="FSY33" s="15"/>
      <c r="FSZ33" s="149"/>
      <c r="FTA33" s="15"/>
      <c r="FTB33" s="15"/>
      <c r="FTC33" s="15"/>
      <c r="FTD33" s="149"/>
      <c r="FTE33" s="15"/>
      <c r="FTF33" s="15"/>
      <c r="FTG33" s="15"/>
      <c r="FTH33" s="149"/>
      <c r="FTI33" s="15"/>
      <c r="FTJ33" s="15"/>
      <c r="FTK33" s="15"/>
      <c r="FTL33" s="149"/>
      <c r="FTM33" s="15"/>
      <c r="FTN33" s="15"/>
      <c r="FTO33" s="15"/>
      <c r="FTP33" s="149"/>
      <c r="FTQ33" s="15"/>
      <c r="FTR33" s="15"/>
      <c r="FTS33" s="15"/>
      <c r="FTT33" s="149"/>
      <c r="FTU33" s="15"/>
      <c r="FTV33" s="15"/>
      <c r="FTW33" s="15"/>
      <c r="FTX33" s="149"/>
      <c r="FTY33" s="15"/>
      <c r="FTZ33" s="15"/>
      <c r="FUA33" s="15"/>
      <c r="FUB33" s="149"/>
      <c r="FUC33" s="15"/>
      <c r="FUD33" s="15"/>
      <c r="FUE33" s="15"/>
      <c r="FUF33" s="149"/>
      <c r="FUG33" s="15"/>
      <c r="FUH33" s="15"/>
      <c r="FUI33" s="15"/>
      <c r="FUJ33" s="149"/>
      <c r="FUK33" s="15"/>
      <c r="FUL33" s="15"/>
      <c r="FUM33" s="15"/>
      <c r="FUN33" s="149"/>
      <c r="FUO33" s="15"/>
      <c r="FUP33" s="15"/>
      <c r="FUQ33" s="15"/>
      <c r="FUR33" s="149"/>
      <c r="FUS33" s="15"/>
      <c r="FUT33" s="15"/>
      <c r="FUU33" s="15"/>
      <c r="FUV33" s="149"/>
      <c r="FUW33" s="15"/>
      <c r="FUX33" s="15"/>
      <c r="FUY33" s="15"/>
      <c r="FUZ33" s="149"/>
      <c r="FVA33" s="15"/>
      <c r="FVB33" s="15"/>
      <c r="FVC33" s="15"/>
      <c r="FVD33" s="149"/>
      <c r="FVE33" s="15"/>
      <c r="FVF33" s="15"/>
      <c r="FVG33" s="15"/>
      <c r="FVH33" s="149"/>
      <c r="FVI33" s="15"/>
      <c r="FVJ33" s="15"/>
      <c r="FVK33" s="15"/>
      <c r="FVL33" s="149"/>
      <c r="FVM33" s="15"/>
      <c r="FVN33" s="15"/>
      <c r="FVO33" s="15"/>
      <c r="FVP33" s="149"/>
      <c r="FVQ33" s="15"/>
      <c r="FVR33" s="15"/>
      <c r="FVS33" s="15"/>
      <c r="FVT33" s="149"/>
      <c r="FVU33" s="15"/>
      <c r="FVV33" s="15"/>
      <c r="FVW33" s="15"/>
      <c r="FVX33" s="149"/>
      <c r="FVY33" s="15"/>
      <c r="FVZ33" s="15"/>
      <c r="FWA33" s="15"/>
      <c r="FWB33" s="149"/>
      <c r="FWC33" s="15"/>
      <c r="FWD33" s="15"/>
      <c r="FWE33" s="15"/>
      <c r="FWF33" s="149"/>
      <c r="FWG33" s="15"/>
      <c r="FWH33" s="15"/>
      <c r="FWI33" s="15"/>
      <c r="FWJ33" s="149"/>
      <c r="FWK33" s="15"/>
      <c r="FWL33" s="15"/>
      <c r="FWM33" s="15"/>
      <c r="FWN33" s="149"/>
      <c r="FWO33" s="15"/>
      <c r="FWP33" s="15"/>
      <c r="FWQ33" s="15"/>
      <c r="FWR33" s="149"/>
      <c r="FWS33" s="15"/>
      <c r="FWT33" s="15"/>
      <c r="FWU33" s="15"/>
      <c r="FWV33" s="149"/>
      <c r="FWW33" s="15"/>
      <c r="FWX33" s="15"/>
      <c r="FWY33" s="15"/>
      <c r="FWZ33" s="149"/>
      <c r="FXA33" s="15"/>
      <c r="FXB33" s="15"/>
      <c r="FXC33" s="15"/>
      <c r="FXD33" s="149"/>
      <c r="FXE33" s="15"/>
      <c r="FXF33" s="15"/>
      <c r="FXG33" s="15"/>
      <c r="FXH33" s="149"/>
      <c r="FXI33" s="15"/>
      <c r="FXJ33" s="15"/>
      <c r="FXK33" s="15"/>
      <c r="FXL33" s="149"/>
      <c r="FXM33" s="15"/>
      <c r="FXN33" s="15"/>
      <c r="FXO33" s="15"/>
      <c r="FXP33" s="149"/>
      <c r="FXQ33" s="15"/>
      <c r="FXR33" s="15"/>
      <c r="FXS33" s="15"/>
      <c r="FXT33" s="149"/>
      <c r="FXU33" s="15"/>
      <c r="FXV33" s="15"/>
      <c r="FXW33" s="15"/>
      <c r="FXX33" s="149"/>
      <c r="FXY33" s="15"/>
      <c r="FXZ33" s="15"/>
      <c r="FYA33" s="15"/>
      <c r="FYB33" s="149"/>
      <c r="FYC33" s="15"/>
      <c r="FYD33" s="15"/>
      <c r="FYE33" s="15"/>
      <c r="FYF33" s="149"/>
      <c r="FYG33" s="15"/>
      <c r="FYH33" s="15"/>
      <c r="FYI33" s="15"/>
      <c r="FYJ33" s="149"/>
      <c r="FYK33" s="15"/>
      <c r="FYL33" s="15"/>
      <c r="FYM33" s="15"/>
      <c r="FYN33" s="149"/>
      <c r="FYO33" s="15"/>
      <c r="FYP33" s="15"/>
      <c r="FYQ33" s="15"/>
      <c r="FYR33" s="149"/>
      <c r="FYS33" s="15"/>
      <c r="FYT33" s="15"/>
      <c r="FYU33" s="15"/>
      <c r="FYV33" s="149"/>
      <c r="FYW33" s="15"/>
      <c r="FYX33" s="15"/>
      <c r="FYY33" s="15"/>
      <c r="FYZ33" s="149"/>
      <c r="FZA33" s="15"/>
      <c r="FZB33" s="15"/>
      <c r="FZC33" s="15"/>
      <c r="FZD33" s="149"/>
      <c r="FZE33" s="15"/>
      <c r="FZF33" s="15"/>
      <c r="FZG33" s="15"/>
      <c r="FZH33" s="149"/>
      <c r="FZI33" s="15"/>
      <c r="FZJ33" s="15"/>
      <c r="FZK33" s="15"/>
      <c r="FZL33" s="149"/>
      <c r="FZM33" s="15"/>
      <c r="FZN33" s="15"/>
      <c r="FZO33" s="15"/>
      <c r="FZP33" s="149"/>
      <c r="FZQ33" s="15"/>
      <c r="FZR33" s="15"/>
      <c r="FZS33" s="15"/>
      <c r="FZT33" s="149"/>
      <c r="FZU33" s="15"/>
      <c r="FZV33" s="15"/>
      <c r="FZW33" s="15"/>
      <c r="FZX33" s="149"/>
      <c r="FZY33" s="15"/>
      <c r="FZZ33" s="15"/>
      <c r="GAA33" s="15"/>
      <c r="GAB33" s="149"/>
      <c r="GAC33" s="15"/>
      <c r="GAD33" s="15"/>
      <c r="GAE33" s="15"/>
      <c r="GAF33" s="149"/>
      <c r="GAG33" s="15"/>
      <c r="GAH33" s="15"/>
      <c r="GAI33" s="15"/>
      <c r="GAJ33" s="149"/>
      <c r="GAK33" s="15"/>
      <c r="GAL33" s="15"/>
      <c r="GAM33" s="15"/>
      <c r="GAN33" s="149"/>
      <c r="GAO33" s="15"/>
      <c r="GAP33" s="15"/>
      <c r="GAQ33" s="15"/>
      <c r="GAR33" s="149"/>
      <c r="GAS33" s="15"/>
      <c r="GAT33" s="15"/>
      <c r="GAU33" s="15"/>
      <c r="GAV33" s="149"/>
      <c r="GAW33" s="15"/>
      <c r="GAX33" s="15"/>
      <c r="GAY33" s="15"/>
      <c r="GAZ33" s="149"/>
      <c r="GBA33" s="15"/>
      <c r="GBB33" s="15"/>
      <c r="GBC33" s="15"/>
      <c r="GBD33" s="149"/>
      <c r="GBE33" s="15"/>
      <c r="GBF33" s="15"/>
      <c r="GBG33" s="15"/>
      <c r="GBH33" s="149"/>
      <c r="GBI33" s="15"/>
      <c r="GBJ33" s="15"/>
      <c r="GBK33" s="15"/>
      <c r="GBL33" s="149"/>
      <c r="GBM33" s="15"/>
      <c r="GBN33" s="15"/>
      <c r="GBO33" s="15"/>
      <c r="GBP33" s="149"/>
      <c r="GBQ33" s="15"/>
      <c r="GBR33" s="15"/>
      <c r="GBS33" s="15"/>
      <c r="GBT33" s="149"/>
      <c r="GBU33" s="15"/>
      <c r="GBV33" s="15"/>
      <c r="GBW33" s="15"/>
      <c r="GBX33" s="149"/>
      <c r="GBY33" s="15"/>
      <c r="GBZ33" s="15"/>
      <c r="GCA33" s="15"/>
      <c r="GCB33" s="149"/>
      <c r="GCC33" s="15"/>
      <c r="GCD33" s="15"/>
      <c r="GCE33" s="15"/>
      <c r="GCF33" s="149"/>
      <c r="GCG33" s="15"/>
      <c r="GCH33" s="15"/>
      <c r="GCI33" s="15"/>
      <c r="GCJ33" s="149"/>
      <c r="GCK33" s="15"/>
      <c r="GCL33" s="15"/>
      <c r="GCM33" s="15"/>
      <c r="GCN33" s="149"/>
      <c r="GCO33" s="15"/>
      <c r="GCP33" s="15"/>
      <c r="GCQ33" s="15"/>
      <c r="GCR33" s="149"/>
      <c r="GCS33" s="15"/>
      <c r="GCT33" s="15"/>
      <c r="GCU33" s="15"/>
      <c r="GCV33" s="149"/>
      <c r="GCW33" s="15"/>
      <c r="GCX33" s="15"/>
      <c r="GCY33" s="15"/>
      <c r="GCZ33" s="149"/>
      <c r="GDA33" s="15"/>
      <c r="GDB33" s="15"/>
      <c r="GDC33" s="15"/>
      <c r="GDD33" s="149"/>
      <c r="GDE33" s="15"/>
      <c r="GDF33" s="15"/>
      <c r="GDG33" s="15"/>
      <c r="GDH33" s="149"/>
      <c r="GDI33" s="15"/>
      <c r="GDJ33" s="15"/>
      <c r="GDK33" s="15"/>
      <c r="GDL33" s="149"/>
      <c r="GDM33" s="15"/>
      <c r="GDN33" s="15"/>
      <c r="GDO33" s="15"/>
      <c r="GDP33" s="149"/>
      <c r="GDQ33" s="15"/>
      <c r="GDR33" s="15"/>
      <c r="GDS33" s="15"/>
      <c r="GDT33" s="149"/>
      <c r="GDU33" s="15"/>
      <c r="GDV33" s="15"/>
      <c r="GDW33" s="15"/>
      <c r="GDX33" s="149"/>
      <c r="GDY33" s="15"/>
      <c r="GDZ33" s="15"/>
      <c r="GEA33" s="15"/>
      <c r="GEB33" s="149"/>
      <c r="GEC33" s="15"/>
      <c r="GED33" s="15"/>
      <c r="GEE33" s="15"/>
      <c r="GEF33" s="149"/>
      <c r="GEG33" s="15"/>
      <c r="GEH33" s="15"/>
      <c r="GEI33" s="15"/>
      <c r="GEJ33" s="149"/>
      <c r="GEK33" s="15"/>
      <c r="GEL33" s="15"/>
      <c r="GEM33" s="15"/>
      <c r="GEN33" s="149"/>
      <c r="GEO33" s="15"/>
      <c r="GEP33" s="15"/>
      <c r="GEQ33" s="15"/>
      <c r="GER33" s="149"/>
      <c r="GES33" s="15"/>
      <c r="GET33" s="15"/>
      <c r="GEU33" s="15"/>
      <c r="GEV33" s="149"/>
      <c r="GEW33" s="15"/>
      <c r="GEX33" s="15"/>
      <c r="GEY33" s="15"/>
      <c r="GEZ33" s="149"/>
      <c r="GFA33" s="15"/>
      <c r="GFB33" s="15"/>
      <c r="GFC33" s="15"/>
      <c r="GFD33" s="149"/>
      <c r="GFE33" s="15"/>
      <c r="GFF33" s="15"/>
      <c r="GFG33" s="15"/>
      <c r="GFH33" s="149"/>
      <c r="GFI33" s="15"/>
      <c r="GFJ33" s="15"/>
      <c r="GFK33" s="15"/>
      <c r="GFL33" s="149"/>
      <c r="GFM33" s="15"/>
      <c r="GFN33" s="15"/>
      <c r="GFO33" s="15"/>
      <c r="GFP33" s="149"/>
      <c r="GFQ33" s="15"/>
      <c r="GFR33" s="15"/>
      <c r="GFS33" s="15"/>
      <c r="GFT33" s="149"/>
      <c r="GFU33" s="15"/>
      <c r="GFV33" s="15"/>
      <c r="GFW33" s="15"/>
      <c r="GFX33" s="149"/>
      <c r="GFY33" s="15"/>
      <c r="GFZ33" s="15"/>
      <c r="GGA33" s="15"/>
      <c r="GGB33" s="149"/>
      <c r="GGC33" s="15"/>
      <c r="GGD33" s="15"/>
      <c r="GGE33" s="15"/>
      <c r="GGF33" s="149"/>
      <c r="GGG33" s="15"/>
      <c r="GGH33" s="15"/>
      <c r="GGI33" s="15"/>
      <c r="GGJ33" s="149"/>
      <c r="GGK33" s="15"/>
      <c r="GGL33" s="15"/>
      <c r="GGM33" s="15"/>
      <c r="GGN33" s="149"/>
      <c r="GGO33" s="15"/>
      <c r="GGP33" s="15"/>
      <c r="GGQ33" s="15"/>
      <c r="GGR33" s="149"/>
      <c r="GGS33" s="15"/>
      <c r="GGT33" s="15"/>
      <c r="GGU33" s="15"/>
      <c r="GGV33" s="149"/>
      <c r="GGW33" s="15"/>
      <c r="GGX33" s="15"/>
      <c r="GGY33" s="15"/>
      <c r="GGZ33" s="149"/>
      <c r="GHA33" s="15"/>
      <c r="GHB33" s="15"/>
      <c r="GHC33" s="15"/>
      <c r="GHD33" s="149"/>
      <c r="GHE33" s="15"/>
      <c r="GHF33" s="15"/>
      <c r="GHG33" s="15"/>
      <c r="GHH33" s="149"/>
      <c r="GHI33" s="15"/>
      <c r="GHJ33" s="15"/>
      <c r="GHK33" s="15"/>
      <c r="GHL33" s="149"/>
      <c r="GHM33" s="15"/>
      <c r="GHN33" s="15"/>
      <c r="GHO33" s="15"/>
      <c r="GHP33" s="149"/>
      <c r="GHQ33" s="15"/>
      <c r="GHR33" s="15"/>
      <c r="GHS33" s="15"/>
      <c r="GHT33" s="149"/>
      <c r="GHU33" s="15"/>
      <c r="GHV33" s="15"/>
      <c r="GHW33" s="15"/>
      <c r="GHX33" s="149"/>
      <c r="GHY33" s="15"/>
      <c r="GHZ33" s="15"/>
      <c r="GIA33" s="15"/>
      <c r="GIB33" s="149"/>
      <c r="GIC33" s="15"/>
      <c r="GID33" s="15"/>
      <c r="GIE33" s="15"/>
      <c r="GIF33" s="149"/>
      <c r="GIG33" s="15"/>
      <c r="GIH33" s="15"/>
      <c r="GII33" s="15"/>
      <c r="GIJ33" s="149"/>
      <c r="GIK33" s="15"/>
      <c r="GIL33" s="15"/>
      <c r="GIM33" s="15"/>
      <c r="GIN33" s="149"/>
      <c r="GIO33" s="15"/>
      <c r="GIP33" s="15"/>
      <c r="GIQ33" s="15"/>
      <c r="GIR33" s="149"/>
      <c r="GIS33" s="15"/>
      <c r="GIT33" s="15"/>
      <c r="GIU33" s="15"/>
      <c r="GIV33" s="149"/>
      <c r="GIW33" s="15"/>
      <c r="GIX33" s="15"/>
      <c r="GIY33" s="15"/>
      <c r="GIZ33" s="149"/>
      <c r="GJA33" s="15"/>
      <c r="GJB33" s="15"/>
      <c r="GJC33" s="15"/>
      <c r="GJD33" s="149"/>
      <c r="GJE33" s="15"/>
      <c r="GJF33" s="15"/>
      <c r="GJG33" s="15"/>
      <c r="GJH33" s="149"/>
      <c r="GJI33" s="15"/>
      <c r="GJJ33" s="15"/>
      <c r="GJK33" s="15"/>
      <c r="GJL33" s="149"/>
      <c r="GJM33" s="15"/>
      <c r="GJN33" s="15"/>
      <c r="GJO33" s="15"/>
      <c r="GJP33" s="149"/>
      <c r="GJQ33" s="15"/>
      <c r="GJR33" s="15"/>
      <c r="GJS33" s="15"/>
      <c r="GJT33" s="149"/>
      <c r="GJU33" s="15"/>
      <c r="GJV33" s="15"/>
      <c r="GJW33" s="15"/>
      <c r="GJX33" s="149"/>
      <c r="GJY33" s="15"/>
      <c r="GJZ33" s="15"/>
      <c r="GKA33" s="15"/>
      <c r="GKB33" s="149"/>
      <c r="GKC33" s="15"/>
      <c r="GKD33" s="15"/>
      <c r="GKE33" s="15"/>
      <c r="GKF33" s="149"/>
      <c r="GKG33" s="15"/>
      <c r="GKH33" s="15"/>
      <c r="GKI33" s="15"/>
      <c r="GKJ33" s="149"/>
      <c r="GKK33" s="15"/>
      <c r="GKL33" s="15"/>
      <c r="GKM33" s="15"/>
      <c r="GKN33" s="149"/>
      <c r="GKO33" s="15"/>
      <c r="GKP33" s="15"/>
      <c r="GKQ33" s="15"/>
      <c r="GKR33" s="149"/>
      <c r="GKS33" s="15"/>
      <c r="GKT33" s="15"/>
      <c r="GKU33" s="15"/>
      <c r="GKV33" s="149"/>
      <c r="GKW33" s="15"/>
      <c r="GKX33" s="15"/>
      <c r="GKY33" s="15"/>
      <c r="GKZ33" s="149"/>
      <c r="GLA33" s="15"/>
      <c r="GLB33" s="15"/>
      <c r="GLC33" s="15"/>
      <c r="GLD33" s="149"/>
      <c r="GLE33" s="15"/>
      <c r="GLF33" s="15"/>
      <c r="GLG33" s="15"/>
      <c r="GLH33" s="149"/>
      <c r="GLI33" s="15"/>
      <c r="GLJ33" s="15"/>
      <c r="GLK33" s="15"/>
      <c r="GLL33" s="149"/>
      <c r="GLM33" s="15"/>
      <c r="GLN33" s="15"/>
      <c r="GLO33" s="15"/>
      <c r="GLP33" s="149"/>
      <c r="GLQ33" s="15"/>
      <c r="GLR33" s="15"/>
      <c r="GLS33" s="15"/>
      <c r="GLT33" s="149"/>
      <c r="GLU33" s="15"/>
      <c r="GLV33" s="15"/>
      <c r="GLW33" s="15"/>
      <c r="GLX33" s="149"/>
      <c r="GLY33" s="15"/>
      <c r="GLZ33" s="15"/>
      <c r="GMA33" s="15"/>
      <c r="GMB33" s="149"/>
      <c r="GMC33" s="15"/>
      <c r="GMD33" s="15"/>
      <c r="GME33" s="15"/>
      <c r="GMF33" s="149"/>
      <c r="GMG33" s="15"/>
      <c r="GMH33" s="15"/>
      <c r="GMI33" s="15"/>
      <c r="GMJ33" s="149"/>
      <c r="GMK33" s="15"/>
      <c r="GML33" s="15"/>
      <c r="GMM33" s="15"/>
      <c r="GMN33" s="149"/>
      <c r="GMO33" s="15"/>
      <c r="GMP33" s="15"/>
      <c r="GMQ33" s="15"/>
      <c r="GMR33" s="149"/>
      <c r="GMS33" s="15"/>
      <c r="GMT33" s="15"/>
      <c r="GMU33" s="15"/>
      <c r="GMV33" s="149"/>
      <c r="GMW33" s="15"/>
      <c r="GMX33" s="15"/>
      <c r="GMY33" s="15"/>
      <c r="GMZ33" s="149"/>
      <c r="GNA33" s="15"/>
      <c r="GNB33" s="15"/>
      <c r="GNC33" s="15"/>
      <c r="GND33" s="149"/>
      <c r="GNE33" s="15"/>
      <c r="GNF33" s="15"/>
      <c r="GNG33" s="15"/>
      <c r="GNH33" s="149"/>
      <c r="GNI33" s="15"/>
      <c r="GNJ33" s="15"/>
      <c r="GNK33" s="15"/>
      <c r="GNL33" s="149"/>
      <c r="GNM33" s="15"/>
      <c r="GNN33" s="15"/>
      <c r="GNO33" s="15"/>
      <c r="GNP33" s="149"/>
      <c r="GNQ33" s="15"/>
      <c r="GNR33" s="15"/>
      <c r="GNS33" s="15"/>
      <c r="GNT33" s="149"/>
      <c r="GNU33" s="15"/>
      <c r="GNV33" s="15"/>
      <c r="GNW33" s="15"/>
      <c r="GNX33" s="149"/>
      <c r="GNY33" s="15"/>
      <c r="GNZ33" s="15"/>
      <c r="GOA33" s="15"/>
      <c r="GOB33" s="149"/>
      <c r="GOC33" s="15"/>
      <c r="GOD33" s="15"/>
      <c r="GOE33" s="15"/>
      <c r="GOF33" s="149"/>
      <c r="GOG33" s="15"/>
      <c r="GOH33" s="15"/>
      <c r="GOI33" s="15"/>
      <c r="GOJ33" s="149"/>
      <c r="GOK33" s="15"/>
      <c r="GOL33" s="15"/>
      <c r="GOM33" s="15"/>
      <c r="GON33" s="149"/>
      <c r="GOO33" s="15"/>
      <c r="GOP33" s="15"/>
      <c r="GOQ33" s="15"/>
      <c r="GOR33" s="149"/>
      <c r="GOS33" s="15"/>
      <c r="GOT33" s="15"/>
      <c r="GOU33" s="15"/>
      <c r="GOV33" s="149"/>
      <c r="GOW33" s="15"/>
      <c r="GOX33" s="15"/>
      <c r="GOY33" s="15"/>
      <c r="GOZ33" s="149"/>
      <c r="GPA33" s="15"/>
      <c r="GPB33" s="15"/>
      <c r="GPC33" s="15"/>
      <c r="GPD33" s="149"/>
      <c r="GPE33" s="15"/>
      <c r="GPF33" s="15"/>
      <c r="GPG33" s="15"/>
      <c r="GPH33" s="149"/>
      <c r="GPI33" s="15"/>
      <c r="GPJ33" s="15"/>
      <c r="GPK33" s="15"/>
      <c r="GPL33" s="149"/>
      <c r="GPM33" s="15"/>
      <c r="GPN33" s="15"/>
      <c r="GPO33" s="15"/>
      <c r="GPP33" s="149"/>
      <c r="GPQ33" s="15"/>
      <c r="GPR33" s="15"/>
      <c r="GPS33" s="15"/>
      <c r="GPT33" s="149"/>
      <c r="GPU33" s="15"/>
      <c r="GPV33" s="15"/>
      <c r="GPW33" s="15"/>
      <c r="GPX33" s="149"/>
      <c r="GPY33" s="15"/>
      <c r="GPZ33" s="15"/>
      <c r="GQA33" s="15"/>
      <c r="GQB33" s="149"/>
      <c r="GQC33" s="15"/>
      <c r="GQD33" s="15"/>
      <c r="GQE33" s="15"/>
      <c r="GQF33" s="149"/>
      <c r="GQG33" s="15"/>
      <c r="GQH33" s="15"/>
      <c r="GQI33" s="15"/>
      <c r="GQJ33" s="149"/>
      <c r="GQK33" s="15"/>
      <c r="GQL33" s="15"/>
      <c r="GQM33" s="15"/>
      <c r="GQN33" s="149"/>
      <c r="GQO33" s="15"/>
      <c r="GQP33" s="15"/>
      <c r="GQQ33" s="15"/>
      <c r="GQR33" s="149"/>
      <c r="GQS33" s="15"/>
      <c r="GQT33" s="15"/>
      <c r="GQU33" s="15"/>
      <c r="GQV33" s="149"/>
      <c r="GQW33" s="15"/>
      <c r="GQX33" s="15"/>
      <c r="GQY33" s="15"/>
      <c r="GQZ33" s="149"/>
      <c r="GRA33" s="15"/>
      <c r="GRB33" s="15"/>
      <c r="GRC33" s="15"/>
      <c r="GRD33" s="149"/>
      <c r="GRE33" s="15"/>
      <c r="GRF33" s="15"/>
      <c r="GRG33" s="15"/>
      <c r="GRH33" s="149"/>
      <c r="GRI33" s="15"/>
      <c r="GRJ33" s="15"/>
      <c r="GRK33" s="15"/>
      <c r="GRL33" s="149"/>
      <c r="GRM33" s="15"/>
      <c r="GRN33" s="15"/>
      <c r="GRO33" s="15"/>
      <c r="GRP33" s="149"/>
      <c r="GRQ33" s="15"/>
      <c r="GRR33" s="15"/>
      <c r="GRS33" s="15"/>
      <c r="GRT33" s="149"/>
      <c r="GRU33" s="15"/>
      <c r="GRV33" s="15"/>
      <c r="GRW33" s="15"/>
      <c r="GRX33" s="149"/>
      <c r="GRY33" s="15"/>
      <c r="GRZ33" s="15"/>
      <c r="GSA33" s="15"/>
      <c r="GSB33" s="149"/>
      <c r="GSC33" s="15"/>
      <c r="GSD33" s="15"/>
      <c r="GSE33" s="15"/>
      <c r="GSF33" s="149"/>
      <c r="GSG33" s="15"/>
      <c r="GSH33" s="15"/>
      <c r="GSI33" s="15"/>
      <c r="GSJ33" s="149"/>
      <c r="GSK33" s="15"/>
      <c r="GSL33" s="15"/>
      <c r="GSM33" s="15"/>
      <c r="GSN33" s="149"/>
      <c r="GSO33" s="15"/>
      <c r="GSP33" s="15"/>
      <c r="GSQ33" s="15"/>
      <c r="GSR33" s="149"/>
      <c r="GSS33" s="15"/>
      <c r="GST33" s="15"/>
      <c r="GSU33" s="15"/>
      <c r="GSV33" s="149"/>
      <c r="GSW33" s="15"/>
      <c r="GSX33" s="15"/>
      <c r="GSY33" s="15"/>
      <c r="GSZ33" s="149"/>
      <c r="GTA33" s="15"/>
      <c r="GTB33" s="15"/>
      <c r="GTC33" s="15"/>
      <c r="GTD33" s="149"/>
      <c r="GTE33" s="15"/>
      <c r="GTF33" s="15"/>
      <c r="GTG33" s="15"/>
      <c r="GTH33" s="149"/>
      <c r="GTI33" s="15"/>
      <c r="GTJ33" s="15"/>
      <c r="GTK33" s="15"/>
      <c r="GTL33" s="149"/>
      <c r="GTM33" s="15"/>
      <c r="GTN33" s="15"/>
      <c r="GTO33" s="15"/>
      <c r="GTP33" s="149"/>
      <c r="GTQ33" s="15"/>
      <c r="GTR33" s="15"/>
      <c r="GTS33" s="15"/>
      <c r="GTT33" s="149"/>
      <c r="GTU33" s="15"/>
      <c r="GTV33" s="15"/>
      <c r="GTW33" s="15"/>
      <c r="GTX33" s="149"/>
      <c r="GTY33" s="15"/>
      <c r="GTZ33" s="15"/>
      <c r="GUA33" s="15"/>
      <c r="GUB33" s="149"/>
      <c r="GUC33" s="15"/>
      <c r="GUD33" s="15"/>
      <c r="GUE33" s="15"/>
      <c r="GUF33" s="149"/>
      <c r="GUG33" s="15"/>
      <c r="GUH33" s="15"/>
      <c r="GUI33" s="15"/>
      <c r="GUJ33" s="149"/>
      <c r="GUK33" s="15"/>
      <c r="GUL33" s="15"/>
      <c r="GUM33" s="15"/>
      <c r="GUN33" s="149"/>
      <c r="GUO33" s="15"/>
      <c r="GUP33" s="15"/>
      <c r="GUQ33" s="15"/>
      <c r="GUR33" s="149"/>
      <c r="GUS33" s="15"/>
      <c r="GUT33" s="15"/>
      <c r="GUU33" s="15"/>
      <c r="GUV33" s="149"/>
      <c r="GUW33" s="15"/>
      <c r="GUX33" s="15"/>
      <c r="GUY33" s="15"/>
      <c r="GUZ33" s="149"/>
      <c r="GVA33" s="15"/>
      <c r="GVB33" s="15"/>
      <c r="GVC33" s="15"/>
      <c r="GVD33" s="149"/>
      <c r="GVE33" s="15"/>
      <c r="GVF33" s="15"/>
      <c r="GVG33" s="15"/>
      <c r="GVH33" s="149"/>
      <c r="GVI33" s="15"/>
      <c r="GVJ33" s="15"/>
      <c r="GVK33" s="15"/>
      <c r="GVL33" s="149"/>
      <c r="GVM33" s="15"/>
      <c r="GVN33" s="15"/>
      <c r="GVO33" s="15"/>
      <c r="GVP33" s="149"/>
      <c r="GVQ33" s="15"/>
      <c r="GVR33" s="15"/>
      <c r="GVS33" s="15"/>
      <c r="GVT33" s="149"/>
      <c r="GVU33" s="15"/>
      <c r="GVV33" s="15"/>
      <c r="GVW33" s="15"/>
      <c r="GVX33" s="149"/>
      <c r="GVY33" s="15"/>
      <c r="GVZ33" s="15"/>
      <c r="GWA33" s="15"/>
      <c r="GWB33" s="149"/>
      <c r="GWC33" s="15"/>
      <c r="GWD33" s="15"/>
      <c r="GWE33" s="15"/>
      <c r="GWF33" s="149"/>
      <c r="GWG33" s="15"/>
      <c r="GWH33" s="15"/>
      <c r="GWI33" s="15"/>
      <c r="GWJ33" s="149"/>
      <c r="GWK33" s="15"/>
      <c r="GWL33" s="15"/>
      <c r="GWM33" s="15"/>
      <c r="GWN33" s="149"/>
      <c r="GWO33" s="15"/>
      <c r="GWP33" s="15"/>
      <c r="GWQ33" s="15"/>
      <c r="GWR33" s="149"/>
      <c r="GWS33" s="15"/>
      <c r="GWT33" s="15"/>
      <c r="GWU33" s="15"/>
      <c r="GWV33" s="149"/>
      <c r="GWW33" s="15"/>
      <c r="GWX33" s="15"/>
      <c r="GWY33" s="15"/>
      <c r="GWZ33" s="149"/>
      <c r="GXA33" s="15"/>
      <c r="GXB33" s="15"/>
      <c r="GXC33" s="15"/>
      <c r="GXD33" s="149"/>
      <c r="GXE33" s="15"/>
      <c r="GXF33" s="15"/>
      <c r="GXG33" s="15"/>
      <c r="GXH33" s="149"/>
      <c r="GXI33" s="15"/>
      <c r="GXJ33" s="15"/>
      <c r="GXK33" s="15"/>
      <c r="GXL33" s="149"/>
      <c r="GXM33" s="15"/>
      <c r="GXN33" s="15"/>
      <c r="GXO33" s="15"/>
      <c r="GXP33" s="149"/>
      <c r="GXQ33" s="15"/>
      <c r="GXR33" s="15"/>
      <c r="GXS33" s="15"/>
      <c r="GXT33" s="149"/>
      <c r="GXU33" s="15"/>
      <c r="GXV33" s="15"/>
      <c r="GXW33" s="15"/>
      <c r="GXX33" s="149"/>
      <c r="GXY33" s="15"/>
      <c r="GXZ33" s="15"/>
      <c r="GYA33" s="15"/>
      <c r="GYB33" s="149"/>
      <c r="GYC33" s="15"/>
      <c r="GYD33" s="15"/>
      <c r="GYE33" s="15"/>
      <c r="GYF33" s="149"/>
      <c r="GYG33" s="15"/>
      <c r="GYH33" s="15"/>
      <c r="GYI33" s="15"/>
      <c r="GYJ33" s="149"/>
      <c r="GYK33" s="15"/>
      <c r="GYL33" s="15"/>
      <c r="GYM33" s="15"/>
      <c r="GYN33" s="149"/>
      <c r="GYO33" s="15"/>
      <c r="GYP33" s="15"/>
      <c r="GYQ33" s="15"/>
      <c r="GYR33" s="149"/>
      <c r="GYS33" s="15"/>
      <c r="GYT33" s="15"/>
      <c r="GYU33" s="15"/>
      <c r="GYV33" s="149"/>
      <c r="GYW33" s="15"/>
      <c r="GYX33" s="15"/>
      <c r="GYY33" s="15"/>
      <c r="GYZ33" s="149"/>
      <c r="GZA33" s="15"/>
      <c r="GZB33" s="15"/>
      <c r="GZC33" s="15"/>
      <c r="GZD33" s="149"/>
      <c r="GZE33" s="15"/>
      <c r="GZF33" s="15"/>
      <c r="GZG33" s="15"/>
      <c r="GZH33" s="149"/>
      <c r="GZI33" s="15"/>
      <c r="GZJ33" s="15"/>
      <c r="GZK33" s="15"/>
      <c r="GZL33" s="149"/>
      <c r="GZM33" s="15"/>
      <c r="GZN33" s="15"/>
      <c r="GZO33" s="15"/>
      <c r="GZP33" s="149"/>
      <c r="GZQ33" s="15"/>
      <c r="GZR33" s="15"/>
      <c r="GZS33" s="15"/>
      <c r="GZT33" s="149"/>
      <c r="GZU33" s="15"/>
      <c r="GZV33" s="15"/>
      <c r="GZW33" s="15"/>
      <c r="GZX33" s="149"/>
      <c r="GZY33" s="15"/>
      <c r="GZZ33" s="15"/>
      <c r="HAA33" s="15"/>
      <c r="HAB33" s="149"/>
      <c r="HAC33" s="15"/>
      <c r="HAD33" s="15"/>
      <c r="HAE33" s="15"/>
      <c r="HAF33" s="149"/>
      <c r="HAG33" s="15"/>
      <c r="HAH33" s="15"/>
      <c r="HAI33" s="15"/>
      <c r="HAJ33" s="149"/>
      <c r="HAK33" s="15"/>
      <c r="HAL33" s="15"/>
      <c r="HAM33" s="15"/>
      <c r="HAN33" s="149"/>
      <c r="HAO33" s="15"/>
      <c r="HAP33" s="15"/>
      <c r="HAQ33" s="15"/>
      <c r="HAR33" s="149"/>
      <c r="HAS33" s="15"/>
      <c r="HAT33" s="15"/>
      <c r="HAU33" s="15"/>
      <c r="HAV33" s="149"/>
      <c r="HAW33" s="15"/>
      <c r="HAX33" s="15"/>
      <c r="HAY33" s="15"/>
      <c r="HAZ33" s="149"/>
      <c r="HBA33" s="15"/>
      <c r="HBB33" s="15"/>
      <c r="HBC33" s="15"/>
      <c r="HBD33" s="149"/>
      <c r="HBE33" s="15"/>
      <c r="HBF33" s="15"/>
      <c r="HBG33" s="15"/>
      <c r="HBH33" s="149"/>
      <c r="HBI33" s="15"/>
      <c r="HBJ33" s="15"/>
      <c r="HBK33" s="15"/>
      <c r="HBL33" s="149"/>
      <c r="HBM33" s="15"/>
      <c r="HBN33" s="15"/>
      <c r="HBO33" s="15"/>
      <c r="HBP33" s="149"/>
      <c r="HBQ33" s="15"/>
      <c r="HBR33" s="15"/>
      <c r="HBS33" s="15"/>
      <c r="HBT33" s="149"/>
      <c r="HBU33" s="15"/>
      <c r="HBV33" s="15"/>
      <c r="HBW33" s="15"/>
      <c r="HBX33" s="149"/>
      <c r="HBY33" s="15"/>
      <c r="HBZ33" s="15"/>
      <c r="HCA33" s="15"/>
      <c r="HCB33" s="149"/>
      <c r="HCC33" s="15"/>
      <c r="HCD33" s="15"/>
      <c r="HCE33" s="15"/>
      <c r="HCF33" s="149"/>
      <c r="HCG33" s="15"/>
      <c r="HCH33" s="15"/>
      <c r="HCI33" s="15"/>
      <c r="HCJ33" s="149"/>
      <c r="HCK33" s="15"/>
      <c r="HCL33" s="15"/>
      <c r="HCM33" s="15"/>
      <c r="HCN33" s="149"/>
      <c r="HCO33" s="15"/>
      <c r="HCP33" s="15"/>
      <c r="HCQ33" s="15"/>
      <c r="HCR33" s="149"/>
      <c r="HCS33" s="15"/>
      <c r="HCT33" s="15"/>
      <c r="HCU33" s="15"/>
      <c r="HCV33" s="149"/>
      <c r="HCW33" s="15"/>
      <c r="HCX33" s="15"/>
      <c r="HCY33" s="15"/>
      <c r="HCZ33" s="149"/>
      <c r="HDA33" s="15"/>
      <c r="HDB33" s="15"/>
      <c r="HDC33" s="15"/>
      <c r="HDD33" s="149"/>
      <c r="HDE33" s="15"/>
      <c r="HDF33" s="15"/>
      <c r="HDG33" s="15"/>
      <c r="HDH33" s="149"/>
      <c r="HDI33" s="15"/>
      <c r="HDJ33" s="15"/>
      <c r="HDK33" s="15"/>
      <c r="HDL33" s="149"/>
      <c r="HDM33" s="15"/>
      <c r="HDN33" s="15"/>
      <c r="HDO33" s="15"/>
      <c r="HDP33" s="149"/>
      <c r="HDQ33" s="15"/>
      <c r="HDR33" s="15"/>
      <c r="HDS33" s="15"/>
      <c r="HDT33" s="149"/>
      <c r="HDU33" s="15"/>
      <c r="HDV33" s="15"/>
      <c r="HDW33" s="15"/>
      <c r="HDX33" s="149"/>
      <c r="HDY33" s="15"/>
      <c r="HDZ33" s="15"/>
      <c r="HEA33" s="15"/>
      <c r="HEB33" s="149"/>
      <c r="HEC33" s="15"/>
      <c r="HED33" s="15"/>
      <c r="HEE33" s="15"/>
      <c r="HEF33" s="149"/>
      <c r="HEG33" s="15"/>
      <c r="HEH33" s="15"/>
      <c r="HEI33" s="15"/>
      <c r="HEJ33" s="149"/>
      <c r="HEK33" s="15"/>
      <c r="HEL33" s="15"/>
      <c r="HEM33" s="15"/>
      <c r="HEN33" s="149"/>
      <c r="HEO33" s="15"/>
      <c r="HEP33" s="15"/>
      <c r="HEQ33" s="15"/>
      <c r="HER33" s="149"/>
      <c r="HES33" s="15"/>
      <c r="HET33" s="15"/>
      <c r="HEU33" s="15"/>
      <c r="HEV33" s="149"/>
      <c r="HEW33" s="15"/>
      <c r="HEX33" s="15"/>
      <c r="HEY33" s="15"/>
      <c r="HEZ33" s="149"/>
      <c r="HFA33" s="15"/>
      <c r="HFB33" s="15"/>
      <c r="HFC33" s="15"/>
      <c r="HFD33" s="149"/>
      <c r="HFE33" s="15"/>
      <c r="HFF33" s="15"/>
      <c r="HFG33" s="15"/>
      <c r="HFH33" s="149"/>
      <c r="HFI33" s="15"/>
      <c r="HFJ33" s="15"/>
      <c r="HFK33" s="15"/>
      <c r="HFL33" s="149"/>
      <c r="HFM33" s="15"/>
      <c r="HFN33" s="15"/>
      <c r="HFO33" s="15"/>
      <c r="HFP33" s="149"/>
      <c r="HFQ33" s="15"/>
      <c r="HFR33" s="15"/>
      <c r="HFS33" s="15"/>
      <c r="HFT33" s="149"/>
      <c r="HFU33" s="15"/>
      <c r="HFV33" s="15"/>
      <c r="HFW33" s="15"/>
      <c r="HFX33" s="149"/>
      <c r="HFY33" s="15"/>
      <c r="HFZ33" s="15"/>
      <c r="HGA33" s="15"/>
      <c r="HGB33" s="149"/>
      <c r="HGC33" s="15"/>
      <c r="HGD33" s="15"/>
      <c r="HGE33" s="15"/>
      <c r="HGF33" s="149"/>
      <c r="HGG33" s="15"/>
      <c r="HGH33" s="15"/>
      <c r="HGI33" s="15"/>
      <c r="HGJ33" s="149"/>
      <c r="HGK33" s="15"/>
      <c r="HGL33" s="15"/>
      <c r="HGM33" s="15"/>
      <c r="HGN33" s="149"/>
      <c r="HGO33" s="15"/>
      <c r="HGP33" s="15"/>
      <c r="HGQ33" s="15"/>
      <c r="HGR33" s="149"/>
      <c r="HGS33" s="15"/>
      <c r="HGT33" s="15"/>
      <c r="HGU33" s="15"/>
      <c r="HGV33" s="149"/>
      <c r="HGW33" s="15"/>
      <c r="HGX33" s="15"/>
      <c r="HGY33" s="15"/>
      <c r="HGZ33" s="149"/>
      <c r="HHA33" s="15"/>
      <c r="HHB33" s="15"/>
      <c r="HHC33" s="15"/>
      <c r="HHD33" s="149"/>
      <c r="HHE33" s="15"/>
      <c r="HHF33" s="15"/>
      <c r="HHG33" s="15"/>
      <c r="HHH33" s="149"/>
      <c r="HHI33" s="15"/>
      <c r="HHJ33" s="15"/>
      <c r="HHK33" s="15"/>
      <c r="HHL33" s="149"/>
      <c r="HHM33" s="15"/>
      <c r="HHN33" s="15"/>
      <c r="HHO33" s="15"/>
      <c r="HHP33" s="149"/>
      <c r="HHQ33" s="15"/>
      <c r="HHR33" s="15"/>
      <c r="HHS33" s="15"/>
      <c r="HHT33" s="149"/>
      <c r="HHU33" s="15"/>
      <c r="HHV33" s="15"/>
      <c r="HHW33" s="15"/>
      <c r="HHX33" s="149"/>
      <c r="HHY33" s="15"/>
      <c r="HHZ33" s="15"/>
      <c r="HIA33" s="15"/>
      <c r="HIB33" s="149"/>
      <c r="HIC33" s="15"/>
      <c r="HID33" s="15"/>
      <c r="HIE33" s="15"/>
      <c r="HIF33" s="149"/>
      <c r="HIG33" s="15"/>
      <c r="HIH33" s="15"/>
      <c r="HII33" s="15"/>
      <c r="HIJ33" s="149"/>
      <c r="HIK33" s="15"/>
      <c r="HIL33" s="15"/>
      <c r="HIM33" s="15"/>
      <c r="HIN33" s="149"/>
      <c r="HIO33" s="15"/>
      <c r="HIP33" s="15"/>
      <c r="HIQ33" s="15"/>
      <c r="HIR33" s="149"/>
      <c r="HIS33" s="15"/>
      <c r="HIT33" s="15"/>
      <c r="HIU33" s="15"/>
      <c r="HIV33" s="149"/>
      <c r="HIW33" s="15"/>
      <c r="HIX33" s="15"/>
      <c r="HIY33" s="15"/>
      <c r="HIZ33" s="149"/>
      <c r="HJA33" s="15"/>
      <c r="HJB33" s="15"/>
      <c r="HJC33" s="15"/>
      <c r="HJD33" s="149"/>
      <c r="HJE33" s="15"/>
      <c r="HJF33" s="15"/>
      <c r="HJG33" s="15"/>
      <c r="HJH33" s="149"/>
      <c r="HJI33" s="15"/>
      <c r="HJJ33" s="15"/>
      <c r="HJK33" s="15"/>
      <c r="HJL33" s="149"/>
      <c r="HJM33" s="15"/>
      <c r="HJN33" s="15"/>
      <c r="HJO33" s="15"/>
      <c r="HJP33" s="149"/>
      <c r="HJQ33" s="15"/>
      <c r="HJR33" s="15"/>
      <c r="HJS33" s="15"/>
      <c r="HJT33" s="149"/>
      <c r="HJU33" s="15"/>
      <c r="HJV33" s="15"/>
      <c r="HJW33" s="15"/>
      <c r="HJX33" s="149"/>
      <c r="HJY33" s="15"/>
      <c r="HJZ33" s="15"/>
      <c r="HKA33" s="15"/>
      <c r="HKB33" s="149"/>
      <c r="HKC33" s="15"/>
      <c r="HKD33" s="15"/>
      <c r="HKE33" s="15"/>
      <c r="HKF33" s="149"/>
      <c r="HKG33" s="15"/>
      <c r="HKH33" s="15"/>
      <c r="HKI33" s="15"/>
      <c r="HKJ33" s="149"/>
      <c r="HKK33" s="15"/>
      <c r="HKL33" s="15"/>
      <c r="HKM33" s="15"/>
      <c r="HKN33" s="149"/>
      <c r="HKO33" s="15"/>
      <c r="HKP33" s="15"/>
      <c r="HKQ33" s="15"/>
      <c r="HKR33" s="149"/>
      <c r="HKS33" s="15"/>
      <c r="HKT33" s="15"/>
      <c r="HKU33" s="15"/>
      <c r="HKV33" s="149"/>
      <c r="HKW33" s="15"/>
      <c r="HKX33" s="15"/>
      <c r="HKY33" s="15"/>
      <c r="HKZ33" s="149"/>
      <c r="HLA33" s="15"/>
      <c r="HLB33" s="15"/>
      <c r="HLC33" s="15"/>
      <c r="HLD33" s="149"/>
      <c r="HLE33" s="15"/>
      <c r="HLF33" s="15"/>
      <c r="HLG33" s="15"/>
      <c r="HLH33" s="149"/>
      <c r="HLI33" s="15"/>
      <c r="HLJ33" s="15"/>
      <c r="HLK33" s="15"/>
      <c r="HLL33" s="149"/>
      <c r="HLM33" s="15"/>
      <c r="HLN33" s="15"/>
      <c r="HLO33" s="15"/>
      <c r="HLP33" s="149"/>
      <c r="HLQ33" s="15"/>
      <c r="HLR33" s="15"/>
      <c r="HLS33" s="15"/>
      <c r="HLT33" s="149"/>
      <c r="HLU33" s="15"/>
      <c r="HLV33" s="15"/>
      <c r="HLW33" s="15"/>
      <c r="HLX33" s="149"/>
      <c r="HLY33" s="15"/>
      <c r="HLZ33" s="15"/>
      <c r="HMA33" s="15"/>
      <c r="HMB33" s="149"/>
      <c r="HMC33" s="15"/>
      <c r="HMD33" s="15"/>
      <c r="HME33" s="15"/>
      <c r="HMF33" s="149"/>
      <c r="HMG33" s="15"/>
      <c r="HMH33" s="15"/>
      <c r="HMI33" s="15"/>
      <c r="HMJ33" s="149"/>
      <c r="HMK33" s="15"/>
      <c r="HML33" s="15"/>
      <c r="HMM33" s="15"/>
      <c r="HMN33" s="149"/>
      <c r="HMO33" s="15"/>
      <c r="HMP33" s="15"/>
      <c r="HMQ33" s="15"/>
      <c r="HMR33" s="149"/>
      <c r="HMS33" s="15"/>
      <c r="HMT33" s="15"/>
      <c r="HMU33" s="15"/>
      <c r="HMV33" s="149"/>
      <c r="HMW33" s="15"/>
      <c r="HMX33" s="15"/>
      <c r="HMY33" s="15"/>
      <c r="HMZ33" s="149"/>
      <c r="HNA33" s="15"/>
      <c r="HNB33" s="15"/>
      <c r="HNC33" s="15"/>
      <c r="HND33" s="149"/>
      <c r="HNE33" s="15"/>
      <c r="HNF33" s="15"/>
      <c r="HNG33" s="15"/>
      <c r="HNH33" s="149"/>
      <c r="HNI33" s="15"/>
      <c r="HNJ33" s="15"/>
      <c r="HNK33" s="15"/>
      <c r="HNL33" s="149"/>
      <c r="HNM33" s="15"/>
      <c r="HNN33" s="15"/>
      <c r="HNO33" s="15"/>
      <c r="HNP33" s="149"/>
      <c r="HNQ33" s="15"/>
      <c r="HNR33" s="15"/>
      <c r="HNS33" s="15"/>
      <c r="HNT33" s="149"/>
      <c r="HNU33" s="15"/>
      <c r="HNV33" s="15"/>
      <c r="HNW33" s="15"/>
      <c r="HNX33" s="149"/>
      <c r="HNY33" s="15"/>
      <c r="HNZ33" s="15"/>
      <c r="HOA33" s="15"/>
      <c r="HOB33" s="149"/>
      <c r="HOC33" s="15"/>
      <c r="HOD33" s="15"/>
      <c r="HOE33" s="15"/>
      <c r="HOF33" s="149"/>
      <c r="HOG33" s="15"/>
      <c r="HOH33" s="15"/>
      <c r="HOI33" s="15"/>
      <c r="HOJ33" s="149"/>
      <c r="HOK33" s="15"/>
      <c r="HOL33" s="15"/>
      <c r="HOM33" s="15"/>
      <c r="HON33" s="149"/>
      <c r="HOO33" s="15"/>
      <c r="HOP33" s="15"/>
      <c r="HOQ33" s="15"/>
      <c r="HOR33" s="149"/>
      <c r="HOS33" s="15"/>
      <c r="HOT33" s="15"/>
      <c r="HOU33" s="15"/>
      <c r="HOV33" s="149"/>
      <c r="HOW33" s="15"/>
      <c r="HOX33" s="15"/>
      <c r="HOY33" s="15"/>
      <c r="HOZ33" s="149"/>
      <c r="HPA33" s="15"/>
      <c r="HPB33" s="15"/>
      <c r="HPC33" s="15"/>
      <c r="HPD33" s="149"/>
      <c r="HPE33" s="15"/>
      <c r="HPF33" s="15"/>
      <c r="HPG33" s="15"/>
      <c r="HPH33" s="149"/>
      <c r="HPI33" s="15"/>
      <c r="HPJ33" s="15"/>
      <c r="HPK33" s="15"/>
      <c r="HPL33" s="149"/>
      <c r="HPM33" s="15"/>
      <c r="HPN33" s="15"/>
      <c r="HPO33" s="15"/>
      <c r="HPP33" s="149"/>
      <c r="HPQ33" s="15"/>
      <c r="HPR33" s="15"/>
      <c r="HPS33" s="15"/>
      <c r="HPT33" s="149"/>
      <c r="HPU33" s="15"/>
      <c r="HPV33" s="15"/>
      <c r="HPW33" s="15"/>
      <c r="HPX33" s="149"/>
      <c r="HPY33" s="15"/>
      <c r="HPZ33" s="15"/>
      <c r="HQA33" s="15"/>
      <c r="HQB33" s="149"/>
      <c r="HQC33" s="15"/>
      <c r="HQD33" s="15"/>
      <c r="HQE33" s="15"/>
      <c r="HQF33" s="149"/>
      <c r="HQG33" s="15"/>
      <c r="HQH33" s="15"/>
      <c r="HQI33" s="15"/>
      <c r="HQJ33" s="149"/>
      <c r="HQK33" s="15"/>
      <c r="HQL33" s="15"/>
      <c r="HQM33" s="15"/>
      <c r="HQN33" s="149"/>
      <c r="HQO33" s="15"/>
      <c r="HQP33" s="15"/>
      <c r="HQQ33" s="15"/>
      <c r="HQR33" s="149"/>
      <c r="HQS33" s="15"/>
      <c r="HQT33" s="15"/>
      <c r="HQU33" s="15"/>
      <c r="HQV33" s="149"/>
      <c r="HQW33" s="15"/>
      <c r="HQX33" s="15"/>
      <c r="HQY33" s="15"/>
      <c r="HQZ33" s="149"/>
      <c r="HRA33" s="15"/>
      <c r="HRB33" s="15"/>
      <c r="HRC33" s="15"/>
      <c r="HRD33" s="149"/>
      <c r="HRE33" s="15"/>
      <c r="HRF33" s="15"/>
      <c r="HRG33" s="15"/>
      <c r="HRH33" s="149"/>
      <c r="HRI33" s="15"/>
      <c r="HRJ33" s="15"/>
      <c r="HRK33" s="15"/>
      <c r="HRL33" s="149"/>
      <c r="HRM33" s="15"/>
      <c r="HRN33" s="15"/>
      <c r="HRO33" s="15"/>
      <c r="HRP33" s="149"/>
      <c r="HRQ33" s="15"/>
      <c r="HRR33" s="15"/>
      <c r="HRS33" s="15"/>
      <c r="HRT33" s="149"/>
      <c r="HRU33" s="15"/>
      <c r="HRV33" s="15"/>
      <c r="HRW33" s="15"/>
      <c r="HRX33" s="149"/>
      <c r="HRY33" s="15"/>
      <c r="HRZ33" s="15"/>
      <c r="HSA33" s="15"/>
      <c r="HSB33" s="149"/>
      <c r="HSC33" s="15"/>
      <c r="HSD33" s="15"/>
      <c r="HSE33" s="15"/>
      <c r="HSF33" s="149"/>
      <c r="HSG33" s="15"/>
      <c r="HSH33" s="15"/>
      <c r="HSI33" s="15"/>
      <c r="HSJ33" s="149"/>
      <c r="HSK33" s="15"/>
      <c r="HSL33" s="15"/>
      <c r="HSM33" s="15"/>
      <c r="HSN33" s="149"/>
      <c r="HSO33" s="15"/>
      <c r="HSP33" s="15"/>
      <c r="HSQ33" s="15"/>
      <c r="HSR33" s="149"/>
      <c r="HSS33" s="15"/>
      <c r="HST33" s="15"/>
      <c r="HSU33" s="15"/>
      <c r="HSV33" s="149"/>
      <c r="HSW33" s="15"/>
      <c r="HSX33" s="15"/>
      <c r="HSY33" s="15"/>
      <c r="HSZ33" s="149"/>
      <c r="HTA33" s="15"/>
      <c r="HTB33" s="15"/>
      <c r="HTC33" s="15"/>
      <c r="HTD33" s="149"/>
      <c r="HTE33" s="15"/>
      <c r="HTF33" s="15"/>
      <c r="HTG33" s="15"/>
      <c r="HTH33" s="149"/>
      <c r="HTI33" s="15"/>
      <c r="HTJ33" s="15"/>
      <c r="HTK33" s="15"/>
      <c r="HTL33" s="149"/>
      <c r="HTM33" s="15"/>
      <c r="HTN33" s="15"/>
      <c r="HTO33" s="15"/>
      <c r="HTP33" s="149"/>
      <c r="HTQ33" s="15"/>
      <c r="HTR33" s="15"/>
      <c r="HTS33" s="15"/>
      <c r="HTT33" s="149"/>
      <c r="HTU33" s="15"/>
      <c r="HTV33" s="15"/>
      <c r="HTW33" s="15"/>
      <c r="HTX33" s="149"/>
      <c r="HTY33" s="15"/>
      <c r="HTZ33" s="15"/>
      <c r="HUA33" s="15"/>
      <c r="HUB33" s="149"/>
      <c r="HUC33" s="15"/>
      <c r="HUD33" s="15"/>
      <c r="HUE33" s="15"/>
      <c r="HUF33" s="149"/>
      <c r="HUG33" s="15"/>
      <c r="HUH33" s="15"/>
      <c r="HUI33" s="15"/>
      <c r="HUJ33" s="149"/>
      <c r="HUK33" s="15"/>
      <c r="HUL33" s="15"/>
      <c r="HUM33" s="15"/>
      <c r="HUN33" s="149"/>
      <c r="HUO33" s="15"/>
      <c r="HUP33" s="15"/>
      <c r="HUQ33" s="15"/>
      <c r="HUR33" s="149"/>
      <c r="HUS33" s="15"/>
      <c r="HUT33" s="15"/>
      <c r="HUU33" s="15"/>
      <c r="HUV33" s="149"/>
      <c r="HUW33" s="15"/>
      <c r="HUX33" s="15"/>
      <c r="HUY33" s="15"/>
      <c r="HUZ33" s="149"/>
      <c r="HVA33" s="15"/>
      <c r="HVB33" s="15"/>
      <c r="HVC33" s="15"/>
      <c r="HVD33" s="149"/>
      <c r="HVE33" s="15"/>
      <c r="HVF33" s="15"/>
      <c r="HVG33" s="15"/>
      <c r="HVH33" s="149"/>
      <c r="HVI33" s="15"/>
      <c r="HVJ33" s="15"/>
      <c r="HVK33" s="15"/>
      <c r="HVL33" s="149"/>
      <c r="HVM33" s="15"/>
      <c r="HVN33" s="15"/>
      <c r="HVO33" s="15"/>
      <c r="HVP33" s="149"/>
      <c r="HVQ33" s="15"/>
      <c r="HVR33" s="15"/>
      <c r="HVS33" s="15"/>
      <c r="HVT33" s="149"/>
      <c r="HVU33" s="15"/>
      <c r="HVV33" s="15"/>
      <c r="HVW33" s="15"/>
      <c r="HVX33" s="149"/>
      <c r="HVY33" s="15"/>
      <c r="HVZ33" s="15"/>
      <c r="HWA33" s="15"/>
      <c r="HWB33" s="149"/>
      <c r="HWC33" s="15"/>
      <c r="HWD33" s="15"/>
      <c r="HWE33" s="15"/>
      <c r="HWF33" s="149"/>
      <c r="HWG33" s="15"/>
      <c r="HWH33" s="15"/>
      <c r="HWI33" s="15"/>
      <c r="HWJ33" s="149"/>
      <c r="HWK33" s="15"/>
      <c r="HWL33" s="15"/>
      <c r="HWM33" s="15"/>
      <c r="HWN33" s="149"/>
      <c r="HWO33" s="15"/>
      <c r="HWP33" s="15"/>
      <c r="HWQ33" s="15"/>
      <c r="HWR33" s="149"/>
      <c r="HWS33" s="15"/>
      <c r="HWT33" s="15"/>
      <c r="HWU33" s="15"/>
      <c r="HWV33" s="149"/>
      <c r="HWW33" s="15"/>
      <c r="HWX33" s="15"/>
      <c r="HWY33" s="15"/>
      <c r="HWZ33" s="149"/>
      <c r="HXA33" s="15"/>
      <c r="HXB33" s="15"/>
      <c r="HXC33" s="15"/>
      <c r="HXD33" s="149"/>
      <c r="HXE33" s="15"/>
      <c r="HXF33" s="15"/>
      <c r="HXG33" s="15"/>
      <c r="HXH33" s="149"/>
      <c r="HXI33" s="15"/>
      <c r="HXJ33" s="15"/>
      <c r="HXK33" s="15"/>
      <c r="HXL33" s="149"/>
      <c r="HXM33" s="15"/>
      <c r="HXN33" s="15"/>
      <c r="HXO33" s="15"/>
      <c r="HXP33" s="149"/>
      <c r="HXQ33" s="15"/>
      <c r="HXR33" s="15"/>
      <c r="HXS33" s="15"/>
      <c r="HXT33" s="149"/>
      <c r="HXU33" s="15"/>
      <c r="HXV33" s="15"/>
      <c r="HXW33" s="15"/>
      <c r="HXX33" s="149"/>
      <c r="HXY33" s="15"/>
      <c r="HXZ33" s="15"/>
      <c r="HYA33" s="15"/>
      <c r="HYB33" s="149"/>
      <c r="HYC33" s="15"/>
      <c r="HYD33" s="15"/>
      <c r="HYE33" s="15"/>
      <c r="HYF33" s="149"/>
      <c r="HYG33" s="15"/>
      <c r="HYH33" s="15"/>
      <c r="HYI33" s="15"/>
      <c r="HYJ33" s="149"/>
      <c r="HYK33" s="15"/>
      <c r="HYL33" s="15"/>
      <c r="HYM33" s="15"/>
      <c r="HYN33" s="149"/>
      <c r="HYO33" s="15"/>
      <c r="HYP33" s="15"/>
      <c r="HYQ33" s="15"/>
      <c r="HYR33" s="149"/>
      <c r="HYS33" s="15"/>
      <c r="HYT33" s="15"/>
      <c r="HYU33" s="15"/>
      <c r="HYV33" s="149"/>
      <c r="HYW33" s="15"/>
      <c r="HYX33" s="15"/>
      <c r="HYY33" s="15"/>
      <c r="HYZ33" s="149"/>
      <c r="HZA33" s="15"/>
      <c r="HZB33" s="15"/>
      <c r="HZC33" s="15"/>
      <c r="HZD33" s="149"/>
      <c r="HZE33" s="15"/>
      <c r="HZF33" s="15"/>
      <c r="HZG33" s="15"/>
      <c r="HZH33" s="149"/>
      <c r="HZI33" s="15"/>
      <c r="HZJ33" s="15"/>
      <c r="HZK33" s="15"/>
      <c r="HZL33" s="149"/>
      <c r="HZM33" s="15"/>
      <c r="HZN33" s="15"/>
      <c r="HZO33" s="15"/>
      <c r="HZP33" s="149"/>
      <c r="HZQ33" s="15"/>
      <c r="HZR33" s="15"/>
      <c r="HZS33" s="15"/>
      <c r="HZT33" s="149"/>
      <c r="HZU33" s="15"/>
      <c r="HZV33" s="15"/>
      <c r="HZW33" s="15"/>
      <c r="HZX33" s="149"/>
      <c r="HZY33" s="15"/>
      <c r="HZZ33" s="15"/>
      <c r="IAA33" s="15"/>
      <c r="IAB33" s="149"/>
      <c r="IAC33" s="15"/>
      <c r="IAD33" s="15"/>
      <c r="IAE33" s="15"/>
      <c r="IAF33" s="149"/>
      <c r="IAG33" s="15"/>
      <c r="IAH33" s="15"/>
      <c r="IAI33" s="15"/>
      <c r="IAJ33" s="149"/>
      <c r="IAK33" s="15"/>
      <c r="IAL33" s="15"/>
      <c r="IAM33" s="15"/>
      <c r="IAN33" s="149"/>
      <c r="IAO33" s="15"/>
      <c r="IAP33" s="15"/>
      <c r="IAQ33" s="15"/>
      <c r="IAR33" s="149"/>
      <c r="IAS33" s="15"/>
      <c r="IAT33" s="15"/>
      <c r="IAU33" s="15"/>
      <c r="IAV33" s="149"/>
      <c r="IAW33" s="15"/>
      <c r="IAX33" s="15"/>
      <c r="IAY33" s="15"/>
      <c r="IAZ33" s="149"/>
      <c r="IBA33" s="15"/>
      <c r="IBB33" s="15"/>
      <c r="IBC33" s="15"/>
      <c r="IBD33" s="149"/>
      <c r="IBE33" s="15"/>
      <c r="IBF33" s="15"/>
      <c r="IBG33" s="15"/>
      <c r="IBH33" s="149"/>
      <c r="IBI33" s="15"/>
      <c r="IBJ33" s="15"/>
      <c r="IBK33" s="15"/>
      <c r="IBL33" s="149"/>
      <c r="IBM33" s="15"/>
      <c r="IBN33" s="15"/>
      <c r="IBO33" s="15"/>
      <c r="IBP33" s="149"/>
      <c r="IBQ33" s="15"/>
      <c r="IBR33" s="15"/>
      <c r="IBS33" s="15"/>
      <c r="IBT33" s="149"/>
      <c r="IBU33" s="15"/>
      <c r="IBV33" s="15"/>
      <c r="IBW33" s="15"/>
      <c r="IBX33" s="149"/>
      <c r="IBY33" s="15"/>
      <c r="IBZ33" s="15"/>
      <c r="ICA33" s="15"/>
      <c r="ICB33" s="149"/>
      <c r="ICC33" s="15"/>
      <c r="ICD33" s="15"/>
      <c r="ICE33" s="15"/>
      <c r="ICF33" s="149"/>
      <c r="ICG33" s="15"/>
      <c r="ICH33" s="15"/>
      <c r="ICI33" s="15"/>
      <c r="ICJ33" s="149"/>
      <c r="ICK33" s="15"/>
      <c r="ICL33" s="15"/>
      <c r="ICM33" s="15"/>
      <c r="ICN33" s="149"/>
      <c r="ICO33" s="15"/>
      <c r="ICP33" s="15"/>
      <c r="ICQ33" s="15"/>
      <c r="ICR33" s="149"/>
      <c r="ICS33" s="15"/>
      <c r="ICT33" s="15"/>
      <c r="ICU33" s="15"/>
      <c r="ICV33" s="149"/>
      <c r="ICW33" s="15"/>
      <c r="ICX33" s="15"/>
      <c r="ICY33" s="15"/>
      <c r="ICZ33" s="149"/>
      <c r="IDA33" s="15"/>
      <c r="IDB33" s="15"/>
      <c r="IDC33" s="15"/>
      <c r="IDD33" s="149"/>
      <c r="IDE33" s="15"/>
      <c r="IDF33" s="15"/>
      <c r="IDG33" s="15"/>
      <c r="IDH33" s="149"/>
      <c r="IDI33" s="15"/>
      <c r="IDJ33" s="15"/>
      <c r="IDK33" s="15"/>
      <c r="IDL33" s="149"/>
      <c r="IDM33" s="15"/>
      <c r="IDN33" s="15"/>
      <c r="IDO33" s="15"/>
      <c r="IDP33" s="149"/>
      <c r="IDQ33" s="15"/>
      <c r="IDR33" s="15"/>
      <c r="IDS33" s="15"/>
      <c r="IDT33" s="149"/>
      <c r="IDU33" s="15"/>
      <c r="IDV33" s="15"/>
      <c r="IDW33" s="15"/>
      <c r="IDX33" s="149"/>
      <c r="IDY33" s="15"/>
      <c r="IDZ33" s="15"/>
      <c r="IEA33" s="15"/>
      <c r="IEB33" s="149"/>
      <c r="IEC33" s="15"/>
      <c r="IED33" s="15"/>
      <c r="IEE33" s="15"/>
      <c r="IEF33" s="149"/>
      <c r="IEG33" s="15"/>
      <c r="IEH33" s="15"/>
      <c r="IEI33" s="15"/>
      <c r="IEJ33" s="149"/>
      <c r="IEK33" s="15"/>
      <c r="IEL33" s="15"/>
      <c r="IEM33" s="15"/>
      <c r="IEN33" s="149"/>
      <c r="IEO33" s="15"/>
      <c r="IEP33" s="15"/>
      <c r="IEQ33" s="15"/>
      <c r="IER33" s="149"/>
      <c r="IES33" s="15"/>
      <c r="IET33" s="15"/>
      <c r="IEU33" s="15"/>
      <c r="IEV33" s="149"/>
      <c r="IEW33" s="15"/>
      <c r="IEX33" s="15"/>
      <c r="IEY33" s="15"/>
      <c r="IEZ33" s="149"/>
      <c r="IFA33" s="15"/>
      <c r="IFB33" s="15"/>
      <c r="IFC33" s="15"/>
      <c r="IFD33" s="149"/>
      <c r="IFE33" s="15"/>
      <c r="IFF33" s="15"/>
      <c r="IFG33" s="15"/>
      <c r="IFH33" s="149"/>
      <c r="IFI33" s="15"/>
      <c r="IFJ33" s="15"/>
      <c r="IFK33" s="15"/>
      <c r="IFL33" s="149"/>
      <c r="IFM33" s="15"/>
      <c r="IFN33" s="15"/>
      <c r="IFO33" s="15"/>
      <c r="IFP33" s="149"/>
      <c r="IFQ33" s="15"/>
      <c r="IFR33" s="15"/>
      <c r="IFS33" s="15"/>
      <c r="IFT33" s="149"/>
      <c r="IFU33" s="15"/>
      <c r="IFV33" s="15"/>
      <c r="IFW33" s="15"/>
      <c r="IFX33" s="149"/>
      <c r="IFY33" s="15"/>
      <c r="IFZ33" s="15"/>
      <c r="IGA33" s="15"/>
      <c r="IGB33" s="149"/>
      <c r="IGC33" s="15"/>
      <c r="IGD33" s="15"/>
      <c r="IGE33" s="15"/>
      <c r="IGF33" s="149"/>
      <c r="IGG33" s="15"/>
      <c r="IGH33" s="15"/>
      <c r="IGI33" s="15"/>
      <c r="IGJ33" s="149"/>
      <c r="IGK33" s="15"/>
      <c r="IGL33" s="15"/>
      <c r="IGM33" s="15"/>
      <c r="IGN33" s="149"/>
      <c r="IGO33" s="15"/>
      <c r="IGP33" s="15"/>
      <c r="IGQ33" s="15"/>
      <c r="IGR33" s="149"/>
      <c r="IGS33" s="15"/>
      <c r="IGT33" s="15"/>
      <c r="IGU33" s="15"/>
      <c r="IGV33" s="149"/>
      <c r="IGW33" s="15"/>
      <c r="IGX33" s="15"/>
      <c r="IGY33" s="15"/>
      <c r="IGZ33" s="149"/>
      <c r="IHA33" s="15"/>
      <c r="IHB33" s="15"/>
      <c r="IHC33" s="15"/>
      <c r="IHD33" s="149"/>
      <c r="IHE33" s="15"/>
      <c r="IHF33" s="15"/>
      <c r="IHG33" s="15"/>
      <c r="IHH33" s="149"/>
      <c r="IHI33" s="15"/>
      <c r="IHJ33" s="15"/>
      <c r="IHK33" s="15"/>
      <c r="IHL33" s="149"/>
      <c r="IHM33" s="15"/>
      <c r="IHN33" s="15"/>
      <c r="IHO33" s="15"/>
      <c r="IHP33" s="149"/>
      <c r="IHQ33" s="15"/>
      <c r="IHR33" s="15"/>
      <c r="IHS33" s="15"/>
      <c r="IHT33" s="149"/>
      <c r="IHU33" s="15"/>
      <c r="IHV33" s="15"/>
      <c r="IHW33" s="15"/>
      <c r="IHX33" s="149"/>
      <c r="IHY33" s="15"/>
      <c r="IHZ33" s="15"/>
      <c r="IIA33" s="15"/>
      <c r="IIB33" s="149"/>
      <c r="IIC33" s="15"/>
      <c r="IID33" s="15"/>
      <c r="IIE33" s="15"/>
      <c r="IIF33" s="149"/>
      <c r="IIG33" s="15"/>
      <c r="IIH33" s="15"/>
      <c r="III33" s="15"/>
      <c r="IIJ33" s="149"/>
      <c r="IIK33" s="15"/>
      <c r="IIL33" s="15"/>
      <c r="IIM33" s="15"/>
      <c r="IIN33" s="149"/>
      <c r="IIO33" s="15"/>
      <c r="IIP33" s="15"/>
      <c r="IIQ33" s="15"/>
      <c r="IIR33" s="149"/>
      <c r="IIS33" s="15"/>
      <c r="IIT33" s="15"/>
      <c r="IIU33" s="15"/>
      <c r="IIV33" s="149"/>
      <c r="IIW33" s="15"/>
      <c r="IIX33" s="15"/>
      <c r="IIY33" s="15"/>
      <c r="IIZ33" s="149"/>
      <c r="IJA33" s="15"/>
      <c r="IJB33" s="15"/>
      <c r="IJC33" s="15"/>
      <c r="IJD33" s="149"/>
      <c r="IJE33" s="15"/>
      <c r="IJF33" s="15"/>
      <c r="IJG33" s="15"/>
      <c r="IJH33" s="149"/>
      <c r="IJI33" s="15"/>
      <c r="IJJ33" s="15"/>
      <c r="IJK33" s="15"/>
      <c r="IJL33" s="149"/>
      <c r="IJM33" s="15"/>
      <c r="IJN33" s="15"/>
      <c r="IJO33" s="15"/>
      <c r="IJP33" s="149"/>
      <c r="IJQ33" s="15"/>
      <c r="IJR33" s="15"/>
      <c r="IJS33" s="15"/>
      <c r="IJT33" s="149"/>
      <c r="IJU33" s="15"/>
      <c r="IJV33" s="15"/>
      <c r="IJW33" s="15"/>
      <c r="IJX33" s="149"/>
      <c r="IJY33" s="15"/>
      <c r="IJZ33" s="15"/>
      <c r="IKA33" s="15"/>
      <c r="IKB33" s="149"/>
      <c r="IKC33" s="15"/>
      <c r="IKD33" s="15"/>
      <c r="IKE33" s="15"/>
      <c r="IKF33" s="149"/>
      <c r="IKG33" s="15"/>
      <c r="IKH33" s="15"/>
      <c r="IKI33" s="15"/>
      <c r="IKJ33" s="149"/>
      <c r="IKK33" s="15"/>
      <c r="IKL33" s="15"/>
      <c r="IKM33" s="15"/>
      <c r="IKN33" s="149"/>
      <c r="IKO33" s="15"/>
      <c r="IKP33" s="15"/>
      <c r="IKQ33" s="15"/>
      <c r="IKR33" s="149"/>
      <c r="IKS33" s="15"/>
      <c r="IKT33" s="15"/>
      <c r="IKU33" s="15"/>
      <c r="IKV33" s="149"/>
      <c r="IKW33" s="15"/>
      <c r="IKX33" s="15"/>
      <c r="IKY33" s="15"/>
      <c r="IKZ33" s="149"/>
      <c r="ILA33" s="15"/>
      <c r="ILB33" s="15"/>
      <c r="ILC33" s="15"/>
      <c r="ILD33" s="149"/>
      <c r="ILE33" s="15"/>
      <c r="ILF33" s="15"/>
      <c r="ILG33" s="15"/>
      <c r="ILH33" s="149"/>
      <c r="ILI33" s="15"/>
      <c r="ILJ33" s="15"/>
      <c r="ILK33" s="15"/>
      <c r="ILL33" s="149"/>
      <c r="ILM33" s="15"/>
      <c r="ILN33" s="15"/>
      <c r="ILO33" s="15"/>
      <c r="ILP33" s="149"/>
      <c r="ILQ33" s="15"/>
      <c r="ILR33" s="15"/>
      <c r="ILS33" s="15"/>
      <c r="ILT33" s="149"/>
      <c r="ILU33" s="15"/>
      <c r="ILV33" s="15"/>
      <c r="ILW33" s="15"/>
      <c r="ILX33" s="149"/>
      <c r="ILY33" s="15"/>
      <c r="ILZ33" s="15"/>
      <c r="IMA33" s="15"/>
      <c r="IMB33" s="149"/>
      <c r="IMC33" s="15"/>
      <c r="IMD33" s="15"/>
      <c r="IME33" s="15"/>
      <c r="IMF33" s="149"/>
      <c r="IMG33" s="15"/>
      <c r="IMH33" s="15"/>
      <c r="IMI33" s="15"/>
      <c r="IMJ33" s="149"/>
      <c r="IMK33" s="15"/>
      <c r="IML33" s="15"/>
      <c r="IMM33" s="15"/>
      <c r="IMN33" s="149"/>
      <c r="IMO33" s="15"/>
      <c r="IMP33" s="15"/>
      <c r="IMQ33" s="15"/>
      <c r="IMR33" s="149"/>
      <c r="IMS33" s="15"/>
      <c r="IMT33" s="15"/>
      <c r="IMU33" s="15"/>
      <c r="IMV33" s="149"/>
      <c r="IMW33" s="15"/>
      <c r="IMX33" s="15"/>
      <c r="IMY33" s="15"/>
      <c r="IMZ33" s="149"/>
      <c r="INA33" s="15"/>
      <c r="INB33" s="15"/>
      <c r="INC33" s="15"/>
      <c r="IND33" s="149"/>
      <c r="INE33" s="15"/>
      <c r="INF33" s="15"/>
      <c r="ING33" s="15"/>
      <c r="INH33" s="149"/>
      <c r="INI33" s="15"/>
      <c r="INJ33" s="15"/>
      <c r="INK33" s="15"/>
      <c r="INL33" s="149"/>
      <c r="INM33" s="15"/>
      <c r="INN33" s="15"/>
      <c r="INO33" s="15"/>
      <c r="INP33" s="149"/>
      <c r="INQ33" s="15"/>
      <c r="INR33" s="15"/>
      <c r="INS33" s="15"/>
      <c r="INT33" s="149"/>
      <c r="INU33" s="15"/>
      <c r="INV33" s="15"/>
      <c r="INW33" s="15"/>
      <c r="INX33" s="149"/>
      <c r="INY33" s="15"/>
      <c r="INZ33" s="15"/>
      <c r="IOA33" s="15"/>
      <c r="IOB33" s="149"/>
      <c r="IOC33" s="15"/>
      <c r="IOD33" s="15"/>
      <c r="IOE33" s="15"/>
      <c r="IOF33" s="149"/>
      <c r="IOG33" s="15"/>
      <c r="IOH33" s="15"/>
      <c r="IOI33" s="15"/>
      <c r="IOJ33" s="149"/>
      <c r="IOK33" s="15"/>
      <c r="IOL33" s="15"/>
      <c r="IOM33" s="15"/>
      <c r="ION33" s="149"/>
      <c r="IOO33" s="15"/>
      <c r="IOP33" s="15"/>
      <c r="IOQ33" s="15"/>
      <c r="IOR33" s="149"/>
      <c r="IOS33" s="15"/>
      <c r="IOT33" s="15"/>
      <c r="IOU33" s="15"/>
      <c r="IOV33" s="149"/>
      <c r="IOW33" s="15"/>
      <c r="IOX33" s="15"/>
      <c r="IOY33" s="15"/>
      <c r="IOZ33" s="149"/>
      <c r="IPA33" s="15"/>
      <c r="IPB33" s="15"/>
      <c r="IPC33" s="15"/>
      <c r="IPD33" s="149"/>
      <c r="IPE33" s="15"/>
      <c r="IPF33" s="15"/>
      <c r="IPG33" s="15"/>
      <c r="IPH33" s="149"/>
      <c r="IPI33" s="15"/>
      <c r="IPJ33" s="15"/>
      <c r="IPK33" s="15"/>
      <c r="IPL33" s="149"/>
      <c r="IPM33" s="15"/>
      <c r="IPN33" s="15"/>
      <c r="IPO33" s="15"/>
      <c r="IPP33" s="149"/>
      <c r="IPQ33" s="15"/>
      <c r="IPR33" s="15"/>
      <c r="IPS33" s="15"/>
      <c r="IPT33" s="149"/>
      <c r="IPU33" s="15"/>
      <c r="IPV33" s="15"/>
      <c r="IPW33" s="15"/>
      <c r="IPX33" s="149"/>
      <c r="IPY33" s="15"/>
      <c r="IPZ33" s="15"/>
      <c r="IQA33" s="15"/>
      <c r="IQB33" s="149"/>
      <c r="IQC33" s="15"/>
      <c r="IQD33" s="15"/>
      <c r="IQE33" s="15"/>
      <c r="IQF33" s="149"/>
      <c r="IQG33" s="15"/>
      <c r="IQH33" s="15"/>
      <c r="IQI33" s="15"/>
      <c r="IQJ33" s="149"/>
      <c r="IQK33" s="15"/>
      <c r="IQL33" s="15"/>
      <c r="IQM33" s="15"/>
      <c r="IQN33" s="149"/>
      <c r="IQO33" s="15"/>
      <c r="IQP33" s="15"/>
      <c r="IQQ33" s="15"/>
      <c r="IQR33" s="149"/>
      <c r="IQS33" s="15"/>
      <c r="IQT33" s="15"/>
      <c r="IQU33" s="15"/>
      <c r="IQV33" s="149"/>
      <c r="IQW33" s="15"/>
      <c r="IQX33" s="15"/>
      <c r="IQY33" s="15"/>
      <c r="IQZ33" s="149"/>
      <c r="IRA33" s="15"/>
      <c r="IRB33" s="15"/>
      <c r="IRC33" s="15"/>
      <c r="IRD33" s="149"/>
      <c r="IRE33" s="15"/>
      <c r="IRF33" s="15"/>
      <c r="IRG33" s="15"/>
      <c r="IRH33" s="149"/>
      <c r="IRI33" s="15"/>
      <c r="IRJ33" s="15"/>
      <c r="IRK33" s="15"/>
      <c r="IRL33" s="149"/>
      <c r="IRM33" s="15"/>
      <c r="IRN33" s="15"/>
      <c r="IRO33" s="15"/>
      <c r="IRP33" s="149"/>
      <c r="IRQ33" s="15"/>
      <c r="IRR33" s="15"/>
      <c r="IRS33" s="15"/>
      <c r="IRT33" s="149"/>
      <c r="IRU33" s="15"/>
      <c r="IRV33" s="15"/>
      <c r="IRW33" s="15"/>
      <c r="IRX33" s="149"/>
      <c r="IRY33" s="15"/>
      <c r="IRZ33" s="15"/>
      <c r="ISA33" s="15"/>
      <c r="ISB33" s="149"/>
      <c r="ISC33" s="15"/>
      <c r="ISD33" s="15"/>
      <c r="ISE33" s="15"/>
      <c r="ISF33" s="149"/>
      <c r="ISG33" s="15"/>
      <c r="ISH33" s="15"/>
      <c r="ISI33" s="15"/>
      <c r="ISJ33" s="149"/>
      <c r="ISK33" s="15"/>
      <c r="ISL33" s="15"/>
      <c r="ISM33" s="15"/>
      <c r="ISN33" s="149"/>
      <c r="ISO33" s="15"/>
      <c r="ISP33" s="15"/>
      <c r="ISQ33" s="15"/>
      <c r="ISR33" s="149"/>
      <c r="ISS33" s="15"/>
      <c r="IST33" s="15"/>
      <c r="ISU33" s="15"/>
      <c r="ISV33" s="149"/>
      <c r="ISW33" s="15"/>
      <c r="ISX33" s="15"/>
      <c r="ISY33" s="15"/>
      <c r="ISZ33" s="149"/>
      <c r="ITA33" s="15"/>
      <c r="ITB33" s="15"/>
      <c r="ITC33" s="15"/>
      <c r="ITD33" s="149"/>
      <c r="ITE33" s="15"/>
      <c r="ITF33" s="15"/>
      <c r="ITG33" s="15"/>
      <c r="ITH33" s="149"/>
      <c r="ITI33" s="15"/>
      <c r="ITJ33" s="15"/>
      <c r="ITK33" s="15"/>
      <c r="ITL33" s="149"/>
      <c r="ITM33" s="15"/>
      <c r="ITN33" s="15"/>
      <c r="ITO33" s="15"/>
      <c r="ITP33" s="149"/>
      <c r="ITQ33" s="15"/>
      <c r="ITR33" s="15"/>
      <c r="ITS33" s="15"/>
      <c r="ITT33" s="149"/>
      <c r="ITU33" s="15"/>
      <c r="ITV33" s="15"/>
      <c r="ITW33" s="15"/>
      <c r="ITX33" s="149"/>
      <c r="ITY33" s="15"/>
      <c r="ITZ33" s="15"/>
      <c r="IUA33" s="15"/>
      <c r="IUB33" s="149"/>
      <c r="IUC33" s="15"/>
      <c r="IUD33" s="15"/>
      <c r="IUE33" s="15"/>
      <c r="IUF33" s="149"/>
      <c r="IUG33" s="15"/>
      <c r="IUH33" s="15"/>
      <c r="IUI33" s="15"/>
      <c r="IUJ33" s="149"/>
      <c r="IUK33" s="15"/>
      <c r="IUL33" s="15"/>
      <c r="IUM33" s="15"/>
      <c r="IUN33" s="149"/>
      <c r="IUO33" s="15"/>
      <c r="IUP33" s="15"/>
      <c r="IUQ33" s="15"/>
      <c r="IUR33" s="149"/>
      <c r="IUS33" s="15"/>
      <c r="IUT33" s="15"/>
      <c r="IUU33" s="15"/>
      <c r="IUV33" s="149"/>
      <c r="IUW33" s="15"/>
      <c r="IUX33" s="15"/>
      <c r="IUY33" s="15"/>
      <c r="IUZ33" s="149"/>
      <c r="IVA33" s="15"/>
      <c r="IVB33" s="15"/>
      <c r="IVC33" s="15"/>
      <c r="IVD33" s="149"/>
      <c r="IVE33" s="15"/>
      <c r="IVF33" s="15"/>
      <c r="IVG33" s="15"/>
      <c r="IVH33" s="149"/>
      <c r="IVI33" s="15"/>
      <c r="IVJ33" s="15"/>
      <c r="IVK33" s="15"/>
      <c r="IVL33" s="149"/>
      <c r="IVM33" s="15"/>
      <c r="IVN33" s="15"/>
      <c r="IVO33" s="15"/>
      <c r="IVP33" s="149"/>
      <c r="IVQ33" s="15"/>
      <c r="IVR33" s="15"/>
      <c r="IVS33" s="15"/>
      <c r="IVT33" s="149"/>
      <c r="IVU33" s="15"/>
      <c r="IVV33" s="15"/>
      <c r="IVW33" s="15"/>
      <c r="IVX33" s="149"/>
      <c r="IVY33" s="15"/>
      <c r="IVZ33" s="15"/>
      <c r="IWA33" s="15"/>
      <c r="IWB33" s="149"/>
      <c r="IWC33" s="15"/>
      <c r="IWD33" s="15"/>
      <c r="IWE33" s="15"/>
      <c r="IWF33" s="149"/>
      <c r="IWG33" s="15"/>
      <c r="IWH33" s="15"/>
      <c r="IWI33" s="15"/>
      <c r="IWJ33" s="149"/>
      <c r="IWK33" s="15"/>
      <c r="IWL33" s="15"/>
      <c r="IWM33" s="15"/>
      <c r="IWN33" s="149"/>
      <c r="IWO33" s="15"/>
      <c r="IWP33" s="15"/>
      <c r="IWQ33" s="15"/>
      <c r="IWR33" s="149"/>
      <c r="IWS33" s="15"/>
      <c r="IWT33" s="15"/>
      <c r="IWU33" s="15"/>
      <c r="IWV33" s="149"/>
      <c r="IWW33" s="15"/>
      <c r="IWX33" s="15"/>
      <c r="IWY33" s="15"/>
      <c r="IWZ33" s="149"/>
      <c r="IXA33" s="15"/>
      <c r="IXB33" s="15"/>
      <c r="IXC33" s="15"/>
      <c r="IXD33" s="149"/>
      <c r="IXE33" s="15"/>
      <c r="IXF33" s="15"/>
      <c r="IXG33" s="15"/>
      <c r="IXH33" s="149"/>
      <c r="IXI33" s="15"/>
      <c r="IXJ33" s="15"/>
      <c r="IXK33" s="15"/>
      <c r="IXL33" s="149"/>
      <c r="IXM33" s="15"/>
      <c r="IXN33" s="15"/>
      <c r="IXO33" s="15"/>
      <c r="IXP33" s="149"/>
      <c r="IXQ33" s="15"/>
      <c r="IXR33" s="15"/>
      <c r="IXS33" s="15"/>
      <c r="IXT33" s="149"/>
      <c r="IXU33" s="15"/>
      <c r="IXV33" s="15"/>
      <c r="IXW33" s="15"/>
      <c r="IXX33" s="149"/>
      <c r="IXY33" s="15"/>
      <c r="IXZ33" s="15"/>
      <c r="IYA33" s="15"/>
      <c r="IYB33" s="149"/>
      <c r="IYC33" s="15"/>
      <c r="IYD33" s="15"/>
      <c r="IYE33" s="15"/>
      <c r="IYF33" s="149"/>
      <c r="IYG33" s="15"/>
      <c r="IYH33" s="15"/>
      <c r="IYI33" s="15"/>
      <c r="IYJ33" s="149"/>
      <c r="IYK33" s="15"/>
      <c r="IYL33" s="15"/>
      <c r="IYM33" s="15"/>
      <c r="IYN33" s="149"/>
      <c r="IYO33" s="15"/>
      <c r="IYP33" s="15"/>
      <c r="IYQ33" s="15"/>
      <c r="IYR33" s="149"/>
      <c r="IYS33" s="15"/>
      <c r="IYT33" s="15"/>
      <c r="IYU33" s="15"/>
      <c r="IYV33" s="149"/>
      <c r="IYW33" s="15"/>
      <c r="IYX33" s="15"/>
      <c r="IYY33" s="15"/>
      <c r="IYZ33" s="149"/>
      <c r="IZA33" s="15"/>
      <c r="IZB33" s="15"/>
      <c r="IZC33" s="15"/>
      <c r="IZD33" s="149"/>
      <c r="IZE33" s="15"/>
      <c r="IZF33" s="15"/>
      <c r="IZG33" s="15"/>
      <c r="IZH33" s="149"/>
      <c r="IZI33" s="15"/>
      <c r="IZJ33" s="15"/>
      <c r="IZK33" s="15"/>
      <c r="IZL33" s="149"/>
      <c r="IZM33" s="15"/>
      <c r="IZN33" s="15"/>
      <c r="IZO33" s="15"/>
      <c r="IZP33" s="149"/>
      <c r="IZQ33" s="15"/>
      <c r="IZR33" s="15"/>
      <c r="IZS33" s="15"/>
      <c r="IZT33" s="149"/>
      <c r="IZU33" s="15"/>
      <c r="IZV33" s="15"/>
      <c r="IZW33" s="15"/>
      <c r="IZX33" s="149"/>
      <c r="IZY33" s="15"/>
      <c r="IZZ33" s="15"/>
      <c r="JAA33" s="15"/>
      <c r="JAB33" s="149"/>
      <c r="JAC33" s="15"/>
      <c r="JAD33" s="15"/>
      <c r="JAE33" s="15"/>
      <c r="JAF33" s="149"/>
      <c r="JAG33" s="15"/>
      <c r="JAH33" s="15"/>
      <c r="JAI33" s="15"/>
      <c r="JAJ33" s="149"/>
      <c r="JAK33" s="15"/>
      <c r="JAL33" s="15"/>
      <c r="JAM33" s="15"/>
      <c r="JAN33" s="149"/>
      <c r="JAO33" s="15"/>
      <c r="JAP33" s="15"/>
      <c r="JAQ33" s="15"/>
      <c r="JAR33" s="149"/>
      <c r="JAS33" s="15"/>
      <c r="JAT33" s="15"/>
      <c r="JAU33" s="15"/>
      <c r="JAV33" s="149"/>
      <c r="JAW33" s="15"/>
      <c r="JAX33" s="15"/>
      <c r="JAY33" s="15"/>
      <c r="JAZ33" s="149"/>
      <c r="JBA33" s="15"/>
      <c r="JBB33" s="15"/>
      <c r="JBC33" s="15"/>
      <c r="JBD33" s="149"/>
      <c r="JBE33" s="15"/>
      <c r="JBF33" s="15"/>
      <c r="JBG33" s="15"/>
      <c r="JBH33" s="149"/>
      <c r="JBI33" s="15"/>
      <c r="JBJ33" s="15"/>
      <c r="JBK33" s="15"/>
      <c r="JBL33" s="149"/>
      <c r="JBM33" s="15"/>
      <c r="JBN33" s="15"/>
      <c r="JBO33" s="15"/>
      <c r="JBP33" s="149"/>
      <c r="JBQ33" s="15"/>
      <c r="JBR33" s="15"/>
      <c r="JBS33" s="15"/>
      <c r="JBT33" s="149"/>
      <c r="JBU33" s="15"/>
      <c r="JBV33" s="15"/>
      <c r="JBW33" s="15"/>
      <c r="JBX33" s="149"/>
      <c r="JBY33" s="15"/>
      <c r="JBZ33" s="15"/>
      <c r="JCA33" s="15"/>
      <c r="JCB33" s="149"/>
      <c r="JCC33" s="15"/>
      <c r="JCD33" s="15"/>
      <c r="JCE33" s="15"/>
      <c r="JCF33" s="149"/>
      <c r="JCG33" s="15"/>
      <c r="JCH33" s="15"/>
      <c r="JCI33" s="15"/>
      <c r="JCJ33" s="149"/>
      <c r="JCK33" s="15"/>
      <c r="JCL33" s="15"/>
      <c r="JCM33" s="15"/>
      <c r="JCN33" s="149"/>
      <c r="JCO33" s="15"/>
      <c r="JCP33" s="15"/>
      <c r="JCQ33" s="15"/>
      <c r="JCR33" s="149"/>
      <c r="JCS33" s="15"/>
      <c r="JCT33" s="15"/>
      <c r="JCU33" s="15"/>
      <c r="JCV33" s="149"/>
      <c r="JCW33" s="15"/>
      <c r="JCX33" s="15"/>
      <c r="JCY33" s="15"/>
      <c r="JCZ33" s="149"/>
      <c r="JDA33" s="15"/>
      <c r="JDB33" s="15"/>
      <c r="JDC33" s="15"/>
      <c r="JDD33" s="149"/>
      <c r="JDE33" s="15"/>
      <c r="JDF33" s="15"/>
      <c r="JDG33" s="15"/>
      <c r="JDH33" s="149"/>
      <c r="JDI33" s="15"/>
      <c r="JDJ33" s="15"/>
      <c r="JDK33" s="15"/>
      <c r="JDL33" s="149"/>
      <c r="JDM33" s="15"/>
      <c r="JDN33" s="15"/>
      <c r="JDO33" s="15"/>
      <c r="JDP33" s="149"/>
      <c r="JDQ33" s="15"/>
      <c r="JDR33" s="15"/>
      <c r="JDS33" s="15"/>
      <c r="JDT33" s="149"/>
      <c r="JDU33" s="15"/>
      <c r="JDV33" s="15"/>
      <c r="JDW33" s="15"/>
      <c r="JDX33" s="149"/>
      <c r="JDY33" s="15"/>
      <c r="JDZ33" s="15"/>
      <c r="JEA33" s="15"/>
      <c r="JEB33" s="149"/>
      <c r="JEC33" s="15"/>
      <c r="JED33" s="15"/>
      <c r="JEE33" s="15"/>
      <c r="JEF33" s="149"/>
      <c r="JEG33" s="15"/>
      <c r="JEH33" s="15"/>
      <c r="JEI33" s="15"/>
      <c r="JEJ33" s="149"/>
      <c r="JEK33" s="15"/>
      <c r="JEL33" s="15"/>
      <c r="JEM33" s="15"/>
      <c r="JEN33" s="149"/>
      <c r="JEO33" s="15"/>
      <c r="JEP33" s="15"/>
      <c r="JEQ33" s="15"/>
      <c r="JER33" s="149"/>
      <c r="JES33" s="15"/>
      <c r="JET33" s="15"/>
      <c r="JEU33" s="15"/>
      <c r="JEV33" s="149"/>
      <c r="JEW33" s="15"/>
      <c r="JEX33" s="15"/>
      <c r="JEY33" s="15"/>
      <c r="JEZ33" s="149"/>
      <c r="JFA33" s="15"/>
      <c r="JFB33" s="15"/>
      <c r="JFC33" s="15"/>
      <c r="JFD33" s="149"/>
      <c r="JFE33" s="15"/>
      <c r="JFF33" s="15"/>
      <c r="JFG33" s="15"/>
      <c r="JFH33" s="149"/>
      <c r="JFI33" s="15"/>
      <c r="JFJ33" s="15"/>
      <c r="JFK33" s="15"/>
      <c r="JFL33" s="149"/>
      <c r="JFM33" s="15"/>
      <c r="JFN33" s="15"/>
      <c r="JFO33" s="15"/>
      <c r="JFP33" s="149"/>
      <c r="JFQ33" s="15"/>
      <c r="JFR33" s="15"/>
      <c r="JFS33" s="15"/>
      <c r="JFT33" s="149"/>
      <c r="JFU33" s="15"/>
      <c r="JFV33" s="15"/>
      <c r="JFW33" s="15"/>
      <c r="JFX33" s="149"/>
      <c r="JFY33" s="15"/>
      <c r="JFZ33" s="15"/>
      <c r="JGA33" s="15"/>
      <c r="JGB33" s="149"/>
      <c r="JGC33" s="15"/>
      <c r="JGD33" s="15"/>
      <c r="JGE33" s="15"/>
      <c r="JGF33" s="149"/>
      <c r="JGG33" s="15"/>
      <c r="JGH33" s="15"/>
      <c r="JGI33" s="15"/>
      <c r="JGJ33" s="149"/>
      <c r="JGK33" s="15"/>
      <c r="JGL33" s="15"/>
      <c r="JGM33" s="15"/>
      <c r="JGN33" s="149"/>
      <c r="JGO33" s="15"/>
      <c r="JGP33" s="15"/>
      <c r="JGQ33" s="15"/>
      <c r="JGR33" s="149"/>
      <c r="JGS33" s="15"/>
      <c r="JGT33" s="15"/>
      <c r="JGU33" s="15"/>
      <c r="JGV33" s="149"/>
      <c r="JGW33" s="15"/>
      <c r="JGX33" s="15"/>
      <c r="JGY33" s="15"/>
      <c r="JGZ33" s="149"/>
      <c r="JHA33" s="15"/>
      <c r="JHB33" s="15"/>
      <c r="JHC33" s="15"/>
      <c r="JHD33" s="149"/>
      <c r="JHE33" s="15"/>
      <c r="JHF33" s="15"/>
      <c r="JHG33" s="15"/>
      <c r="JHH33" s="149"/>
      <c r="JHI33" s="15"/>
      <c r="JHJ33" s="15"/>
      <c r="JHK33" s="15"/>
      <c r="JHL33" s="149"/>
      <c r="JHM33" s="15"/>
      <c r="JHN33" s="15"/>
      <c r="JHO33" s="15"/>
      <c r="JHP33" s="149"/>
      <c r="JHQ33" s="15"/>
      <c r="JHR33" s="15"/>
      <c r="JHS33" s="15"/>
      <c r="JHT33" s="149"/>
      <c r="JHU33" s="15"/>
      <c r="JHV33" s="15"/>
      <c r="JHW33" s="15"/>
      <c r="JHX33" s="149"/>
      <c r="JHY33" s="15"/>
      <c r="JHZ33" s="15"/>
      <c r="JIA33" s="15"/>
      <c r="JIB33" s="149"/>
      <c r="JIC33" s="15"/>
      <c r="JID33" s="15"/>
      <c r="JIE33" s="15"/>
      <c r="JIF33" s="149"/>
      <c r="JIG33" s="15"/>
      <c r="JIH33" s="15"/>
      <c r="JII33" s="15"/>
      <c r="JIJ33" s="149"/>
      <c r="JIK33" s="15"/>
      <c r="JIL33" s="15"/>
      <c r="JIM33" s="15"/>
      <c r="JIN33" s="149"/>
      <c r="JIO33" s="15"/>
      <c r="JIP33" s="15"/>
      <c r="JIQ33" s="15"/>
      <c r="JIR33" s="149"/>
      <c r="JIS33" s="15"/>
      <c r="JIT33" s="15"/>
      <c r="JIU33" s="15"/>
      <c r="JIV33" s="149"/>
      <c r="JIW33" s="15"/>
      <c r="JIX33" s="15"/>
      <c r="JIY33" s="15"/>
      <c r="JIZ33" s="149"/>
      <c r="JJA33" s="15"/>
      <c r="JJB33" s="15"/>
      <c r="JJC33" s="15"/>
      <c r="JJD33" s="149"/>
      <c r="JJE33" s="15"/>
      <c r="JJF33" s="15"/>
      <c r="JJG33" s="15"/>
      <c r="JJH33" s="149"/>
      <c r="JJI33" s="15"/>
      <c r="JJJ33" s="15"/>
      <c r="JJK33" s="15"/>
      <c r="JJL33" s="149"/>
      <c r="JJM33" s="15"/>
      <c r="JJN33" s="15"/>
      <c r="JJO33" s="15"/>
      <c r="JJP33" s="149"/>
      <c r="JJQ33" s="15"/>
      <c r="JJR33" s="15"/>
      <c r="JJS33" s="15"/>
      <c r="JJT33" s="149"/>
      <c r="JJU33" s="15"/>
      <c r="JJV33" s="15"/>
      <c r="JJW33" s="15"/>
      <c r="JJX33" s="149"/>
      <c r="JJY33" s="15"/>
      <c r="JJZ33" s="15"/>
      <c r="JKA33" s="15"/>
      <c r="JKB33" s="149"/>
      <c r="JKC33" s="15"/>
      <c r="JKD33" s="15"/>
      <c r="JKE33" s="15"/>
      <c r="JKF33" s="149"/>
      <c r="JKG33" s="15"/>
      <c r="JKH33" s="15"/>
      <c r="JKI33" s="15"/>
      <c r="JKJ33" s="149"/>
      <c r="JKK33" s="15"/>
      <c r="JKL33" s="15"/>
      <c r="JKM33" s="15"/>
      <c r="JKN33" s="149"/>
      <c r="JKO33" s="15"/>
      <c r="JKP33" s="15"/>
      <c r="JKQ33" s="15"/>
      <c r="JKR33" s="149"/>
      <c r="JKS33" s="15"/>
      <c r="JKT33" s="15"/>
      <c r="JKU33" s="15"/>
      <c r="JKV33" s="149"/>
      <c r="JKW33" s="15"/>
      <c r="JKX33" s="15"/>
      <c r="JKY33" s="15"/>
      <c r="JKZ33" s="149"/>
      <c r="JLA33" s="15"/>
      <c r="JLB33" s="15"/>
      <c r="JLC33" s="15"/>
      <c r="JLD33" s="149"/>
      <c r="JLE33" s="15"/>
      <c r="JLF33" s="15"/>
      <c r="JLG33" s="15"/>
      <c r="JLH33" s="149"/>
      <c r="JLI33" s="15"/>
      <c r="JLJ33" s="15"/>
      <c r="JLK33" s="15"/>
      <c r="JLL33" s="149"/>
      <c r="JLM33" s="15"/>
      <c r="JLN33" s="15"/>
      <c r="JLO33" s="15"/>
      <c r="JLP33" s="149"/>
      <c r="JLQ33" s="15"/>
      <c r="JLR33" s="15"/>
      <c r="JLS33" s="15"/>
      <c r="JLT33" s="149"/>
      <c r="JLU33" s="15"/>
      <c r="JLV33" s="15"/>
      <c r="JLW33" s="15"/>
      <c r="JLX33" s="149"/>
      <c r="JLY33" s="15"/>
      <c r="JLZ33" s="15"/>
      <c r="JMA33" s="15"/>
      <c r="JMB33" s="149"/>
      <c r="JMC33" s="15"/>
      <c r="JMD33" s="15"/>
      <c r="JME33" s="15"/>
      <c r="JMF33" s="149"/>
      <c r="JMG33" s="15"/>
      <c r="JMH33" s="15"/>
      <c r="JMI33" s="15"/>
      <c r="JMJ33" s="149"/>
      <c r="JMK33" s="15"/>
      <c r="JML33" s="15"/>
      <c r="JMM33" s="15"/>
      <c r="JMN33" s="149"/>
      <c r="JMO33" s="15"/>
      <c r="JMP33" s="15"/>
      <c r="JMQ33" s="15"/>
      <c r="JMR33" s="149"/>
      <c r="JMS33" s="15"/>
      <c r="JMT33" s="15"/>
      <c r="JMU33" s="15"/>
      <c r="JMV33" s="149"/>
      <c r="JMW33" s="15"/>
      <c r="JMX33" s="15"/>
      <c r="JMY33" s="15"/>
      <c r="JMZ33" s="149"/>
      <c r="JNA33" s="15"/>
      <c r="JNB33" s="15"/>
      <c r="JNC33" s="15"/>
      <c r="JND33" s="149"/>
      <c r="JNE33" s="15"/>
      <c r="JNF33" s="15"/>
      <c r="JNG33" s="15"/>
      <c r="JNH33" s="149"/>
      <c r="JNI33" s="15"/>
      <c r="JNJ33" s="15"/>
      <c r="JNK33" s="15"/>
      <c r="JNL33" s="149"/>
      <c r="JNM33" s="15"/>
      <c r="JNN33" s="15"/>
      <c r="JNO33" s="15"/>
      <c r="JNP33" s="149"/>
      <c r="JNQ33" s="15"/>
      <c r="JNR33" s="15"/>
      <c r="JNS33" s="15"/>
      <c r="JNT33" s="149"/>
      <c r="JNU33" s="15"/>
      <c r="JNV33" s="15"/>
      <c r="JNW33" s="15"/>
      <c r="JNX33" s="149"/>
      <c r="JNY33" s="15"/>
      <c r="JNZ33" s="15"/>
      <c r="JOA33" s="15"/>
      <c r="JOB33" s="149"/>
      <c r="JOC33" s="15"/>
      <c r="JOD33" s="15"/>
      <c r="JOE33" s="15"/>
      <c r="JOF33" s="149"/>
      <c r="JOG33" s="15"/>
      <c r="JOH33" s="15"/>
      <c r="JOI33" s="15"/>
      <c r="JOJ33" s="149"/>
      <c r="JOK33" s="15"/>
      <c r="JOL33" s="15"/>
      <c r="JOM33" s="15"/>
      <c r="JON33" s="149"/>
      <c r="JOO33" s="15"/>
      <c r="JOP33" s="15"/>
      <c r="JOQ33" s="15"/>
      <c r="JOR33" s="149"/>
      <c r="JOS33" s="15"/>
      <c r="JOT33" s="15"/>
      <c r="JOU33" s="15"/>
      <c r="JOV33" s="149"/>
      <c r="JOW33" s="15"/>
      <c r="JOX33" s="15"/>
      <c r="JOY33" s="15"/>
      <c r="JOZ33" s="149"/>
      <c r="JPA33" s="15"/>
      <c r="JPB33" s="15"/>
      <c r="JPC33" s="15"/>
      <c r="JPD33" s="149"/>
      <c r="JPE33" s="15"/>
      <c r="JPF33" s="15"/>
      <c r="JPG33" s="15"/>
      <c r="JPH33" s="149"/>
      <c r="JPI33" s="15"/>
      <c r="JPJ33" s="15"/>
      <c r="JPK33" s="15"/>
      <c r="JPL33" s="149"/>
      <c r="JPM33" s="15"/>
      <c r="JPN33" s="15"/>
      <c r="JPO33" s="15"/>
      <c r="JPP33" s="149"/>
      <c r="JPQ33" s="15"/>
      <c r="JPR33" s="15"/>
      <c r="JPS33" s="15"/>
      <c r="JPT33" s="149"/>
      <c r="JPU33" s="15"/>
      <c r="JPV33" s="15"/>
      <c r="JPW33" s="15"/>
      <c r="JPX33" s="149"/>
      <c r="JPY33" s="15"/>
      <c r="JPZ33" s="15"/>
      <c r="JQA33" s="15"/>
      <c r="JQB33" s="149"/>
      <c r="JQC33" s="15"/>
      <c r="JQD33" s="15"/>
      <c r="JQE33" s="15"/>
      <c r="JQF33" s="149"/>
      <c r="JQG33" s="15"/>
      <c r="JQH33" s="15"/>
      <c r="JQI33" s="15"/>
      <c r="JQJ33" s="149"/>
      <c r="JQK33" s="15"/>
      <c r="JQL33" s="15"/>
      <c r="JQM33" s="15"/>
      <c r="JQN33" s="149"/>
      <c r="JQO33" s="15"/>
      <c r="JQP33" s="15"/>
      <c r="JQQ33" s="15"/>
      <c r="JQR33" s="149"/>
      <c r="JQS33" s="15"/>
      <c r="JQT33" s="15"/>
      <c r="JQU33" s="15"/>
      <c r="JQV33" s="149"/>
      <c r="JQW33" s="15"/>
      <c r="JQX33" s="15"/>
      <c r="JQY33" s="15"/>
      <c r="JQZ33" s="149"/>
      <c r="JRA33" s="15"/>
      <c r="JRB33" s="15"/>
      <c r="JRC33" s="15"/>
      <c r="JRD33" s="149"/>
      <c r="JRE33" s="15"/>
      <c r="JRF33" s="15"/>
      <c r="JRG33" s="15"/>
      <c r="JRH33" s="149"/>
      <c r="JRI33" s="15"/>
      <c r="JRJ33" s="15"/>
      <c r="JRK33" s="15"/>
      <c r="JRL33" s="149"/>
      <c r="JRM33" s="15"/>
      <c r="JRN33" s="15"/>
      <c r="JRO33" s="15"/>
      <c r="JRP33" s="149"/>
      <c r="JRQ33" s="15"/>
      <c r="JRR33" s="15"/>
      <c r="JRS33" s="15"/>
      <c r="JRT33" s="149"/>
      <c r="JRU33" s="15"/>
      <c r="JRV33" s="15"/>
      <c r="JRW33" s="15"/>
      <c r="JRX33" s="149"/>
      <c r="JRY33" s="15"/>
      <c r="JRZ33" s="15"/>
      <c r="JSA33" s="15"/>
      <c r="JSB33" s="149"/>
      <c r="JSC33" s="15"/>
      <c r="JSD33" s="15"/>
      <c r="JSE33" s="15"/>
      <c r="JSF33" s="149"/>
      <c r="JSG33" s="15"/>
      <c r="JSH33" s="15"/>
      <c r="JSI33" s="15"/>
      <c r="JSJ33" s="149"/>
      <c r="JSK33" s="15"/>
      <c r="JSL33" s="15"/>
      <c r="JSM33" s="15"/>
      <c r="JSN33" s="149"/>
      <c r="JSO33" s="15"/>
      <c r="JSP33" s="15"/>
      <c r="JSQ33" s="15"/>
      <c r="JSR33" s="149"/>
      <c r="JSS33" s="15"/>
      <c r="JST33" s="15"/>
      <c r="JSU33" s="15"/>
      <c r="JSV33" s="149"/>
      <c r="JSW33" s="15"/>
      <c r="JSX33" s="15"/>
      <c r="JSY33" s="15"/>
      <c r="JSZ33" s="149"/>
      <c r="JTA33" s="15"/>
      <c r="JTB33" s="15"/>
      <c r="JTC33" s="15"/>
      <c r="JTD33" s="149"/>
      <c r="JTE33" s="15"/>
      <c r="JTF33" s="15"/>
      <c r="JTG33" s="15"/>
      <c r="JTH33" s="149"/>
      <c r="JTI33" s="15"/>
      <c r="JTJ33" s="15"/>
      <c r="JTK33" s="15"/>
      <c r="JTL33" s="149"/>
      <c r="JTM33" s="15"/>
      <c r="JTN33" s="15"/>
      <c r="JTO33" s="15"/>
      <c r="JTP33" s="149"/>
      <c r="JTQ33" s="15"/>
      <c r="JTR33" s="15"/>
      <c r="JTS33" s="15"/>
      <c r="JTT33" s="149"/>
      <c r="JTU33" s="15"/>
      <c r="JTV33" s="15"/>
      <c r="JTW33" s="15"/>
      <c r="JTX33" s="149"/>
      <c r="JTY33" s="15"/>
      <c r="JTZ33" s="15"/>
      <c r="JUA33" s="15"/>
      <c r="JUB33" s="149"/>
      <c r="JUC33" s="15"/>
      <c r="JUD33" s="15"/>
      <c r="JUE33" s="15"/>
      <c r="JUF33" s="149"/>
      <c r="JUG33" s="15"/>
      <c r="JUH33" s="15"/>
      <c r="JUI33" s="15"/>
      <c r="JUJ33" s="149"/>
      <c r="JUK33" s="15"/>
      <c r="JUL33" s="15"/>
      <c r="JUM33" s="15"/>
      <c r="JUN33" s="149"/>
      <c r="JUO33" s="15"/>
      <c r="JUP33" s="15"/>
      <c r="JUQ33" s="15"/>
      <c r="JUR33" s="149"/>
      <c r="JUS33" s="15"/>
      <c r="JUT33" s="15"/>
      <c r="JUU33" s="15"/>
      <c r="JUV33" s="149"/>
      <c r="JUW33" s="15"/>
      <c r="JUX33" s="15"/>
      <c r="JUY33" s="15"/>
      <c r="JUZ33" s="149"/>
      <c r="JVA33" s="15"/>
      <c r="JVB33" s="15"/>
      <c r="JVC33" s="15"/>
      <c r="JVD33" s="149"/>
      <c r="JVE33" s="15"/>
      <c r="JVF33" s="15"/>
      <c r="JVG33" s="15"/>
      <c r="JVH33" s="149"/>
      <c r="JVI33" s="15"/>
      <c r="JVJ33" s="15"/>
      <c r="JVK33" s="15"/>
      <c r="JVL33" s="149"/>
      <c r="JVM33" s="15"/>
      <c r="JVN33" s="15"/>
      <c r="JVO33" s="15"/>
      <c r="JVP33" s="149"/>
      <c r="JVQ33" s="15"/>
      <c r="JVR33" s="15"/>
      <c r="JVS33" s="15"/>
      <c r="JVT33" s="149"/>
      <c r="JVU33" s="15"/>
      <c r="JVV33" s="15"/>
      <c r="JVW33" s="15"/>
      <c r="JVX33" s="149"/>
      <c r="JVY33" s="15"/>
      <c r="JVZ33" s="15"/>
      <c r="JWA33" s="15"/>
      <c r="JWB33" s="149"/>
      <c r="JWC33" s="15"/>
      <c r="JWD33" s="15"/>
      <c r="JWE33" s="15"/>
      <c r="JWF33" s="149"/>
      <c r="JWG33" s="15"/>
      <c r="JWH33" s="15"/>
      <c r="JWI33" s="15"/>
      <c r="JWJ33" s="149"/>
      <c r="JWK33" s="15"/>
      <c r="JWL33" s="15"/>
      <c r="JWM33" s="15"/>
      <c r="JWN33" s="149"/>
      <c r="JWO33" s="15"/>
      <c r="JWP33" s="15"/>
      <c r="JWQ33" s="15"/>
      <c r="JWR33" s="149"/>
      <c r="JWS33" s="15"/>
      <c r="JWT33" s="15"/>
      <c r="JWU33" s="15"/>
      <c r="JWV33" s="149"/>
      <c r="JWW33" s="15"/>
      <c r="JWX33" s="15"/>
      <c r="JWY33" s="15"/>
      <c r="JWZ33" s="149"/>
      <c r="JXA33" s="15"/>
      <c r="JXB33" s="15"/>
      <c r="JXC33" s="15"/>
      <c r="JXD33" s="149"/>
      <c r="JXE33" s="15"/>
      <c r="JXF33" s="15"/>
      <c r="JXG33" s="15"/>
      <c r="JXH33" s="149"/>
      <c r="JXI33" s="15"/>
      <c r="JXJ33" s="15"/>
      <c r="JXK33" s="15"/>
      <c r="JXL33" s="149"/>
      <c r="JXM33" s="15"/>
      <c r="JXN33" s="15"/>
      <c r="JXO33" s="15"/>
      <c r="JXP33" s="149"/>
      <c r="JXQ33" s="15"/>
      <c r="JXR33" s="15"/>
      <c r="JXS33" s="15"/>
      <c r="JXT33" s="149"/>
      <c r="JXU33" s="15"/>
      <c r="JXV33" s="15"/>
      <c r="JXW33" s="15"/>
      <c r="JXX33" s="149"/>
      <c r="JXY33" s="15"/>
      <c r="JXZ33" s="15"/>
      <c r="JYA33" s="15"/>
      <c r="JYB33" s="149"/>
      <c r="JYC33" s="15"/>
      <c r="JYD33" s="15"/>
      <c r="JYE33" s="15"/>
      <c r="JYF33" s="149"/>
      <c r="JYG33" s="15"/>
      <c r="JYH33" s="15"/>
      <c r="JYI33" s="15"/>
      <c r="JYJ33" s="149"/>
      <c r="JYK33" s="15"/>
      <c r="JYL33" s="15"/>
      <c r="JYM33" s="15"/>
      <c r="JYN33" s="149"/>
      <c r="JYO33" s="15"/>
      <c r="JYP33" s="15"/>
      <c r="JYQ33" s="15"/>
      <c r="JYR33" s="149"/>
      <c r="JYS33" s="15"/>
      <c r="JYT33" s="15"/>
      <c r="JYU33" s="15"/>
      <c r="JYV33" s="149"/>
      <c r="JYW33" s="15"/>
      <c r="JYX33" s="15"/>
      <c r="JYY33" s="15"/>
      <c r="JYZ33" s="149"/>
      <c r="JZA33" s="15"/>
      <c r="JZB33" s="15"/>
      <c r="JZC33" s="15"/>
      <c r="JZD33" s="149"/>
      <c r="JZE33" s="15"/>
      <c r="JZF33" s="15"/>
      <c r="JZG33" s="15"/>
      <c r="JZH33" s="149"/>
      <c r="JZI33" s="15"/>
      <c r="JZJ33" s="15"/>
      <c r="JZK33" s="15"/>
      <c r="JZL33" s="149"/>
      <c r="JZM33" s="15"/>
      <c r="JZN33" s="15"/>
      <c r="JZO33" s="15"/>
      <c r="JZP33" s="149"/>
      <c r="JZQ33" s="15"/>
      <c r="JZR33" s="15"/>
      <c r="JZS33" s="15"/>
      <c r="JZT33" s="149"/>
      <c r="JZU33" s="15"/>
      <c r="JZV33" s="15"/>
      <c r="JZW33" s="15"/>
      <c r="JZX33" s="149"/>
      <c r="JZY33" s="15"/>
      <c r="JZZ33" s="15"/>
      <c r="KAA33" s="15"/>
      <c r="KAB33" s="149"/>
      <c r="KAC33" s="15"/>
      <c r="KAD33" s="15"/>
      <c r="KAE33" s="15"/>
      <c r="KAF33" s="149"/>
      <c r="KAG33" s="15"/>
      <c r="KAH33" s="15"/>
      <c r="KAI33" s="15"/>
      <c r="KAJ33" s="149"/>
      <c r="KAK33" s="15"/>
      <c r="KAL33" s="15"/>
      <c r="KAM33" s="15"/>
      <c r="KAN33" s="149"/>
      <c r="KAO33" s="15"/>
      <c r="KAP33" s="15"/>
      <c r="KAQ33" s="15"/>
      <c r="KAR33" s="149"/>
      <c r="KAS33" s="15"/>
      <c r="KAT33" s="15"/>
      <c r="KAU33" s="15"/>
      <c r="KAV33" s="149"/>
      <c r="KAW33" s="15"/>
      <c r="KAX33" s="15"/>
      <c r="KAY33" s="15"/>
      <c r="KAZ33" s="149"/>
      <c r="KBA33" s="15"/>
      <c r="KBB33" s="15"/>
      <c r="KBC33" s="15"/>
      <c r="KBD33" s="149"/>
      <c r="KBE33" s="15"/>
      <c r="KBF33" s="15"/>
      <c r="KBG33" s="15"/>
      <c r="KBH33" s="149"/>
      <c r="KBI33" s="15"/>
      <c r="KBJ33" s="15"/>
      <c r="KBK33" s="15"/>
      <c r="KBL33" s="149"/>
      <c r="KBM33" s="15"/>
      <c r="KBN33" s="15"/>
      <c r="KBO33" s="15"/>
      <c r="KBP33" s="149"/>
      <c r="KBQ33" s="15"/>
      <c r="KBR33" s="15"/>
      <c r="KBS33" s="15"/>
      <c r="KBT33" s="149"/>
      <c r="KBU33" s="15"/>
      <c r="KBV33" s="15"/>
      <c r="KBW33" s="15"/>
      <c r="KBX33" s="149"/>
      <c r="KBY33" s="15"/>
      <c r="KBZ33" s="15"/>
      <c r="KCA33" s="15"/>
      <c r="KCB33" s="149"/>
      <c r="KCC33" s="15"/>
      <c r="KCD33" s="15"/>
      <c r="KCE33" s="15"/>
      <c r="KCF33" s="149"/>
      <c r="KCG33" s="15"/>
      <c r="KCH33" s="15"/>
      <c r="KCI33" s="15"/>
      <c r="KCJ33" s="149"/>
      <c r="KCK33" s="15"/>
      <c r="KCL33" s="15"/>
      <c r="KCM33" s="15"/>
      <c r="KCN33" s="149"/>
      <c r="KCO33" s="15"/>
      <c r="KCP33" s="15"/>
      <c r="KCQ33" s="15"/>
      <c r="KCR33" s="149"/>
      <c r="KCS33" s="15"/>
      <c r="KCT33" s="15"/>
      <c r="KCU33" s="15"/>
      <c r="KCV33" s="149"/>
      <c r="KCW33" s="15"/>
      <c r="KCX33" s="15"/>
      <c r="KCY33" s="15"/>
      <c r="KCZ33" s="149"/>
      <c r="KDA33" s="15"/>
      <c r="KDB33" s="15"/>
      <c r="KDC33" s="15"/>
      <c r="KDD33" s="149"/>
      <c r="KDE33" s="15"/>
      <c r="KDF33" s="15"/>
      <c r="KDG33" s="15"/>
      <c r="KDH33" s="149"/>
      <c r="KDI33" s="15"/>
      <c r="KDJ33" s="15"/>
      <c r="KDK33" s="15"/>
      <c r="KDL33" s="149"/>
      <c r="KDM33" s="15"/>
      <c r="KDN33" s="15"/>
      <c r="KDO33" s="15"/>
      <c r="KDP33" s="149"/>
      <c r="KDQ33" s="15"/>
      <c r="KDR33" s="15"/>
      <c r="KDS33" s="15"/>
      <c r="KDT33" s="149"/>
      <c r="KDU33" s="15"/>
      <c r="KDV33" s="15"/>
      <c r="KDW33" s="15"/>
      <c r="KDX33" s="149"/>
      <c r="KDY33" s="15"/>
      <c r="KDZ33" s="15"/>
      <c r="KEA33" s="15"/>
      <c r="KEB33" s="149"/>
      <c r="KEC33" s="15"/>
      <c r="KED33" s="15"/>
      <c r="KEE33" s="15"/>
      <c r="KEF33" s="149"/>
      <c r="KEG33" s="15"/>
      <c r="KEH33" s="15"/>
      <c r="KEI33" s="15"/>
      <c r="KEJ33" s="149"/>
      <c r="KEK33" s="15"/>
      <c r="KEL33" s="15"/>
      <c r="KEM33" s="15"/>
      <c r="KEN33" s="149"/>
      <c r="KEO33" s="15"/>
      <c r="KEP33" s="15"/>
      <c r="KEQ33" s="15"/>
      <c r="KER33" s="149"/>
      <c r="KES33" s="15"/>
      <c r="KET33" s="15"/>
      <c r="KEU33" s="15"/>
      <c r="KEV33" s="149"/>
      <c r="KEW33" s="15"/>
      <c r="KEX33" s="15"/>
      <c r="KEY33" s="15"/>
      <c r="KEZ33" s="149"/>
      <c r="KFA33" s="15"/>
      <c r="KFB33" s="15"/>
      <c r="KFC33" s="15"/>
      <c r="KFD33" s="149"/>
      <c r="KFE33" s="15"/>
      <c r="KFF33" s="15"/>
      <c r="KFG33" s="15"/>
      <c r="KFH33" s="149"/>
      <c r="KFI33" s="15"/>
      <c r="KFJ33" s="15"/>
      <c r="KFK33" s="15"/>
      <c r="KFL33" s="149"/>
      <c r="KFM33" s="15"/>
      <c r="KFN33" s="15"/>
      <c r="KFO33" s="15"/>
      <c r="KFP33" s="149"/>
      <c r="KFQ33" s="15"/>
      <c r="KFR33" s="15"/>
      <c r="KFS33" s="15"/>
      <c r="KFT33" s="149"/>
      <c r="KFU33" s="15"/>
      <c r="KFV33" s="15"/>
      <c r="KFW33" s="15"/>
      <c r="KFX33" s="149"/>
      <c r="KFY33" s="15"/>
      <c r="KFZ33" s="15"/>
      <c r="KGA33" s="15"/>
      <c r="KGB33" s="149"/>
      <c r="KGC33" s="15"/>
      <c r="KGD33" s="15"/>
      <c r="KGE33" s="15"/>
      <c r="KGF33" s="149"/>
      <c r="KGG33" s="15"/>
      <c r="KGH33" s="15"/>
      <c r="KGI33" s="15"/>
      <c r="KGJ33" s="149"/>
      <c r="KGK33" s="15"/>
      <c r="KGL33" s="15"/>
      <c r="KGM33" s="15"/>
      <c r="KGN33" s="149"/>
      <c r="KGO33" s="15"/>
      <c r="KGP33" s="15"/>
      <c r="KGQ33" s="15"/>
      <c r="KGR33" s="149"/>
      <c r="KGS33" s="15"/>
      <c r="KGT33" s="15"/>
      <c r="KGU33" s="15"/>
      <c r="KGV33" s="149"/>
      <c r="KGW33" s="15"/>
      <c r="KGX33" s="15"/>
      <c r="KGY33" s="15"/>
      <c r="KGZ33" s="149"/>
      <c r="KHA33" s="15"/>
      <c r="KHB33" s="15"/>
      <c r="KHC33" s="15"/>
      <c r="KHD33" s="149"/>
      <c r="KHE33" s="15"/>
      <c r="KHF33" s="15"/>
      <c r="KHG33" s="15"/>
      <c r="KHH33" s="149"/>
      <c r="KHI33" s="15"/>
      <c r="KHJ33" s="15"/>
      <c r="KHK33" s="15"/>
      <c r="KHL33" s="149"/>
      <c r="KHM33" s="15"/>
      <c r="KHN33" s="15"/>
      <c r="KHO33" s="15"/>
      <c r="KHP33" s="149"/>
      <c r="KHQ33" s="15"/>
      <c r="KHR33" s="15"/>
      <c r="KHS33" s="15"/>
      <c r="KHT33" s="149"/>
      <c r="KHU33" s="15"/>
      <c r="KHV33" s="15"/>
      <c r="KHW33" s="15"/>
      <c r="KHX33" s="149"/>
      <c r="KHY33" s="15"/>
      <c r="KHZ33" s="15"/>
      <c r="KIA33" s="15"/>
      <c r="KIB33" s="149"/>
      <c r="KIC33" s="15"/>
      <c r="KID33" s="15"/>
      <c r="KIE33" s="15"/>
      <c r="KIF33" s="149"/>
      <c r="KIG33" s="15"/>
      <c r="KIH33" s="15"/>
      <c r="KII33" s="15"/>
      <c r="KIJ33" s="149"/>
      <c r="KIK33" s="15"/>
      <c r="KIL33" s="15"/>
      <c r="KIM33" s="15"/>
      <c r="KIN33" s="149"/>
      <c r="KIO33" s="15"/>
      <c r="KIP33" s="15"/>
      <c r="KIQ33" s="15"/>
      <c r="KIR33" s="149"/>
      <c r="KIS33" s="15"/>
      <c r="KIT33" s="15"/>
      <c r="KIU33" s="15"/>
      <c r="KIV33" s="149"/>
      <c r="KIW33" s="15"/>
      <c r="KIX33" s="15"/>
      <c r="KIY33" s="15"/>
      <c r="KIZ33" s="149"/>
      <c r="KJA33" s="15"/>
      <c r="KJB33" s="15"/>
      <c r="KJC33" s="15"/>
      <c r="KJD33" s="149"/>
      <c r="KJE33" s="15"/>
      <c r="KJF33" s="15"/>
      <c r="KJG33" s="15"/>
      <c r="KJH33" s="149"/>
      <c r="KJI33" s="15"/>
      <c r="KJJ33" s="15"/>
      <c r="KJK33" s="15"/>
      <c r="KJL33" s="149"/>
      <c r="KJM33" s="15"/>
      <c r="KJN33" s="15"/>
      <c r="KJO33" s="15"/>
      <c r="KJP33" s="149"/>
      <c r="KJQ33" s="15"/>
      <c r="KJR33" s="15"/>
      <c r="KJS33" s="15"/>
      <c r="KJT33" s="149"/>
      <c r="KJU33" s="15"/>
      <c r="KJV33" s="15"/>
      <c r="KJW33" s="15"/>
      <c r="KJX33" s="149"/>
      <c r="KJY33" s="15"/>
      <c r="KJZ33" s="15"/>
      <c r="KKA33" s="15"/>
      <c r="KKB33" s="149"/>
      <c r="KKC33" s="15"/>
      <c r="KKD33" s="15"/>
      <c r="KKE33" s="15"/>
      <c r="KKF33" s="149"/>
      <c r="KKG33" s="15"/>
      <c r="KKH33" s="15"/>
      <c r="KKI33" s="15"/>
      <c r="KKJ33" s="149"/>
      <c r="KKK33" s="15"/>
      <c r="KKL33" s="15"/>
      <c r="KKM33" s="15"/>
      <c r="KKN33" s="149"/>
      <c r="KKO33" s="15"/>
      <c r="KKP33" s="15"/>
      <c r="KKQ33" s="15"/>
      <c r="KKR33" s="149"/>
      <c r="KKS33" s="15"/>
      <c r="KKT33" s="15"/>
      <c r="KKU33" s="15"/>
      <c r="KKV33" s="149"/>
      <c r="KKW33" s="15"/>
      <c r="KKX33" s="15"/>
      <c r="KKY33" s="15"/>
      <c r="KKZ33" s="149"/>
      <c r="KLA33" s="15"/>
      <c r="KLB33" s="15"/>
      <c r="KLC33" s="15"/>
      <c r="KLD33" s="149"/>
      <c r="KLE33" s="15"/>
      <c r="KLF33" s="15"/>
      <c r="KLG33" s="15"/>
      <c r="KLH33" s="149"/>
      <c r="KLI33" s="15"/>
      <c r="KLJ33" s="15"/>
      <c r="KLK33" s="15"/>
      <c r="KLL33" s="149"/>
      <c r="KLM33" s="15"/>
      <c r="KLN33" s="15"/>
      <c r="KLO33" s="15"/>
      <c r="KLP33" s="149"/>
      <c r="KLQ33" s="15"/>
      <c r="KLR33" s="15"/>
      <c r="KLS33" s="15"/>
      <c r="KLT33" s="149"/>
      <c r="KLU33" s="15"/>
      <c r="KLV33" s="15"/>
      <c r="KLW33" s="15"/>
      <c r="KLX33" s="149"/>
      <c r="KLY33" s="15"/>
      <c r="KLZ33" s="15"/>
      <c r="KMA33" s="15"/>
      <c r="KMB33" s="149"/>
      <c r="KMC33" s="15"/>
      <c r="KMD33" s="15"/>
      <c r="KME33" s="15"/>
      <c r="KMF33" s="149"/>
      <c r="KMG33" s="15"/>
      <c r="KMH33" s="15"/>
      <c r="KMI33" s="15"/>
      <c r="KMJ33" s="149"/>
      <c r="KMK33" s="15"/>
      <c r="KML33" s="15"/>
      <c r="KMM33" s="15"/>
      <c r="KMN33" s="149"/>
      <c r="KMO33" s="15"/>
      <c r="KMP33" s="15"/>
      <c r="KMQ33" s="15"/>
      <c r="KMR33" s="149"/>
      <c r="KMS33" s="15"/>
      <c r="KMT33" s="15"/>
      <c r="KMU33" s="15"/>
      <c r="KMV33" s="149"/>
      <c r="KMW33" s="15"/>
      <c r="KMX33" s="15"/>
      <c r="KMY33" s="15"/>
      <c r="KMZ33" s="149"/>
      <c r="KNA33" s="15"/>
      <c r="KNB33" s="15"/>
      <c r="KNC33" s="15"/>
      <c r="KND33" s="149"/>
      <c r="KNE33" s="15"/>
      <c r="KNF33" s="15"/>
      <c r="KNG33" s="15"/>
      <c r="KNH33" s="149"/>
      <c r="KNI33" s="15"/>
      <c r="KNJ33" s="15"/>
      <c r="KNK33" s="15"/>
      <c r="KNL33" s="149"/>
      <c r="KNM33" s="15"/>
      <c r="KNN33" s="15"/>
      <c r="KNO33" s="15"/>
      <c r="KNP33" s="149"/>
      <c r="KNQ33" s="15"/>
      <c r="KNR33" s="15"/>
      <c r="KNS33" s="15"/>
      <c r="KNT33" s="149"/>
      <c r="KNU33" s="15"/>
      <c r="KNV33" s="15"/>
      <c r="KNW33" s="15"/>
      <c r="KNX33" s="149"/>
      <c r="KNY33" s="15"/>
      <c r="KNZ33" s="15"/>
      <c r="KOA33" s="15"/>
      <c r="KOB33" s="149"/>
      <c r="KOC33" s="15"/>
      <c r="KOD33" s="15"/>
      <c r="KOE33" s="15"/>
      <c r="KOF33" s="149"/>
      <c r="KOG33" s="15"/>
      <c r="KOH33" s="15"/>
      <c r="KOI33" s="15"/>
      <c r="KOJ33" s="149"/>
      <c r="KOK33" s="15"/>
      <c r="KOL33" s="15"/>
      <c r="KOM33" s="15"/>
      <c r="KON33" s="149"/>
      <c r="KOO33" s="15"/>
      <c r="KOP33" s="15"/>
      <c r="KOQ33" s="15"/>
      <c r="KOR33" s="149"/>
      <c r="KOS33" s="15"/>
      <c r="KOT33" s="15"/>
      <c r="KOU33" s="15"/>
      <c r="KOV33" s="149"/>
      <c r="KOW33" s="15"/>
      <c r="KOX33" s="15"/>
      <c r="KOY33" s="15"/>
      <c r="KOZ33" s="149"/>
      <c r="KPA33" s="15"/>
      <c r="KPB33" s="15"/>
      <c r="KPC33" s="15"/>
      <c r="KPD33" s="149"/>
      <c r="KPE33" s="15"/>
      <c r="KPF33" s="15"/>
      <c r="KPG33" s="15"/>
      <c r="KPH33" s="149"/>
      <c r="KPI33" s="15"/>
      <c r="KPJ33" s="15"/>
      <c r="KPK33" s="15"/>
      <c r="KPL33" s="149"/>
      <c r="KPM33" s="15"/>
      <c r="KPN33" s="15"/>
      <c r="KPO33" s="15"/>
      <c r="KPP33" s="149"/>
      <c r="KPQ33" s="15"/>
      <c r="KPR33" s="15"/>
      <c r="KPS33" s="15"/>
      <c r="KPT33" s="149"/>
      <c r="KPU33" s="15"/>
      <c r="KPV33" s="15"/>
      <c r="KPW33" s="15"/>
      <c r="KPX33" s="149"/>
      <c r="KPY33" s="15"/>
      <c r="KPZ33" s="15"/>
      <c r="KQA33" s="15"/>
      <c r="KQB33" s="149"/>
      <c r="KQC33" s="15"/>
      <c r="KQD33" s="15"/>
      <c r="KQE33" s="15"/>
      <c r="KQF33" s="149"/>
      <c r="KQG33" s="15"/>
      <c r="KQH33" s="15"/>
      <c r="KQI33" s="15"/>
      <c r="KQJ33" s="149"/>
      <c r="KQK33" s="15"/>
      <c r="KQL33" s="15"/>
      <c r="KQM33" s="15"/>
      <c r="KQN33" s="149"/>
      <c r="KQO33" s="15"/>
      <c r="KQP33" s="15"/>
      <c r="KQQ33" s="15"/>
      <c r="KQR33" s="149"/>
      <c r="KQS33" s="15"/>
      <c r="KQT33" s="15"/>
      <c r="KQU33" s="15"/>
      <c r="KQV33" s="149"/>
      <c r="KQW33" s="15"/>
      <c r="KQX33" s="15"/>
      <c r="KQY33" s="15"/>
      <c r="KQZ33" s="149"/>
      <c r="KRA33" s="15"/>
      <c r="KRB33" s="15"/>
      <c r="KRC33" s="15"/>
      <c r="KRD33" s="149"/>
      <c r="KRE33" s="15"/>
      <c r="KRF33" s="15"/>
      <c r="KRG33" s="15"/>
      <c r="KRH33" s="149"/>
      <c r="KRI33" s="15"/>
      <c r="KRJ33" s="15"/>
      <c r="KRK33" s="15"/>
      <c r="KRL33" s="149"/>
      <c r="KRM33" s="15"/>
      <c r="KRN33" s="15"/>
      <c r="KRO33" s="15"/>
      <c r="KRP33" s="149"/>
      <c r="KRQ33" s="15"/>
      <c r="KRR33" s="15"/>
      <c r="KRS33" s="15"/>
      <c r="KRT33" s="149"/>
      <c r="KRU33" s="15"/>
      <c r="KRV33" s="15"/>
      <c r="KRW33" s="15"/>
      <c r="KRX33" s="149"/>
      <c r="KRY33" s="15"/>
      <c r="KRZ33" s="15"/>
      <c r="KSA33" s="15"/>
      <c r="KSB33" s="149"/>
      <c r="KSC33" s="15"/>
      <c r="KSD33" s="15"/>
      <c r="KSE33" s="15"/>
      <c r="KSF33" s="149"/>
      <c r="KSG33" s="15"/>
      <c r="KSH33" s="15"/>
      <c r="KSI33" s="15"/>
      <c r="KSJ33" s="149"/>
      <c r="KSK33" s="15"/>
      <c r="KSL33" s="15"/>
      <c r="KSM33" s="15"/>
      <c r="KSN33" s="149"/>
      <c r="KSO33" s="15"/>
      <c r="KSP33" s="15"/>
      <c r="KSQ33" s="15"/>
      <c r="KSR33" s="149"/>
      <c r="KSS33" s="15"/>
      <c r="KST33" s="15"/>
      <c r="KSU33" s="15"/>
      <c r="KSV33" s="149"/>
      <c r="KSW33" s="15"/>
      <c r="KSX33" s="15"/>
      <c r="KSY33" s="15"/>
      <c r="KSZ33" s="149"/>
      <c r="KTA33" s="15"/>
      <c r="KTB33" s="15"/>
      <c r="KTC33" s="15"/>
      <c r="KTD33" s="149"/>
      <c r="KTE33" s="15"/>
      <c r="KTF33" s="15"/>
      <c r="KTG33" s="15"/>
      <c r="KTH33" s="149"/>
      <c r="KTI33" s="15"/>
      <c r="KTJ33" s="15"/>
      <c r="KTK33" s="15"/>
      <c r="KTL33" s="149"/>
      <c r="KTM33" s="15"/>
      <c r="KTN33" s="15"/>
      <c r="KTO33" s="15"/>
      <c r="KTP33" s="149"/>
      <c r="KTQ33" s="15"/>
      <c r="KTR33" s="15"/>
      <c r="KTS33" s="15"/>
      <c r="KTT33" s="149"/>
      <c r="KTU33" s="15"/>
      <c r="KTV33" s="15"/>
      <c r="KTW33" s="15"/>
      <c r="KTX33" s="149"/>
      <c r="KTY33" s="15"/>
      <c r="KTZ33" s="15"/>
      <c r="KUA33" s="15"/>
      <c r="KUB33" s="149"/>
      <c r="KUC33" s="15"/>
      <c r="KUD33" s="15"/>
      <c r="KUE33" s="15"/>
      <c r="KUF33" s="149"/>
      <c r="KUG33" s="15"/>
      <c r="KUH33" s="15"/>
      <c r="KUI33" s="15"/>
      <c r="KUJ33" s="149"/>
      <c r="KUK33" s="15"/>
      <c r="KUL33" s="15"/>
      <c r="KUM33" s="15"/>
      <c r="KUN33" s="149"/>
      <c r="KUO33" s="15"/>
      <c r="KUP33" s="15"/>
      <c r="KUQ33" s="15"/>
      <c r="KUR33" s="149"/>
      <c r="KUS33" s="15"/>
      <c r="KUT33" s="15"/>
      <c r="KUU33" s="15"/>
      <c r="KUV33" s="149"/>
      <c r="KUW33" s="15"/>
      <c r="KUX33" s="15"/>
      <c r="KUY33" s="15"/>
      <c r="KUZ33" s="149"/>
      <c r="KVA33" s="15"/>
      <c r="KVB33" s="15"/>
      <c r="KVC33" s="15"/>
      <c r="KVD33" s="149"/>
      <c r="KVE33" s="15"/>
      <c r="KVF33" s="15"/>
      <c r="KVG33" s="15"/>
      <c r="KVH33" s="149"/>
      <c r="KVI33" s="15"/>
      <c r="KVJ33" s="15"/>
      <c r="KVK33" s="15"/>
      <c r="KVL33" s="149"/>
      <c r="KVM33" s="15"/>
      <c r="KVN33" s="15"/>
      <c r="KVO33" s="15"/>
      <c r="KVP33" s="149"/>
      <c r="KVQ33" s="15"/>
      <c r="KVR33" s="15"/>
      <c r="KVS33" s="15"/>
      <c r="KVT33" s="149"/>
      <c r="KVU33" s="15"/>
      <c r="KVV33" s="15"/>
      <c r="KVW33" s="15"/>
      <c r="KVX33" s="149"/>
      <c r="KVY33" s="15"/>
      <c r="KVZ33" s="15"/>
      <c r="KWA33" s="15"/>
      <c r="KWB33" s="149"/>
      <c r="KWC33" s="15"/>
      <c r="KWD33" s="15"/>
      <c r="KWE33" s="15"/>
      <c r="KWF33" s="149"/>
      <c r="KWG33" s="15"/>
      <c r="KWH33" s="15"/>
      <c r="KWI33" s="15"/>
      <c r="KWJ33" s="149"/>
      <c r="KWK33" s="15"/>
      <c r="KWL33" s="15"/>
      <c r="KWM33" s="15"/>
      <c r="KWN33" s="149"/>
      <c r="KWO33" s="15"/>
      <c r="KWP33" s="15"/>
      <c r="KWQ33" s="15"/>
      <c r="KWR33" s="149"/>
      <c r="KWS33" s="15"/>
      <c r="KWT33" s="15"/>
      <c r="KWU33" s="15"/>
      <c r="KWV33" s="149"/>
      <c r="KWW33" s="15"/>
      <c r="KWX33" s="15"/>
      <c r="KWY33" s="15"/>
      <c r="KWZ33" s="149"/>
      <c r="KXA33" s="15"/>
      <c r="KXB33" s="15"/>
      <c r="KXC33" s="15"/>
      <c r="KXD33" s="149"/>
      <c r="KXE33" s="15"/>
      <c r="KXF33" s="15"/>
      <c r="KXG33" s="15"/>
      <c r="KXH33" s="149"/>
      <c r="KXI33" s="15"/>
      <c r="KXJ33" s="15"/>
      <c r="KXK33" s="15"/>
      <c r="KXL33" s="149"/>
      <c r="KXM33" s="15"/>
      <c r="KXN33" s="15"/>
      <c r="KXO33" s="15"/>
      <c r="KXP33" s="149"/>
      <c r="KXQ33" s="15"/>
      <c r="KXR33" s="15"/>
      <c r="KXS33" s="15"/>
      <c r="KXT33" s="149"/>
      <c r="KXU33" s="15"/>
      <c r="KXV33" s="15"/>
      <c r="KXW33" s="15"/>
      <c r="KXX33" s="149"/>
      <c r="KXY33" s="15"/>
      <c r="KXZ33" s="15"/>
      <c r="KYA33" s="15"/>
      <c r="KYB33" s="149"/>
      <c r="KYC33" s="15"/>
      <c r="KYD33" s="15"/>
      <c r="KYE33" s="15"/>
      <c r="KYF33" s="149"/>
      <c r="KYG33" s="15"/>
      <c r="KYH33" s="15"/>
      <c r="KYI33" s="15"/>
      <c r="KYJ33" s="149"/>
      <c r="KYK33" s="15"/>
      <c r="KYL33" s="15"/>
      <c r="KYM33" s="15"/>
      <c r="KYN33" s="149"/>
      <c r="KYO33" s="15"/>
      <c r="KYP33" s="15"/>
      <c r="KYQ33" s="15"/>
      <c r="KYR33" s="149"/>
      <c r="KYS33" s="15"/>
      <c r="KYT33" s="15"/>
      <c r="KYU33" s="15"/>
      <c r="KYV33" s="149"/>
      <c r="KYW33" s="15"/>
      <c r="KYX33" s="15"/>
      <c r="KYY33" s="15"/>
      <c r="KYZ33" s="149"/>
      <c r="KZA33" s="15"/>
      <c r="KZB33" s="15"/>
      <c r="KZC33" s="15"/>
      <c r="KZD33" s="149"/>
      <c r="KZE33" s="15"/>
      <c r="KZF33" s="15"/>
      <c r="KZG33" s="15"/>
      <c r="KZH33" s="149"/>
      <c r="KZI33" s="15"/>
      <c r="KZJ33" s="15"/>
      <c r="KZK33" s="15"/>
      <c r="KZL33" s="149"/>
      <c r="KZM33" s="15"/>
      <c r="KZN33" s="15"/>
      <c r="KZO33" s="15"/>
      <c r="KZP33" s="149"/>
      <c r="KZQ33" s="15"/>
      <c r="KZR33" s="15"/>
      <c r="KZS33" s="15"/>
      <c r="KZT33" s="149"/>
      <c r="KZU33" s="15"/>
      <c r="KZV33" s="15"/>
      <c r="KZW33" s="15"/>
      <c r="KZX33" s="149"/>
      <c r="KZY33" s="15"/>
      <c r="KZZ33" s="15"/>
      <c r="LAA33" s="15"/>
      <c r="LAB33" s="149"/>
      <c r="LAC33" s="15"/>
      <c r="LAD33" s="15"/>
      <c r="LAE33" s="15"/>
      <c r="LAF33" s="149"/>
      <c r="LAG33" s="15"/>
      <c r="LAH33" s="15"/>
      <c r="LAI33" s="15"/>
      <c r="LAJ33" s="149"/>
      <c r="LAK33" s="15"/>
      <c r="LAL33" s="15"/>
      <c r="LAM33" s="15"/>
      <c r="LAN33" s="149"/>
      <c r="LAO33" s="15"/>
      <c r="LAP33" s="15"/>
      <c r="LAQ33" s="15"/>
      <c r="LAR33" s="149"/>
      <c r="LAS33" s="15"/>
      <c r="LAT33" s="15"/>
      <c r="LAU33" s="15"/>
      <c r="LAV33" s="149"/>
      <c r="LAW33" s="15"/>
      <c r="LAX33" s="15"/>
      <c r="LAY33" s="15"/>
      <c r="LAZ33" s="149"/>
      <c r="LBA33" s="15"/>
      <c r="LBB33" s="15"/>
      <c r="LBC33" s="15"/>
      <c r="LBD33" s="149"/>
      <c r="LBE33" s="15"/>
      <c r="LBF33" s="15"/>
      <c r="LBG33" s="15"/>
      <c r="LBH33" s="149"/>
      <c r="LBI33" s="15"/>
      <c r="LBJ33" s="15"/>
      <c r="LBK33" s="15"/>
      <c r="LBL33" s="149"/>
      <c r="LBM33" s="15"/>
      <c r="LBN33" s="15"/>
      <c r="LBO33" s="15"/>
      <c r="LBP33" s="149"/>
      <c r="LBQ33" s="15"/>
      <c r="LBR33" s="15"/>
      <c r="LBS33" s="15"/>
      <c r="LBT33" s="149"/>
      <c r="LBU33" s="15"/>
      <c r="LBV33" s="15"/>
      <c r="LBW33" s="15"/>
      <c r="LBX33" s="149"/>
      <c r="LBY33" s="15"/>
      <c r="LBZ33" s="15"/>
      <c r="LCA33" s="15"/>
      <c r="LCB33" s="149"/>
      <c r="LCC33" s="15"/>
      <c r="LCD33" s="15"/>
      <c r="LCE33" s="15"/>
      <c r="LCF33" s="149"/>
      <c r="LCG33" s="15"/>
      <c r="LCH33" s="15"/>
      <c r="LCI33" s="15"/>
      <c r="LCJ33" s="149"/>
      <c r="LCK33" s="15"/>
      <c r="LCL33" s="15"/>
      <c r="LCM33" s="15"/>
      <c r="LCN33" s="149"/>
      <c r="LCO33" s="15"/>
      <c r="LCP33" s="15"/>
      <c r="LCQ33" s="15"/>
      <c r="LCR33" s="149"/>
      <c r="LCS33" s="15"/>
      <c r="LCT33" s="15"/>
      <c r="LCU33" s="15"/>
      <c r="LCV33" s="149"/>
      <c r="LCW33" s="15"/>
      <c r="LCX33" s="15"/>
      <c r="LCY33" s="15"/>
      <c r="LCZ33" s="149"/>
      <c r="LDA33" s="15"/>
      <c r="LDB33" s="15"/>
      <c r="LDC33" s="15"/>
      <c r="LDD33" s="149"/>
      <c r="LDE33" s="15"/>
      <c r="LDF33" s="15"/>
      <c r="LDG33" s="15"/>
      <c r="LDH33" s="149"/>
      <c r="LDI33" s="15"/>
      <c r="LDJ33" s="15"/>
      <c r="LDK33" s="15"/>
      <c r="LDL33" s="149"/>
      <c r="LDM33" s="15"/>
      <c r="LDN33" s="15"/>
      <c r="LDO33" s="15"/>
      <c r="LDP33" s="149"/>
      <c r="LDQ33" s="15"/>
      <c r="LDR33" s="15"/>
      <c r="LDS33" s="15"/>
      <c r="LDT33" s="149"/>
      <c r="LDU33" s="15"/>
      <c r="LDV33" s="15"/>
      <c r="LDW33" s="15"/>
      <c r="LDX33" s="149"/>
      <c r="LDY33" s="15"/>
      <c r="LDZ33" s="15"/>
      <c r="LEA33" s="15"/>
      <c r="LEB33" s="149"/>
      <c r="LEC33" s="15"/>
      <c r="LED33" s="15"/>
      <c r="LEE33" s="15"/>
      <c r="LEF33" s="149"/>
      <c r="LEG33" s="15"/>
      <c r="LEH33" s="15"/>
      <c r="LEI33" s="15"/>
      <c r="LEJ33" s="149"/>
      <c r="LEK33" s="15"/>
      <c r="LEL33" s="15"/>
      <c r="LEM33" s="15"/>
      <c r="LEN33" s="149"/>
      <c r="LEO33" s="15"/>
      <c r="LEP33" s="15"/>
      <c r="LEQ33" s="15"/>
      <c r="LER33" s="149"/>
      <c r="LES33" s="15"/>
      <c r="LET33" s="15"/>
      <c r="LEU33" s="15"/>
      <c r="LEV33" s="149"/>
      <c r="LEW33" s="15"/>
      <c r="LEX33" s="15"/>
      <c r="LEY33" s="15"/>
      <c r="LEZ33" s="149"/>
      <c r="LFA33" s="15"/>
      <c r="LFB33" s="15"/>
      <c r="LFC33" s="15"/>
      <c r="LFD33" s="149"/>
      <c r="LFE33" s="15"/>
      <c r="LFF33" s="15"/>
      <c r="LFG33" s="15"/>
      <c r="LFH33" s="149"/>
      <c r="LFI33" s="15"/>
      <c r="LFJ33" s="15"/>
      <c r="LFK33" s="15"/>
      <c r="LFL33" s="149"/>
      <c r="LFM33" s="15"/>
      <c r="LFN33" s="15"/>
      <c r="LFO33" s="15"/>
      <c r="LFP33" s="149"/>
      <c r="LFQ33" s="15"/>
      <c r="LFR33" s="15"/>
      <c r="LFS33" s="15"/>
      <c r="LFT33" s="149"/>
      <c r="LFU33" s="15"/>
      <c r="LFV33" s="15"/>
      <c r="LFW33" s="15"/>
      <c r="LFX33" s="149"/>
      <c r="LFY33" s="15"/>
      <c r="LFZ33" s="15"/>
      <c r="LGA33" s="15"/>
      <c r="LGB33" s="149"/>
      <c r="LGC33" s="15"/>
      <c r="LGD33" s="15"/>
      <c r="LGE33" s="15"/>
      <c r="LGF33" s="149"/>
      <c r="LGG33" s="15"/>
      <c r="LGH33" s="15"/>
      <c r="LGI33" s="15"/>
      <c r="LGJ33" s="149"/>
      <c r="LGK33" s="15"/>
      <c r="LGL33" s="15"/>
      <c r="LGM33" s="15"/>
      <c r="LGN33" s="149"/>
      <c r="LGO33" s="15"/>
      <c r="LGP33" s="15"/>
      <c r="LGQ33" s="15"/>
      <c r="LGR33" s="149"/>
      <c r="LGS33" s="15"/>
      <c r="LGT33" s="15"/>
      <c r="LGU33" s="15"/>
      <c r="LGV33" s="149"/>
      <c r="LGW33" s="15"/>
      <c r="LGX33" s="15"/>
      <c r="LGY33" s="15"/>
      <c r="LGZ33" s="149"/>
      <c r="LHA33" s="15"/>
      <c r="LHB33" s="15"/>
      <c r="LHC33" s="15"/>
      <c r="LHD33" s="149"/>
      <c r="LHE33" s="15"/>
      <c r="LHF33" s="15"/>
      <c r="LHG33" s="15"/>
      <c r="LHH33" s="149"/>
      <c r="LHI33" s="15"/>
      <c r="LHJ33" s="15"/>
      <c r="LHK33" s="15"/>
      <c r="LHL33" s="149"/>
      <c r="LHM33" s="15"/>
      <c r="LHN33" s="15"/>
      <c r="LHO33" s="15"/>
      <c r="LHP33" s="149"/>
      <c r="LHQ33" s="15"/>
      <c r="LHR33" s="15"/>
      <c r="LHS33" s="15"/>
      <c r="LHT33" s="149"/>
      <c r="LHU33" s="15"/>
      <c r="LHV33" s="15"/>
      <c r="LHW33" s="15"/>
      <c r="LHX33" s="149"/>
      <c r="LHY33" s="15"/>
      <c r="LHZ33" s="15"/>
      <c r="LIA33" s="15"/>
      <c r="LIB33" s="149"/>
      <c r="LIC33" s="15"/>
      <c r="LID33" s="15"/>
      <c r="LIE33" s="15"/>
      <c r="LIF33" s="149"/>
      <c r="LIG33" s="15"/>
      <c r="LIH33" s="15"/>
      <c r="LII33" s="15"/>
      <c r="LIJ33" s="149"/>
      <c r="LIK33" s="15"/>
      <c r="LIL33" s="15"/>
      <c r="LIM33" s="15"/>
      <c r="LIN33" s="149"/>
      <c r="LIO33" s="15"/>
      <c r="LIP33" s="15"/>
      <c r="LIQ33" s="15"/>
      <c r="LIR33" s="149"/>
      <c r="LIS33" s="15"/>
      <c r="LIT33" s="15"/>
      <c r="LIU33" s="15"/>
      <c r="LIV33" s="149"/>
      <c r="LIW33" s="15"/>
      <c r="LIX33" s="15"/>
      <c r="LIY33" s="15"/>
      <c r="LIZ33" s="149"/>
      <c r="LJA33" s="15"/>
      <c r="LJB33" s="15"/>
      <c r="LJC33" s="15"/>
      <c r="LJD33" s="149"/>
      <c r="LJE33" s="15"/>
      <c r="LJF33" s="15"/>
      <c r="LJG33" s="15"/>
      <c r="LJH33" s="149"/>
      <c r="LJI33" s="15"/>
      <c r="LJJ33" s="15"/>
      <c r="LJK33" s="15"/>
      <c r="LJL33" s="149"/>
      <c r="LJM33" s="15"/>
      <c r="LJN33" s="15"/>
      <c r="LJO33" s="15"/>
      <c r="LJP33" s="149"/>
      <c r="LJQ33" s="15"/>
      <c r="LJR33" s="15"/>
      <c r="LJS33" s="15"/>
      <c r="LJT33" s="149"/>
      <c r="LJU33" s="15"/>
      <c r="LJV33" s="15"/>
      <c r="LJW33" s="15"/>
      <c r="LJX33" s="149"/>
      <c r="LJY33" s="15"/>
      <c r="LJZ33" s="15"/>
      <c r="LKA33" s="15"/>
      <c r="LKB33" s="149"/>
      <c r="LKC33" s="15"/>
      <c r="LKD33" s="15"/>
      <c r="LKE33" s="15"/>
      <c r="LKF33" s="149"/>
      <c r="LKG33" s="15"/>
      <c r="LKH33" s="15"/>
      <c r="LKI33" s="15"/>
      <c r="LKJ33" s="149"/>
      <c r="LKK33" s="15"/>
      <c r="LKL33" s="15"/>
      <c r="LKM33" s="15"/>
      <c r="LKN33" s="149"/>
      <c r="LKO33" s="15"/>
      <c r="LKP33" s="15"/>
      <c r="LKQ33" s="15"/>
      <c r="LKR33" s="149"/>
      <c r="LKS33" s="15"/>
      <c r="LKT33" s="15"/>
      <c r="LKU33" s="15"/>
      <c r="LKV33" s="149"/>
      <c r="LKW33" s="15"/>
      <c r="LKX33" s="15"/>
      <c r="LKY33" s="15"/>
      <c r="LKZ33" s="149"/>
      <c r="LLA33" s="15"/>
      <c r="LLB33" s="15"/>
      <c r="LLC33" s="15"/>
      <c r="LLD33" s="149"/>
      <c r="LLE33" s="15"/>
      <c r="LLF33" s="15"/>
      <c r="LLG33" s="15"/>
      <c r="LLH33" s="149"/>
      <c r="LLI33" s="15"/>
      <c r="LLJ33" s="15"/>
      <c r="LLK33" s="15"/>
      <c r="LLL33" s="149"/>
      <c r="LLM33" s="15"/>
      <c r="LLN33" s="15"/>
      <c r="LLO33" s="15"/>
      <c r="LLP33" s="149"/>
      <c r="LLQ33" s="15"/>
      <c r="LLR33" s="15"/>
      <c r="LLS33" s="15"/>
      <c r="LLT33" s="149"/>
      <c r="LLU33" s="15"/>
      <c r="LLV33" s="15"/>
      <c r="LLW33" s="15"/>
      <c r="LLX33" s="149"/>
      <c r="LLY33" s="15"/>
      <c r="LLZ33" s="15"/>
      <c r="LMA33" s="15"/>
      <c r="LMB33" s="149"/>
      <c r="LMC33" s="15"/>
      <c r="LMD33" s="15"/>
      <c r="LME33" s="15"/>
      <c r="LMF33" s="149"/>
      <c r="LMG33" s="15"/>
      <c r="LMH33" s="15"/>
      <c r="LMI33" s="15"/>
      <c r="LMJ33" s="149"/>
      <c r="LMK33" s="15"/>
      <c r="LML33" s="15"/>
      <c r="LMM33" s="15"/>
      <c r="LMN33" s="149"/>
      <c r="LMO33" s="15"/>
      <c r="LMP33" s="15"/>
      <c r="LMQ33" s="15"/>
      <c r="LMR33" s="149"/>
      <c r="LMS33" s="15"/>
      <c r="LMT33" s="15"/>
      <c r="LMU33" s="15"/>
      <c r="LMV33" s="149"/>
      <c r="LMW33" s="15"/>
      <c r="LMX33" s="15"/>
      <c r="LMY33" s="15"/>
      <c r="LMZ33" s="149"/>
      <c r="LNA33" s="15"/>
      <c r="LNB33" s="15"/>
      <c r="LNC33" s="15"/>
      <c r="LND33" s="149"/>
      <c r="LNE33" s="15"/>
      <c r="LNF33" s="15"/>
      <c r="LNG33" s="15"/>
      <c r="LNH33" s="149"/>
      <c r="LNI33" s="15"/>
      <c r="LNJ33" s="15"/>
      <c r="LNK33" s="15"/>
      <c r="LNL33" s="149"/>
      <c r="LNM33" s="15"/>
      <c r="LNN33" s="15"/>
      <c r="LNO33" s="15"/>
      <c r="LNP33" s="149"/>
      <c r="LNQ33" s="15"/>
      <c r="LNR33" s="15"/>
      <c r="LNS33" s="15"/>
      <c r="LNT33" s="149"/>
      <c r="LNU33" s="15"/>
      <c r="LNV33" s="15"/>
      <c r="LNW33" s="15"/>
      <c r="LNX33" s="149"/>
      <c r="LNY33" s="15"/>
      <c r="LNZ33" s="15"/>
      <c r="LOA33" s="15"/>
      <c r="LOB33" s="149"/>
      <c r="LOC33" s="15"/>
      <c r="LOD33" s="15"/>
      <c r="LOE33" s="15"/>
      <c r="LOF33" s="149"/>
      <c r="LOG33" s="15"/>
      <c r="LOH33" s="15"/>
      <c r="LOI33" s="15"/>
      <c r="LOJ33" s="149"/>
      <c r="LOK33" s="15"/>
      <c r="LOL33" s="15"/>
      <c r="LOM33" s="15"/>
      <c r="LON33" s="149"/>
      <c r="LOO33" s="15"/>
      <c r="LOP33" s="15"/>
      <c r="LOQ33" s="15"/>
      <c r="LOR33" s="149"/>
      <c r="LOS33" s="15"/>
      <c r="LOT33" s="15"/>
      <c r="LOU33" s="15"/>
      <c r="LOV33" s="149"/>
      <c r="LOW33" s="15"/>
      <c r="LOX33" s="15"/>
      <c r="LOY33" s="15"/>
      <c r="LOZ33" s="149"/>
      <c r="LPA33" s="15"/>
      <c r="LPB33" s="15"/>
      <c r="LPC33" s="15"/>
      <c r="LPD33" s="149"/>
      <c r="LPE33" s="15"/>
      <c r="LPF33" s="15"/>
      <c r="LPG33" s="15"/>
      <c r="LPH33" s="149"/>
      <c r="LPI33" s="15"/>
      <c r="LPJ33" s="15"/>
      <c r="LPK33" s="15"/>
      <c r="LPL33" s="149"/>
      <c r="LPM33" s="15"/>
      <c r="LPN33" s="15"/>
      <c r="LPO33" s="15"/>
      <c r="LPP33" s="149"/>
      <c r="LPQ33" s="15"/>
      <c r="LPR33" s="15"/>
      <c r="LPS33" s="15"/>
      <c r="LPT33" s="149"/>
      <c r="LPU33" s="15"/>
      <c r="LPV33" s="15"/>
      <c r="LPW33" s="15"/>
      <c r="LPX33" s="149"/>
      <c r="LPY33" s="15"/>
      <c r="LPZ33" s="15"/>
      <c r="LQA33" s="15"/>
      <c r="LQB33" s="149"/>
      <c r="LQC33" s="15"/>
      <c r="LQD33" s="15"/>
      <c r="LQE33" s="15"/>
      <c r="LQF33" s="149"/>
      <c r="LQG33" s="15"/>
      <c r="LQH33" s="15"/>
      <c r="LQI33" s="15"/>
      <c r="LQJ33" s="149"/>
      <c r="LQK33" s="15"/>
      <c r="LQL33" s="15"/>
      <c r="LQM33" s="15"/>
      <c r="LQN33" s="149"/>
      <c r="LQO33" s="15"/>
      <c r="LQP33" s="15"/>
      <c r="LQQ33" s="15"/>
      <c r="LQR33" s="149"/>
      <c r="LQS33" s="15"/>
      <c r="LQT33" s="15"/>
      <c r="LQU33" s="15"/>
      <c r="LQV33" s="149"/>
      <c r="LQW33" s="15"/>
      <c r="LQX33" s="15"/>
      <c r="LQY33" s="15"/>
      <c r="LQZ33" s="149"/>
      <c r="LRA33" s="15"/>
      <c r="LRB33" s="15"/>
      <c r="LRC33" s="15"/>
      <c r="LRD33" s="149"/>
      <c r="LRE33" s="15"/>
      <c r="LRF33" s="15"/>
      <c r="LRG33" s="15"/>
      <c r="LRH33" s="149"/>
      <c r="LRI33" s="15"/>
      <c r="LRJ33" s="15"/>
      <c r="LRK33" s="15"/>
      <c r="LRL33" s="149"/>
      <c r="LRM33" s="15"/>
      <c r="LRN33" s="15"/>
      <c r="LRO33" s="15"/>
      <c r="LRP33" s="149"/>
      <c r="LRQ33" s="15"/>
      <c r="LRR33" s="15"/>
      <c r="LRS33" s="15"/>
      <c r="LRT33" s="149"/>
      <c r="LRU33" s="15"/>
      <c r="LRV33" s="15"/>
      <c r="LRW33" s="15"/>
      <c r="LRX33" s="149"/>
      <c r="LRY33" s="15"/>
      <c r="LRZ33" s="15"/>
      <c r="LSA33" s="15"/>
      <c r="LSB33" s="149"/>
      <c r="LSC33" s="15"/>
      <c r="LSD33" s="15"/>
      <c r="LSE33" s="15"/>
      <c r="LSF33" s="149"/>
      <c r="LSG33" s="15"/>
      <c r="LSH33" s="15"/>
      <c r="LSI33" s="15"/>
      <c r="LSJ33" s="149"/>
      <c r="LSK33" s="15"/>
      <c r="LSL33" s="15"/>
      <c r="LSM33" s="15"/>
      <c r="LSN33" s="149"/>
      <c r="LSO33" s="15"/>
      <c r="LSP33" s="15"/>
      <c r="LSQ33" s="15"/>
      <c r="LSR33" s="149"/>
      <c r="LSS33" s="15"/>
      <c r="LST33" s="15"/>
      <c r="LSU33" s="15"/>
      <c r="LSV33" s="149"/>
      <c r="LSW33" s="15"/>
      <c r="LSX33" s="15"/>
      <c r="LSY33" s="15"/>
      <c r="LSZ33" s="149"/>
      <c r="LTA33" s="15"/>
      <c r="LTB33" s="15"/>
      <c r="LTC33" s="15"/>
      <c r="LTD33" s="149"/>
      <c r="LTE33" s="15"/>
      <c r="LTF33" s="15"/>
      <c r="LTG33" s="15"/>
      <c r="LTH33" s="149"/>
      <c r="LTI33" s="15"/>
      <c r="LTJ33" s="15"/>
      <c r="LTK33" s="15"/>
      <c r="LTL33" s="149"/>
      <c r="LTM33" s="15"/>
      <c r="LTN33" s="15"/>
      <c r="LTO33" s="15"/>
      <c r="LTP33" s="149"/>
      <c r="LTQ33" s="15"/>
      <c r="LTR33" s="15"/>
      <c r="LTS33" s="15"/>
      <c r="LTT33" s="149"/>
      <c r="LTU33" s="15"/>
      <c r="LTV33" s="15"/>
      <c r="LTW33" s="15"/>
      <c r="LTX33" s="149"/>
      <c r="LTY33" s="15"/>
      <c r="LTZ33" s="15"/>
      <c r="LUA33" s="15"/>
      <c r="LUB33" s="149"/>
      <c r="LUC33" s="15"/>
      <c r="LUD33" s="15"/>
      <c r="LUE33" s="15"/>
      <c r="LUF33" s="149"/>
      <c r="LUG33" s="15"/>
      <c r="LUH33" s="15"/>
      <c r="LUI33" s="15"/>
      <c r="LUJ33" s="149"/>
      <c r="LUK33" s="15"/>
      <c r="LUL33" s="15"/>
      <c r="LUM33" s="15"/>
      <c r="LUN33" s="149"/>
      <c r="LUO33" s="15"/>
      <c r="LUP33" s="15"/>
      <c r="LUQ33" s="15"/>
      <c r="LUR33" s="149"/>
      <c r="LUS33" s="15"/>
      <c r="LUT33" s="15"/>
      <c r="LUU33" s="15"/>
      <c r="LUV33" s="149"/>
      <c r="LUW33" s="15"/>
      <c r="LUX33" s="15"/>
      <c r="LUY33" s="15"/>
      <c r="LUZ33" s="149"/>
      <c r="LVA33" s="15"/>
      <c r="LVB33" s="15"/>
      <c r="LVC33" s="15"/>
      <c r="LVD33" s="149"/>
      <c r="LVE33" s="15"/>
      <c r="LVF33" s="15"/>
      <c r="LVG33" s="15"/>
      <c r="LVH33" s="149"/>
      <c r="LVI33" s="15"/>
      <c r="LVJ33" s="15"/>
      <c r="LVK33" s="15"/>
      <c r="LVL33" s="149"/>
      <c r="LVM33" s="15"/>
      <c r="LVN33" s="15"/>
      <c r="LVO33" s="15"/>
      <c r="LVP33" s="149"/>
      <c r="LVQ33" s="15"/>
      <c r="LVR33" s="15"/>
      <c r="LVS33" s="15"/>
      <c r="LVT33" s="149"/>
      <c r="LVU33" s="15"/>
      <c r="LVV33" s="15"/>
      <c r="LVW33" s="15"/>
      <c r="LVX33" s="149"/>
      <c r="LVY33" s="15"/>
      <c r="LVZ33" s="15"/>
      <c r="LWA33" s="15"/>
      <c r="LWB33" s="149"/>
      <c r="LWC33" s="15"/>
      <c r="LWD33" s="15"/>
      <c r="LWE33" s="15"/>
      <c r="LWF33" s="149"/>
      <c r="LWG33" s="15"/>
      <c r="LWH33" s="15"/>
      <c r="LWI33" s="15"/>
      <c r="LWJ33" s="149"/>
      <c r="LWK33" s="15"/>
      <c r="LWL33" s="15"/>
      <c r="LWM33" s="15"/>
      <c r="LWN33" s="149"/>
      <c r="LWO33" s="15"/>
      <c r="LWP33" s="15"/>
      <c r="LWQ33" s="15"/>
      <c r="LWR33" s="149"/>
      <c r="LWS33" s="15"/>
      <c r="LWT33" s="15"/>
      <c r="LWU33" s="15"/>
      <c r="LWV33" s="149"/>
      <c r="LWW33" s="15"/>
      <c r="LWX33" s="15"/>
      <c r="LWY33" s="15"/>
      <c r="LWZ33" s="149"/>
      <c r="LXA33" s="15"/>
      <c r="LXB33" s="15"/>
      <c r="LXC33" s="15"/>
      <c r="LXD33" s="149"/>
      <c r="LXE33" s="15"/>
      <c r="LXF33" s="15"/>
      <c r="LXG33" s="15"/>
      <c r="LXH33" s="149"/>
      <c r="LXI33" s="15"/>
      <c r="LXJ33" s="15"/>
      <c r="LXK33" s="15"/>
      <c r="LXL33" s="149"/>
      <c r="LXM33" s="15"/>
      <c r="LXN33" s="15"/>
      <c r="LXO33" s="15"/>
      <c r="LXP33" s="149"/>
      <c r="LXQ33" s="15"/>
      <c r="LXR33" s="15"/>
      <c r="LXS33" s="15"/>
      <c r="LXT33" s="149"/>
      <c r="LXU33" s="15"/>
      <c r="LXV33" s="15"/>
      <c r="LXW33" s="15"/>
      <c r="LXX33" s="149"/>
      <c r="LXY33" s="15"/>
      <c r="LXZ33" s="15"/>
      <c r="LYA33" s="15"/>
      <c r="LYB33" s="149"/>
      <c r="LYC33" s="15"/>
      <c r="LYD33" s="15"/>
      <c r="LYE33" s="15"/>
      <c r="LYF33" s="149"/>
      <c r="LYG33" s="15"/>
      <c r="LYH33" s="15"/>
      <c r="LYI33" s="15"/>
      <c r="LYJ33" s="149"/>
      <c r="LYK33" s="15"/>
      <c r="LYL33" s="15"/>
      <c r="LYM33" s="15"/>
      <c r="LYN33" s="149"/>
      <c r="LYO33" s="15"/>
      <c r="LYP33" s="15"/>
      <c r="LYQ33" s="15"/>
      <c r="LYR33" s="149"/>
      <c r="LYS33" s="15"/>
      <c r="LYT33" s="15"/>
      <c r="LYU33" s="15"/>
      <c r="LYV33" s="149"/>
      <c r="LYW33" s="15"/>
      <c r="LYX33" s="15"/>
      <c r="LYY33" s="15"/>
      <c r="LYZ33" s="149"/>
      <c r="LZA33" s="15"/>
      <c r="LZB33" s="15"/>
      <c r="LZC33" s="15"/>
      <c r="LZD33" s="149"/>
      <c r="LZE33" s="15"/>
      <c r="LZF33" s="15"/>
      <c r="LZG33" s="15"/>
      <c r="LZH33" s="149"/>
      <c r="LZI33" s="15"/>
      <c r="LZJ33" s="15"/>
      <c r="LZK33" s="15"/>
      <c r="LZL33" s="149"/>
      <c r="LZM33" s="15"/>
      <c r="LZN33" s="15"/>
      <c r="LZO33" s="15"/>
      <c r="LZP33" s="149"/>
      <c r="LZQ33" s="15"/>
      <c r="LZR33" s="15"/>
      <c r="LZS33" s="15"/>
      <c r="LZT33" s="149"/>
      <c r="LZU33" s="15"/>
      <c r="LZV33" s="15"/>
      <c r="LZW33" s="15"/>
      <c r="LZX33" s="149"/>
      <c r="LZY33" s="15"/>
      <c r="LZZ33" s="15"/>
      <c r="MAA33" s="15"/>
      <c r="MAB33" s="149"/>
      <c r="MAC33" s="15"/>
      <c r="MAD33" s="15"/>
      <c r="MAE33" s="15"/>
      <c r="MAF33" s="149"/>
      <c r="MAG33" s="15"/>
      <c r="MAH33" s="15"/>
      <c r="MAI33" s="15"/>
      <c r="MAJ33" s="149"/>
      <c r="MAK33" s="15"/>
      <c r="MAL33" s="15"/>
      <c r="MAM33" s="15"/>
      <c r="MAN33" s="149"/>
      <c r="MAO33" s="15"/>
      <c r="MAP33" s="15"/>
      <c r="MAQ33" s="15"/>
      <c r="MAR33" s="149"/>
      <c r="MAS33" s="15"/>
      <c r="MAT33" s="15"/>
      <c r="MAU33" s="15"/>
      <c r="MAV33" s="149"/>
      <c r="MAW33" s="15"/>
      <c r="MAX33" s="15"/>
      <c r="MAY33" s="15"/>
      <c r="MAZ33" s="149"/>
      <c r="MBA33" s="15"/>
      <c r="MBB33" s="15"/>
      <c r="MBC33" s="15"/>
      <c r="MBD33" s="149"/>
      <c r="MBE33" s="15"/>
      <c r="MBF33" s="15"/>
      <c r="MBG33" s="15"/>
      <c r="MBH33" s="149"/>
      <c r="MBI33" s="15"/>
      <c r="MBJ33" s="15"/>
      <c r="MBK33" s="15"/>
      <c r="MBL33" s="149"/>
      <c r="MBM33" s="15"/>
      <c r="MBN33" s="15"/>
      <c r="MBO33" s="15"/>
      <c r="MBP33" s="149"/>
      <c r="MBQ33" s="15"/>
      <c r="MBR33" s="15"/>
      <c r="MBS33" s="15"/>
      <c r="MBT33" s="149"/>
      <c r="MBU33" s="15"/>
      <c r="MBV33" s="15"/>
      <c r="MBW33" s="15"/>
      <c r="MBX33" s="149"/>
      <c r="MBY33" s="15"/>
      <c r="MBZ33" s="15"/>
      <c r="MCA33" s="15"/>
      <c r="MCB33" s="149"/>
      <c r="MCC33" s="15"/>
      <c r="MCD33" s="15"/>
      <c r="MCE33" s="15"/>
      <c r="MCF33" s="149"/>
      <c r="MCG33" s="15"/>
      <c r="MCH33" s="15"/>
      <c r="MCI33" s="15"/>
      <c r="MCJ33" s="149"/>
      <c r="MCK33" s="15"/>
      <c r="MCL33" s="15"/>
      <c r="MCM33" s="15"/>
      <c r="MCN33" s="149"/>
      <c r="MCO33" s="15"/>
      <c r="MCP33" s="15"/>
      <c r="MCQ33" s="15"/>
      <c r="MCR33" s="149"/>
      <c r="MCS33" s="15"/>
      <c r="MCT33" s="15"/>
      <c r="MCU33" s="15"/>
      <c r="MCV33" s="149"/>
      <c r="MCW33" s="15"/>
      <c r="MCX33" s="15"/>
      <c r="MCY33" s="15"/>
      <c r="MCZ33" s="149"/>
      <c r="MDA33" s="15"/>
      <c r="MDB33" s="15"/>
      <c r="MDC33" s="15"/>
      <c r="MDD33" s="149"/>
      <c r="MDE33" s="15"/>
      <c r="MDF33" s="15"/>
      <c r="MDG33" s="15"/>
      <c r="MDH33" s="149"/>
      <c r="MDI33" s="15"/>
      <c r="MDJ33" s="15"/>
      <c r="MDK33" s="15"/>
      <c r="MDL33" s="149"/>
      <c r="MDM33" s="15"/>
      <c r="MDN33" s="15"/>
      <c r="MDO33" s="15"/>
      <c r="MDP33" s="149"/>
      <c r="MDQ33" s="15"/>
      <c r="MDR33" s="15"/>
      <c r="MDS33" s="15"/>
      <c r="MDT33" s="149"/>
      <c r="MDU33" s="15"/>
      <c r="MDV33" s="15"/>
      <c r="MDW33" s="15"/>
      <c r="MDX33" s="149"/>
      <c r="MDY33" s="15"/>
      <c r="MDZ33" s="15"/>
      <c r="MEA33" s="15"/>
      <c r="MEB33" s="149"/>
      <c r="MEC33" s="15"/>
      <c r="MED33" s="15"/>
      <c r="MEE33" s="15"/>
      <c r="MEF33" s="149"/>
      <c r="MEG33" s="15"/>
      <c r="MEH33" s="15"/>
      <c r="MEI33" s="15"/>
      <c r="MEJ33" s="149"/>
      <c r="MEK33" s="15"/>
      <c r="MEL33" s="15"/>
      <c r="MEM33" s="15"/>
      <c r="MEN33" s="149"/>
      <c r="MEO33" s="15"/>
      <c r="MEP33" s="15"/>
      <c r="MEQ33" s="15"/>
      <c r="MER33" s="149"/>
      <c r="MES33" s="15"/>
      <c r="MET33" s="15"/>
      <c r="MEU33" s="15"/>
      <c r="MEV33" s="149"/>
      <c r="MEW33" s="15"/>
      <c r="MEX33" s="15"/>
      <c r="MEY33" s="15"/>
      <c r="MEZ33" s="149"/>
      <c r="MFA33" s="15"/>
      <c r="MFB33" s="15"/>
      <c r="MFC33" s="15"/>
      <c r="MFD33" s="149"/>
      <c r="MFE33" s="15"/>
      <c r="MFF33" s="15"/>
      <c r="MFG33" s="15"/>
      <c r="MFH33" s="149"/>
      <c r="MFI33" s="15"/>
      <c r="MFJ33" s="15"/>
      <c r="MFK33" s="15"/>
      <c r="MFL33" s="149"/>
      <c r="MFM33" s="15"/>
      <c r="MFN33" s="15"/>
      <c r="MFO33" s="15"/>
      <c r="MFP33" s="149"/>
      <c r="MFQ33" s="15"/>
      <c r="MFR33" s="15"/>
      <c r="MFS33" s="15"/>
      <c r="MFT33" s="149"/>
      <c r="MFU33" s="15"/>
      <c r="MFV33" s="15"/>
      <c r="MFW33" s="15"/>
      <c r="MFX33" s="149"/>
      <c r="MFY33" s="15"/>
      <c r="MFZ33" s="15"/>
      <c r="MGA33" s="15"/>
      <c r="MGB33" s="149"/>
      <c r="MGC33" s="15"/>
      <c r="MGD33" s="15"/>
      <c r="MGE33" s="15"/>
      <c r="MGF33" s="149"/>
      <c r="MGG33" s="15"/>
      <c r="MGH33" s="15"/>
      <c r="MGI33" s="15"/>
      <c r="MGJ33" s="149"/>
      <c r="MGK33" s="15"/>
      <c r="MGL33" s="15"/>
      <c r="MGM33" s="15"/>
      <c r="MGN33" s="149"/>
      <c r="MGO33" s="15"/>
      <c r="MGP33" s="15"/>
      <c r="MGQ33" s="15"/>
      <c r="MGR33" s="149"/>
      <c r="MGS33" s="15"/>
      <c r="MGT33" s="15"/>
      <c r="MGU33" s="15"/>
      <c r="MGV33" s="149"/>
      <c r="MGW33" s="15"/>
      <c r="MGX33" s="15"/>
      <c r="MGY33" s="15"/>
      <c r="MGZ33" s="149"/>
      <c r="MHA33" s="15"/>
      <c r="MHB33" s="15"/>
      <c r="MHC33" s="15"/>
      <c r="MHD33" s="149"/>
      <c r="MHE33" s="15"/>
      <c r="MHF33" s="15"/>
      <c r="MHG33" s="15"/>
      <c r="MHH33" s="149"/>
      <c r="MHI33" s="15"/>
      <c r="MHJ33" s="15"/>
      <c r="MHK33" s="15"/>
      <c r="MHL33" s="149"/>
      <c r="MHM33" s="15"/>
      <c r="MHN33" s="15"/>
      <c r="MHO33" s="15"/>
      <c r="MHP33" s="149"/>
      <c r="MHQ33" s="15"/>
      <c r="MHR33" s="15"/>
      <c r="MHS33" s="15"/>
      <c r="MHT33" s="149"/>
      <c r="MHU33" s="15"/>
      <c r="MHV33" s="15"/>
      <c r="MHW33" s="15"/>
      <c r="MHX33" s="149"/>
      <c r="MHY33" s="15"/>
      <c r="MHZ33" s="15"/>
      <c r="MIA33" s="15"/>
      <c r="MIB33" s="149"/>
      <c r="MIC33" s="15"/>
      <c r="MID33" s="15"/>
      <c r="MIE33" s="15"/>
      <c r="MIF33" s="149"/>
      <c r="MIG33" s="15"/>
      <c r="MIH33" s="15"/>
      <c r="MII33" s="15"/>
      <c r="MIJ33" s="149"/>
      <c r="MIK33" s="15"/>
      <c r="MIL33" s="15"/>
      <c r="MIM33" s="15"/>
      <c r="MIN33" s="149"/>
      <c r="MIO33" s="15"/>
      <c r="MIP33" s="15"/>
      <c r="MIQ33" s="15"/>
      <c r="MIR33" s="149"/>
      <c r="MIS33" s="15"/>
      <c r="MIT33" s="15"/>
      <c r="MIU33" s="15"/>
      <c r="MIV33" s="149"/>
      <c r="MIW33" s="15"/>
      <c r="MIX33" s="15"/>
      <c r="MIY33" s="15"/>
      <c r="MIZ33" s="149"/>
      <c r="MJA33" s="15"/>
      <c r="MJB33" s="15"/>
      <c r="MJC33" s="15"/>
      <c r="MJD33" s="149"/>
      <c r="MJE33" s="15"/>
      <c r="MJF33" s="15"/>
      <c r="MJG33" s="15"/>
      <c r="MJH33" s="149"/>
      <c r="MJI33" s="15"/>
      <c r="MJJ33" s="15"/>
      <c r="MJK33" s="15"/>
      <c r="MJL33" s="149"/>
      <c r="MJM33" s="15"/>
      <c r="MJN33" s="15"/>
      <c r="MJO33" s="15"/>
      <c r="MJP33" s="149"/>
      <c r="MJQ33" s="15"/>
      <c r="MJR33" s="15"/>
      <c r="MJS33" s="15"/>
      <c r="MJT33" s="149"/>
      <c r="MJU33" s="15"/>
      <c r="MJV33" s="15"/>
      <c r="MJW33" s="15"/>
      <c r="MJX33" s="149"/>
      <c r="MJY33" s="15"/>
      <c r="MJZ33" s="15"/>
      <c r="MKA33" s="15"/>
      <c r="MKB33" s="149"/>
      <c r="MKC33" s="15"/>
      <c r="MKD33" s="15"/>
      <c r="MKE33" s="15"/>
      <c r="MKF33" s="149"/>
      <c r="MKG33" s="15"/>
      <c r="MKH33" s="15"/>
      <c r="MKI33" s="15"/>
      <c r="MKJ33" s="149"/>
      <c r="MKK33" s="15"/>
      <c r="MKL33" s="15"/>
      <c r="MKM33" s="15"/>
      <c r="MKN33" s="149"/>
      <c r="MKO33" s="15"/>
      <c r="MKP33" s="15"/>
      <c r="MKQ33" s="15"/>
      <c r="MKR33" s="149"/>
      <c r="MKS33" s="15"/>
      <c r="MKT33" s="15"/>
      <c r="MKU33" s="15"/>
      <c r="MKV33" s="149"/>
      <c r="MKW33" s="15"/>
      <c r="MKX33" s="15"/>
      <c r="MKY33" s="15"/>
      <c r="MKZ33" s="149"/>
      <c r="MLA33" s="15"/>
      <c r="MLB33" s="15"/>
      <c r="MLC33" s="15"/>
      <c r="MLD33" s="149"/>
      <c r="MLE33" s="15"/>
      <c r="MLF33" s="15"/>
      <c r="MLG33" s="15"/>
      <c r="MLH33" s="149"/>
      <c r="MLI33" s="15"/>
      <c r="MLJ33" s="15"/>
      <c r="MLK33" s="15"/>
      <c r="MLL33" s="149"/>
      <c r="MLM33" s="15"/>
      <c r="MLN33" s="15"/>
      <c r="MLO33" s="15"/>
      <c r="MLP33" s="149"/>
      <c r="MLQ33" s="15"/>
      <c r="MLR33" s="15"/>
      <c r="MLS33" s="15"/>
      <c r="MLT33" s="149"/>
      <c r="MLU33" s="15"/>
      <c r="MLV33" s="15"/>
      <c r="MLW33" s="15"/>
      <c r="MLX33" s="149"/>
      <c r="MLY33" s="15"/>
      <c r="MLZ33" s="15"/>
      <c r="MMA33" s="15"/>
      <c r="MMB33" s="149"/>
      <c r="MMC33" s="15"/>
      <c r="MMD33" s="15"/>
      <c r="MME33" s="15"/>
      <c r="MMF33" s="149"/>
      <c r="MMG33" s="15"/>
      <c r="MMH33" s="15"/>
      <c r="MMI33" s="15"/>
      <c r="MMJ33" s="149"/>
      <c r="MMK33" s="15"/>
      <c r="MML33" s="15"/>
      <c r="MMM33" s="15"/>
      <c r="MMN33" s="149"/>
      <c r="MMO33" s="15"/>
      <c r="MMP33" s="15"/>
      <c r="MMQ33" s="15"/>
      <c r="MMR33" s="149"/>
      <c r="MMS33" s="15"/>
      <c r="MMT33" s="15"/>
      <c r="MMU33" s="15"/>
      <c r="MMV33" s="149"/>
      <c r="MMW33" s="15"/>
      <c r="MMX33" s="15"/>
      <c r="MMY33" s="15"/>
      <c r="MMZ33" s="149"/>
      <c r="MNA33" s="15"/>
      <c r="MNB33" s="15"/>
      <c r="MNC33" s="15"/>
      <c r="MND33" s="149"/>
      <c r="MNE33" s="15"/>
      <c r="MNF33" s="15"/>
      <c r="MNG33" s="15"/>
      <c r="MNH33" s="149"/>
      <c r="MNI33" s="15"/>
      <c r="MNJ33" s="15"/>
      <c r="MNK33" s="15"/>
      <c r="MNL33" s="149"/>
      <c r="MNM33" s="15"/>
      <c r="MNN33" s="15"/>
      <c r="MNO33" s="15"/>
      <c r="MNP33" s="149"/>
      <c r="MNQ33" s="15"/>
      <c r="MNR33" s="15"/>
      <c r="MNS33" s="15"/>
      <c r="MNT33" s="149"/>
      <c r="MNU33" s="15"/>
      <c r="MNV33" s="15"/>
      <c r="MNW33" s="15"/>
      <c r="MNX33" s="149"/>
      <c r="MNY33" s="15"/>
      <c r="MNZ33" s="15"/>
      <c r="MOA33" s="15"/>
      <c r="MOB33" s="149"/>
      <c r="MOC33" s="15"/>
      <c r="MOD33" s="15"/>
      <c r="MOE33" s="15"/>
      <c r="MOF33" s="149"/>
      <c r="MOG33" s="15"/>
      <c r="MOH33" s="15"/>
      <c r="MOI33" s="15"/>
      <c r="MOJ33" s="149"/>
      <c r="MOK33" s="15"/>
      <c r="MOL33" s="15"/>
      <c r="MOM33" s="15"/>
      <c r="MON33" s="149"/>
      <c r="MOO33" s="15"/>
      <c r="MOP33" s="15"/>
      <c r="MOQ33" s="15"/>
      <c r="MOR33" s="149"/>
      <c r="MOS33" s="15"/>
      <c r="MOT33" s="15"/>
      <c r="MOU33" s="15"/>
      <c r="MOV33" s="149"/>
      <c r="MOW33" s="15"/>
      <c r="MOX33" s="15"/>
      <c r="MOY33" s="15"/>
      <c r="MOZ33" s="149"/>
      <c r="MPA33" s="15"/>
      <c r="MPB33" s="15"/>
      <c r="MPC33" s="15"/>
      <c r="MPD33" s="149"/>
      <c r="MPE33" s="15"/>
      <c r="MPF33" s="15"/>
      <c r="MPG33" s="15"/>
      <c r="MPH33" s="149"/>
      <c r="MPI33" s="15"/>
      <c r="MPJ33" s="15"/>
      <c r="MPK33" s="15"/>
      <c r="MPL33" s="149"/>
      <c r="MPM33" s="15"/>
      <c r="MPN33" s="15"/>
      <c r="MPO33" s="15"/>
      <c r="MPP33" s="149"/>
      <c r="MPQ33" s="15"/>
      <c r="MPR33" s="15"/>
      <c r="MPS33" s="15"/>
      <c r="MPT33" s="149"/>
      <c r="MPU33" s="15"/>
      <c r="MPV33" s="15"/>
      <c r="MPW33" s="15"/>
      <c r="MPX33" s="149"/>
      <c r="MPY33" s="15"/>
      <c r="MPZ33" s="15"/>
      <c r="MQA33" s="15"/>
      <c r="MQB33" s="149"/>
      <c r="MQC33" s="15"/>
      <c r="MQD33" s="15"/>
      <c r="MQE33" s="15"/>
      <c r="MQF33" s="149"/>
      <c r="MQG33" s="15"/>
      <c r="MQH33" s="15"/>
      <c r="MQI33" s="15"/>
      <c r="MQJ33" s="149"/>
      <c r="MQK33" s="15"/>
      <c r="MQL33" s="15"/>
      <c r="MQM33" s="15"/>
      <c r="MQN33" s="149"/>
      <c r="MQO33" s="15"/>
      <c r="MQP33" s="15"/>
      <c r="MQQ33" s="15"/>
      <c r="MQR33" s="149"/>
      <c r="MQS33" s="15"/>
      <c r="MQT33" s="15"/>
      <c r="MQU33" s="15"/>
      <c r="MQV33" s="149"/>
      <c r="MQW33" s="15"/>
      <c r="MQX33" s="15"/>
      <c r="MQY33" s="15"/>
      <c r="MQZ33" s="149"/>
      <c r="MRA33" s="15"/>
      <c r="MRB33" s="15"/>
      <c r="MRC33" s="15"/>
      <c r="MRD33" s="149"/>
      <c r="MRE33" s="15"/>
      <c r="MRF33" s="15"/>
      <c r="MRG33" s="15"/>
      <c r="MRH33" s="149"/>
      <c r="MRI33" s="15"/>
      <c r="MRJ33" s="15"/>
      <c r="MRK33" s="15"/>
      <c r="MRL33" s="149"/>
      <c r="MRM33" s="15"/>
      <c r="MRN33" s="15"/>
      <c r="MRO33" s="15"/>
      <c r="MRP33" s="149"/>
      <c r="MRQ33" s="15"/>
      <c r="MRR33" s="15"/>
      <c r="MRS33" s="15"/>
      <c r="MRT33" s="149"/>
      <c r="MRU33" s="15"/>
      <c r="MRV33" s="15"/>
      <c r="MRW33" s="15"/>
      <c r="MRX33" s="149"/>
      <c r="MRY33" s="15"/>
      <c r="MRZ33" s="15"/>
      <c r="MSA33" s="15"/>
      <c r="MSB33" s="149"/>
      <c r="MSC33" s="15"/>
      <c r="MSD33" s="15"/>
      <c r="MSE33" s="15"/>
      <c r="MSF33" s="149"/>
      <c r="MSG33" s="15"/>
      <c r="MSH33" s="15"/>
      <c r="MSI33" s="15"/>
      <c r="MSJ33" s="149"/>
      <c r="MSK33" s="15"/>
      <c r="MSL33" s="15"/>
      <c r="MSM33" s="15"/>
      <c r="MSN33" s="149"/>
      <c r="MSO33" s="15"/>
      <c r="MSP33" s="15"/>
      <c r="MSQ33" s="15"/>
      <c r="MSR33" s="149"/>
      <c r="MSS33" s="15"/>
      <c r="MST33" s="15"/>
      <c r="MSU33" s="15"/>
      <c r="MSV33" s="149"/>
      <c r="MSW33" s="15"/>
      <c r="MSX33" s="15"/>
      <c r="MSY33" s="15"/>
      <c r="MSZ33" s="149"/>
      <c r="MTA33" s="15"/>
      <c r="MTB33" s="15"/>
      <c r="MTC33" s="15"/>
      <c r="MTD33" s="149"/>
      <c r="MTE33" s="15"/>
      <c r="MTF33" s="15"/>
      <c r="MTG33" s="15"/>
      <c r="MTH33" s="149"/>
      <c r="MTI33" s="15"/>
      <c r="MTJ33" s="15"/>
      <c r="MTK33" s="15"/>
      <c r="MTL33" s="149"/>
      <c r="MTM33" s="15"/>
      <c r="MTN33" s="15"/>
      <c r="MTO33" s="15"/>
      <c r="MTP33" s="149"/>
      <c r="MTQ33" s="15"/>
      <c r="MTR33" s="15"/>
      <c r="MTS33" s="15"/>
      <c r="MTT33" s="149"/>
      <c r="MTU33" s="15"/>
      <c r="MTV33" s="15"/>
      <c r="MTW33" s="15"/>
      <c r="MTX33" s="149"/>
      <c r="MTY33" s="15"/>
      <c r="MTZ33" s="15"/>
      <c r="MUA33" s="15"/>
      <c r="MUB33" s="149"/>
      <c r="MUC33" s="15"/>
      <c r="MUD33" s="15"/>
      <c r="MUE33" s="15"/>
      <c r="MUF33" s="149"/>
      <c r="MUG33" s="15"/>
      <c r="MUH33" s="15"/>
      <c r="MUI33" s="15"/>
      <c r="MUJ33" s="149"/>
      <c r="MUK33" s="15"/>
      <c r="MUL33" s="15"/>
      <c r="MUM33" s="15"/>
      <c r="MUN33" s="149"/>
      <c r="MUO33" s="15"/>
      <c r="MUP33" s="15"/>
      <c r="MUQ33" s="15"/>
      <c r="MUR33" s="149"/>
      <c r="MUS33" s="15"/>
      <c r="MUT33" s="15"/>
      <c r="MUU33" s="15"/>
      <c r="MUV33" s="149"/>
      <c r="MUW33" s="15"/>
      <c r="MUX33" s="15"/>
      <c r="MUY33" s="15"/>
      <c r="MUZ33" s="149"/>
      <c r="MVA33" s="15"/>
      <c r="MVB33" s="15"/>
      <c r="MVC33" s="15"/>
      <c r="MVD33" s="149"/>
      <c r="MVE33" s="15"/>
      <c r="MVF33" s="15"/>
      <c r="MVG33" s="15"/>
      <c r="MVH33" s="149"/>
      <c r="MVI33" s="15"/>
      <c r="MVJ33" s="15"/>
      <c r="MVK33" s="15"/>
      <c r="MVL33" s="149"/>
      <c r="MVM33" s="15"/>
      <c r="MVN33" s="15"/>
      <c r="MVO33" s="15"/>
      <c r="MVP33" s="149"/>
      <c r="MVQ33" s="15"/>
      <c r="MVR33" s="15"/>
      <c r="MVS33" s="15"/>
      <c r="MVT33" s="149"/>
      <c r="MVU33" s="15"/>
      <c r="MVV33" s="15"/>
      <c r="MVW33" s="15"/>
      <c r="MVX33" s="149"/>
      <c r="MVY33" s="15"/>
      <c r="MVZ33" s="15"/>
      <c r="MWA33" s="15"/>
      <c r="MWB33" s="149"/>
      <c r="MWC33" s="15"/>
      <c r="MWD33" s="15"/>
      <c r="MWE33" s="15"/>
      <c r="MWF33" s="149"/>
      <c r="MWG33" s="15"/>
      <c r="MWH33" s="15"/>
      <c r="MWI33" s="15"/>
      <c r="MWJ33" s="149"/>
      <c r="MWK33" s="15"/>
      <c r="MWL33" s="15"/>
      <c r="MWM33" s="15"/>
      <c r="MWN33" s="149"/>
      <c r="MWO33" s="15"/>
      <c r="MWP33" s="15"/>
      <c r="MWQ33" s="15"/>
      <c r="MWR33" s="149"/>
      <c r="MWS33" s="15"/>
      <c r="MWT33" s="15"/>
      <c r="MWU33" s="15"/>
      <c r="MWV33" s="149"/>
      <c r="MWW33" s="15"/>
      <c r="MWX33" s="15"/>
      <c r="MWY33" s="15"/>
      <c r="MWZ33" s="149"/>
      <c r="MXA33" s="15"/>
      <c r="MXB33" s="15"/>
      <c r="MXC33" s="15"/>
      <c r="MXD33" s="149"/>
      <c r="MXE33" s="15"/>
      <c r="MXF33" s="15"/>
      <c r="MXG33" s="15"/>
      <c r="MXH33" s="149"/>
      <c r="MXI33" s="15"/>
      <c r="MXJ33" s="15"/>
      <c r="MXK33" s="15"/>
      <c r="MXL33" s="149"/>
      <c r="MXM33" s="15"/>
      <c r="MXN33" s="15"/>
      <c r="MXO33" s="15"/>
      <c r="MXP33" s="149"/>
      <c r="MXQ33" s="15"/>
      <c r="MXR33" s="15"/>
      <c r="MXS33" s="15"/>
      <c r="MXT33" s="149"/>
      <c r="MXU33" s="15"/>
      <c r="MXV33" s="15"/>
      <c r="MXW33" s="15"/>
      <c r="MXX33" s="149"/>
      <c r="MXY33" s="15"/>
      <c r="MXZ33" s="15"/>
      <c r="MYA33" s="15"/>
      <c r="MYB33" s="149"/>
      <c r="MYC33" s="15"/>
      <c r="MYD33" s="15"/>
      <c r="MYE33" s="15"/>
      <c r="MYF33" s="149"/>
      <c r="MYG33" s="15"/>
      <c r="MYH33" s="15"/>
      <c r="MYI33" s="15"/>
      <c r="MYJ33" s="149"/>
      <c r="MYK33" s="15"/>
      <c r="MYL33" s="15"/>
      <c r="MYM33" s="15"/>
      <c r="MYN33" s="149"/>
      <c r="MYO33" s="15"/>
      <c r="MYP33" s="15"/>
      <c r="MYQ33" s="15"/>
      <c r="MYR33" s="149"/>
      <c r="MYS33" s="15"/>
      <c r="MYT33" s="15"/>
      <c r="MYU33" s="15"/>
      <c r="MYV33" s="149"/>
      <c r="MYW33" s="15"/>
      <c r="MYX33" s="15"/>
      <c r="MYY33" s="15"/>
      <c r="MYZ33" s="149"/>
      <c r="MZA33" s="15"/>
      <c r="MZB33" s="15"/>
      <c r="MZC33" s="15"/>
      <c r="MZD33" s="149"/>
      <c r="MZE33" s="15"/>
      <c r="MZF33" s="15"/>
      <c r="MZG33" s="15"/>
      <c r="MZH33" s="149"/>
      <c r="MZI33" s="15"/>
      <c r="MZJ33" s="15"/>
      <c r="MZK33" s="15"/>
      <c r="MZL33" s="149"/>
      <c r="MZM33" s="15"/>
      <c r="MZN33" s="15"/>
      <c r="MZO33" s="15"/>
      <c r="MZP33" s="149"/>
      <c r="MZQ33" s="15"/>
      <c r="MZR33" s="15"/>
      <c r="MZS33" s="15"/>
      <c r="MZT33" s="149"/>
      <c r="MZU33" s="15"/>
      <c r="MZV33" s="15"/>
      <c r="MZW33" s="15"/>
      <c r="MZX33" s="149"/>
      <c r="MZY33" s="15"/>
      <c r="MZZ33" s="15"/>
      <c r="NAA33" s="15"/>
      <c r="NAB33" s="149"/>
      <c r="NAC33" s="15"/>
      <c r="NAD33" s="15"/>
      <c r="NAE33" s="15"/>
      <c r="NAF33" s="149"/>
      <c r="NAG33" s="15"/>
      <c r="NAH33" s="15"/>
      <c r="NAI33" s="15"/>
      <c r="NAJ33" s="149"/>
      <c r="NAK33" s="15"/>
      <c r="NAL33" s="15"/>
      <c r="NAM33" s="15"/>
      <c r="NAN33" s="149"/>
      <c r="NAO33" s="15"/>
      <c r="NAP33" s="15"/>
      <c r="NAQ33" s="15"/>
      <c r="NAR33" s="149"/>
      <c r="NAS33" s="15"/>
      <c r="NAT33" s="15"/>
      <c r="NAU33" s="15"/>
      <c r="NAV33" s="149"/>
      <c r="NAW33" s="15"/>
      <c r="NAX33" s="15"/>
      <c r="NAY33" s="15"/>
      <c r="NAZ33" s="149"/>
      <c r="NBA33" s="15"/>
      <c r="NBB33" s="15"/>
      <c r="NBC33" s="15"/>
      <c r="NBD33" s="149"/>
      <c r="NBE33" s="15"/>
      <c r="NBF33" s="15"/>
      <c r="NBG33" s="15"/>
      <c r="NBH33" s="149"/>
      <c r="NBI33" s="15"/>
      <c r="NBJ33" s="15"/>
      <c r="NBK33" s="15"/>
      <c r="NBL33" s="149"/>
      <c r="NBM33" s="15"/>
      <c r="NBN33" s="15"/>
      <c r="NBO33" s="15"/>
      <c r="NBP33" s="149"/>
      <c r="NBQ33" s="15"/>
      <c r="NBR33" s="15"/>
      <c r="NBS33" s="15"/>
      <c r="NBT33" s="149"/>
      <c r="NBU33" s="15"/>
      <c r="NBV33" s="15"/>
      <c r="NBW33" s="15"/>
      <c r="NBX33" s="149"/>
      <c r="NBY33" s="15"/>
      <c r="NBZ33" s="15"/>
      <c r="NCA33" s="15"/>
      <c r="NCB33" s="149"/>
      <c r="NCC33" s="15"/>
      <c r="NCD33" s="15"/>
      <c r="NCE33" s="15"/>
      <c r="NCF33" s="149"/>
      <c r="NCG33" s="15"/>
      <c r="NCH33" s="15"/>
      <c r="NCI33" s="15"/>
      <c r="NCJ33" s="149"/>
      <c r="NCK33" s="15"/>
      <c r="NCL33" s="15"/>
      <c r="NCM33" s="15"/>
      <c r="NCN33" s="149"/>
      <c r="NCO33" s="15"/>
      <c r="NCP33" s="15"/>
      <c r="NCQ33" s="15"/>
      <c r="NCR33" s="149"/>
      <c r="NCS33" s="15"/>
      <c r="NCT33" s="15"/>
      <c r="NCU33" s="15"/>
      <c r="NCV33" s="149"/>
      <c r="NCW33" s="15"/>
      <c r="NCX33" s="15"/>
      <c r="NCY33" s="15"/>
      <c r="NCZ33" s="149"/>
      <c r="NDA33" s="15"/>
      <c r="NDB33" s="15"/>
      <c r="NDC33" s="15"/>
      <c r="NDD33" s="149"/>
      <c r="NDE33" s="15"/>
      <c r="NDF33" s="15"/>
      <c r="NDG33" s="15"/>
      <c r="NDH33" s="149"/>
      <c r="NDI33" s="15"/>
      <c r="NDJ33" s="15"/>
      <c r="NDK33" s="15"/>
      <c r="NDL33" s="149"/>
      <c r="NDM33" s="15"/>
      <c r="NDN33" s="15"/>
      <c r="NDO33" s="15"/>
      <c r="NDP33" s="149"/>
      <c r="NDQ33" s="15"/>
      <c r="NDR33" s="15"/>
      <c r="NDS33" s="15"/>
      <c r="NDT33" s="149"/>
      <c r="NDU33" s="15"/>
      <c r="NDV33" s="15"/>
      <c r="NDW33" s="15"/>
      <c r="NDX33" s="149"/>
      <c r="NDY33" s="15"/>
      <c r="NDZ33" s="15"/>
      <c r="NEA33" s="15"/>
      <c r="NEB33" s="149"/>
      <c r="NEC33" s="15"/>
      <c r="NED33" s="15"/>
      <c r="NEE33" s="15"/>
      <c r="NEF33" s="149"/>
      <c r="NEG33" s="15"/>
      <c r="NEH33" s="15"/>
      <c r="NEI33" s="15"/>
      <c r="NEJ33" s="149"/>
      <c r="NEK33" s="15"/>
      <c r="NEL33" s="15"/>
      <c r="NEM33" s="15"/>
      <c r="NEN33" s="149"/>
      <c r="NEO33" s="15"/>
      <c r="NEP33" s="15"/>
      <c r="NEQ33" s="15"/>
      <c r="NER33" s="149"/>
      <c r="NES33" s="15"/>
      <c r="NET33" s="15"/>
      <c r="NEU33" s="15"/>
      <c r="NEV33" s="149"/>
      <c r="NEW33" s="15"/>
      <c r="NEX33" s="15"/>
      <c r="NEY33" s="15"/>
      <c r="NEZ33" s="149"/>
      <c r="NFA33" s="15"/>
      <c r="NFB33" s="15"/>
      <c r="NFC33" s="15"/>
      <c r="NFD33" s="149"/>
      <c r="NFE33" s="15"/>
      <c r="NFF33" s="15"/>
      <c r="NFG33" s="15"/>
      <c r="NFH33" s="149"/>
      <c r="NFI33" s="15"/>
      <c r="NFJ33" s="15"/>
      <c r="NFK33" s="15"/>
      <c r="NFL33" s="149"/>
      <c r="NFM33" s="15"/>
      <c r="NFN33" s="15"/>
      <c r="NFO33" s="15"/>
      <c r="NFP33" s="149"/>
      <c r="NFQ33" s="15"/>
      <c r="NFR33" s="15"/>
      <c r="NFS33" s="15"/>
      <c r="NFT33" s="149"/>
      <c r="NFU33" s="15"/>
      <c r="NFV33" s="15"/>
      <c r="NFW33" s="15"/>
      <c r="NFX33" s="149"/>
      <c r="NFY33" s="15"/>
      <c r="NFZ33" s="15"/>
      <c r="NGA33" s="15"/>
      <c r="NGB33" s="149"/>
      <c r="NGC33" s="15"/>
      <c r="NGD33" s="15"/>
      <c r="NGE33" s="15"/>
      <c r="NGF33" s="149"/>
      <c r="NGG33" s="15"/>
      <c r="NGH33" s="15"/>
      <c r="NGI33" s="15"/>
      <c r="NGJ33" s="149"/>
      <c r="NGK33" s="15"/>
      <c r="NGL33" s="15"/>
      <c r="NGM33" s="15"/>
      <c r="NGN33" s="149"/>
      <c r="NGO33" s="15"/>
      <c r="NGP33" s="15"/>
      <c r="NGQ33" s="15"/>
      <c r="NGR33" s="149"/>
      <c r="NGS33" s="15"/>
      <c r="NGT33" s="15"/>
      <c r="NGU33" s="15"/>
      <c r="NGV33" s="149"/>
      <c r="NGW33" s="15"/>
      <c r="NGX33" s="15"/>
      <c r="NGY33" s="15"/>
      <c r="NGZ33" s="149"/>
      <c r="NHA33" s="15"/>
      <c r="NHB33" s="15"/>
      <c r="NHC33" s="15"/>
      <c r="NHD33" s="149"/>
      <c r="NHE33" s="15"/>
      <c r="NHF33" s="15"/>
      <c r="NHG33" s="15"/>
      <c r="NHH33" s="149"/>
      <c r="NHI33" s="15"/>
      <c r="NHJ33" s="15"/>
      <c r="NHK33" s="15"/>
      <c r="NHL33" s="149"/>
      <c r="NHM33" s="15"/>
      <c r="NHN33" s="15"/>
      <c r="NHO33" s="15"/>
      <c r="NHP33" s="149"/>
      <c r="NHQ33" s="15"/>
      <c r="NHR33" s="15"/>
      <c r="NHS33" s="15"/>
      <c r="NHT33" s="149"/>
      <c r="NHU33" s="15"/>
      <c r="NHV33" s="15"/>
      <c r="NHW33" s="15"/>
      <c r="NHX33" s="149"/>
      <c r="NHY33" s="15"/>
      <c r="NHZ33" s="15"/>
      <c r="NIA33" s="15"/>
      <c r="NIB33" s="149"/>
      <c r="NIC33" s="15"/>
      <c r="NID33" s="15"/>
      <c r="NIE33" s="15"/>
      <c r="NIF33" s="149"/>
      <c r="NIG33" s="15"/>
      <c r="NIH33" s="15"/>
      <c r="NII33" s="15"/>
      <c r="NIJ33" s="149"/>
      <c r="NIK33" s="15"/>
      <c r="NIL33" s="15"/>
      <c r="NIM33" s="15"/>
      <c r="NIN33" s="149"/>
      <c r="NIO33" s="15"/>
      <c r="NIP33" s="15"/>
      <c r="NIQ33" s="15"/>
      <c r="NIR33" s="149"/>
      <c r="NIS33" s="15"/>
      <c r="NIT33" s="15"/>
      <c r="NIU33" s="15"/>
      <c r="NIV33" s="149"/>
      <c r="NIW33" s="15"/>
      <c r="NIX33" s="15"/>
      <c r="NIY33" s="15"/>
      <c r="NIZ33" s="149"/>
      <c r="NJA33" s="15"/>
      <c r="NJB33" s="15"/>
      <c r="NJC33" s="15"/>
      <c r="NJD33" s="149"/>
      <c r="NJE33" s="15"/>
      <c r="NJF33" s="15"/>
      <c r="NJG33" s="15"/>
      <c r="NJH33" s="149"/>
      <c r="NJI33" s="15"/>
      <c r="NJJ33" s="15"/>
      <c r="NJK33" s="15"/>
      <c r="NJL33" s="149"/>
      <c r="NJM33" s="15"/>
      <c r="NJN33" s="15"/>
      <c r="NJO33" s="15"/>
      <c r="NJP33" s="149"/>
      <c r="NJQ33" s="15"/>
      <c r="NJR33" s="15"/>
      <c r="NJS33" s="15"/>
      <c r="NJT33" s="149"/>
      <c r="NJU33" s="15"/>
      <c r="NJV33" s="15"/>
      <c r="NJW33" s="15"/>
      <c r="NJX33" s="149"/>
      <c r="NJY33" s="15"/>
      <c r="NJZ33" s="15"/>
      <c r="NKA33" s="15"/>
      <c r="NKB33" s="149"/>
      <c r="NKC33" s="15"/>
      <c r="NKD33" s="15"/>
      <c r="NKE33" s="15"/>
      <c r="NKF33" s="149"/>
      <c r="NKG33" s="15"/>
      <c r="NKH33" s="15"/>
      <c r="NKI33" s="15"/>
      <c r="NKJ33" s="149"/>
      <c r="NKK33" s="15"/>
      <c r="NKL33" s="15"/>
      <c r="NKM33" s="15"/>
      <c r="NKN33" s="149"/>
      <c r="NKO33" s="15"/>
      <c r="NKP33" s="15"/>
      <c r="NKQ33" s="15"/>
      <c r="NKR33" s="149"/>
      <c r="NKS33" s="15"/>
      <c r="NKT33" s="15"/>
      <c r="NKU33" s="15"/>
      <c r="NKV33" s="149"/>
      <c r="NKW33" s="15"/>
      <c r="NKX33" s="15"/>
      <c r="NKY33" s="15"/>
      <c r="NKZ33" s="149"/>
      <c r="NLA33" s="15"/>
      <c r="NLB33" s="15"/>
      <c r="NLC33" s="15"/>
      <c r="NLD33" s="149"/>
      <c r="NLE33" s="15"/>
      <c r="NLF33" s="15"/>
      <c r="NLG33" s="15"/>
      <c r="NLH33" s="149"/>
      <c r="NLI33" s="15"/>
      <c r="NLJ33" s="15"/>
      <c r="NLK33" s="15"/>
      <c r="NLL33" s="149"/>
      <c r="NLM33" s="15"/>
      <c r="NLN33" s="15"/>
      <c r="NLO33" s="15"/>
      <c r="NLP33" s="149"/>
      <c r="NLQ33" s="15"/>
      <c r="NLR33" s="15"/>
      <c r="NLS33" s="15"/>
      <c r="NLT33" s="149"/>
      <c r="NLU33" s="15"/>
      <c r="NLV33" s="15"/>
      <c r="NLW33" s="15"/>
      <c r="NLX33" s="149"/>
      <c r="NLY33" s="15"/>
      <c r="NLZ33" s="15"/>
      <c r="NMA33" s="15"/>
      <c r="NMB33" s="149"/>
      <c r="NMC33" s="15"/>
      <c r="NMD33" s="15"/>
      <c r="NME33" s="15"/>
      <c r="NMF33" s="149"/>
      <c r="NMG33" s="15"/>
      <c r="NMH33" s="15"/>
      <c r="NMI33" s="15"/>
      <c r="NMJ33" s="149"/>
      <c r="NMK33" s="15"/>
      <c r="NML33" s="15"/>
      <c r="NMM33" s="15"/>
      <c r="NMN33" s="149"/>
      <c r="NMO33" s="15"/>
      <c r="NMP33" s="15"/>
      <c r="NMQ33" s="15"/>
      <c r="NMR33" s="149"/>
      <c r="NMS33" s="15"/>
      <c r="NMT33" s="15"/>
      <c r="NMU33" s="15"/>
      <c r="NMV33" s="149"/>
      <c r="NMW33" s="15"/>
      <c r="NMX33" s="15"/>
      <c r="NMY33" s="15"/>
      <c r="NMZ33" s="149"/>
      <c r="NNA33" s="15"/>
      <c r="NNB33" s="15"/>
      <c r="NNC33" s="15"/>
      <c r="NND33" s="149"/>
      <c r="NNE33" s="15"/>
      <c r="NNF33" s="15"/>
      <c r="NNG33" s="15"/>
      <c r="NNH33" s="149"/>
      <c r="NNI33" s="15"/>
      <c r="NNJ33" s="15"/>
      <c r="NNK33" s="15"/>
      <c r="NNL33" s="149"/>
      <c r="NNM33" s="15"/>
      <c r="NNN33" s="15"/>
      <c r="NNO33" s="15"/>
      <c r="NNP33" s="149"/>
      <c r="NNQ33" s="15"/>
      <c r="NNR33" s="15"/>
      <c r="NNS33" s="15"/>
      <c r="NNT33" s="149"/>
      <c r="NNU33" s="15"/>
      <c r="NNV33" s="15"/>
      <c r="NNW33" s="15"/>
      <c r="NNX33" s="149"/>
      <c r="NNY33" s="15"/>
      <c r="NNZ33" s="15"/>
      <c r="NOA33" s="15"/>
      <c r="NOB33" s="149"/>
      <c r="NOC33" s="15"/>
      <c r="NOD33" s="15"/>
      <c r="NOE33" s="15"/>
      <c r="NOF33" s="149"/>
      <c r="NOG33" s="15"/>
      <c r="NOH33" s="15"/>
      <c r="NOI33" s="15"/>
      <c r="NOJ33" s="149"/>
      <c r="NOK33" s="15"/>
      <c r="NOL33" s="15"/>
      <c r="NOM33" s="15"/>
      <c r="NON33" s="149"/>
      <c r="NOO33" s="15"/>
      <c r="NOP33" s="15"/>
      <c r="NOQ33" s="15"/>
      <c r="NOR33" s="149"/>
      <c r="NOS33" s="15"/>
      <c r="NOT33" s="15"/>
      <c r="NOU33" s="15"/>
      <c r="NOV33" s="149"/>
      <c r="NOW33" s="15"/>
      <c r="NOX33" s="15"/>
      <c r="NOY33" s="15"/>
      <c r="NOZ33" s="149"/>
      <c r="NPA33" s="15"/>
      <c r="NPB33" s="15"/>
      <c r="NPC33" s="15"/>
      <c r="NPD33" s="149"/>
      <c r="NPE33" s="15"/>
      <c r="NPF33" s="15"/>
      <c r="NPG33" s="15"/>
      <c r="NPH33" s="149"/>
      <c r="NPI33" s="15"/>
      <c r="NPJ33" s="15"/>
      <c r="NPK33" s="15"/>
      <c r="NPL33" s="149"/>
      <c r="NPM33" s="15"/>
      <c r="NPN33" s="15"/>
      <c r="NPO33" s="15"/>
      <c r="NPP33" s="149"/>
      <c r="NPQ33" s="15"/>
      <c r="NPR33" s="15"/>
      <c r="NPS33" s="15"/>
      <c r="NPT33" s="149"/>
      <c r="NPU33" s="15"/>
      <c r="NPV33" s="15"/>
      <c r="NPW33" s="15"/>
      <c r="NPX33" s="149"/>
      <c r="NPY33" s="15"/>
      <c r="NPZ33" s="15"/>
      <c r="NQA33" s="15"/>
      <c r="NQB33" s="149"/>
      <c r="NQC33" s="15"/>
      <c r="NQD33" s="15"/>
      <c r="NQE33" s="15"/>
      <c r="NQF33" s="149"/>
      <c r="NQG33" s="15"/>
      <c r="NQH33" s="15"/>
      <c r="NQI33" s="15"/>
      <c r="NQJ33" s="149"/>
      <c r="NQK33" s="15"/>
      <c r="NQL33" s="15"/>
      <c r="NQM33" s="15"/>
      <c r="NQN33" s="149"/>
      <c r="NQO33" s="15"/>
      <c r="NQP33" s="15"/>
      <c r="NQQ33" s="15"/>
      <c r="NQR33" s="149"/>
      <c r="NQS33" s="15"/>
      <c r="NQT33" s="15"/>
      <c r="NQU33" s="15"/>
      <c r="NQV33" s="149"/>
      <c r="NQW33" s="15"/>
      <c r="NQX33" s="15"/>
      <c r="NQY33" s="15"/>
      <c r="NQZ33" s="149"/>
      <c r="NRA33" s="15"/>
      <c r="NRB33" s="15"/>
      <c r="NRC33" s="15"/>
      <c r="NRD33" s="149"/>
      <c r="NRE33" s="15"/>
      <c r="NRF33" s="15"/>
      <c r="NRG33" s="15"/>
      <c r="NRH33" s="149"/>
      <c r="NRI33" s="15"/>
      <c r="NRJ33" s="15"/>
      <c r="NRK33" s="15"/>
      <c r="NRL33" s="149"/>
      <c r="NRM33" s="15"/>
      <c r="NRN33" s="15"/>
      <c r="NRO33" s="15"/>
      <c r="NRP33" s="149"/>
      <c r="NRQ33" s="15"/>
      <c r="NRR33" s="15"/>
      <c r="NRS33" s="15"/>
      <c r="NRT33" s="149"/>
      <c r="NRU33" s="15"/>
      <c r="NRV33" s="15"/>
      <c r="NRW33" s="15"/>
      <c r="NRX33" s="149"/>
      <c r="NRY33" s="15"/>
      <c r="NRZ33" s="15"/>
      <c r="NSA33" s="15"/>
      <c r="NSB33" s="149"/>
      <c r="NSC33" s="15"/>
      <c r="NSD33" s="15"/>
      <c r="NSE33" s="15"/>
      <c r="NSF33" s="149"/>
      <c r="NSG33" s="15"/>
      <c r="NSH33" s="15"/>
      <c r="NSI33" s="15"/>
      <c r="NSJ33" s="149"/>
      <c r="NSK33" s="15"/>
      <c r="NSL33" s="15"/>
      <c r="NSM33" s="15"/>
      <c r="NSN33" s="149"/>
      <c r="NSO33" s="15"/>
      <c r="NSP33" s="15"/>
      <c r="NSQ33" s="15"/>
      <c r="NSR33" s="149"/>
      <c r="NSS33" s="15"/>
      <c r="NST33" s="15"/>
      <c r="NSU33" s="15"/>
      <c r="NSV33" s="149"/>
      <c r="NSW33" s="15"/>
      <c r="NSX33" s="15"/>
      <c r="NSY33" s="15"/>
      <c r="NSZ33" s="149"/>
      <c r="NTA33" s="15"/>
      <c r="NTB33" s="15"/>
      <c r="NTC33" s="15"/>
      <c r="NTD33" s="149"/>
      <c r="NTE33" s="15"/>
      <c r="NTF33" s="15"/>
      <c r="NTG33" s="15"/>
      <c r="NTH33" s="149"/>
      <c r="NTI33" s="15"/>
      <c r="NTJ33" s="15"/>
      <c r="NTK33" s="15"/>
      <c r="NTL33" s="149"/>
      <c r="NTM33" s="15"/>
      <c r="NTN33" s="15"/>
      <c r="NTO33" s="15"/>
      <c r="NTP33" s="149"/>
      <c r="NTQ33" s="15"/>
      <c r="NTR33" s="15"/>
      <c r="NTS33" s="15"/>
      <c r="NTT33" s="149"/>
      <c r="NTU33" s="15"/>
      <c r="NTV33" s="15"/>
      <c r="NTW33" s="15"/>
      <c r="NTX33" s="149"/>
      <c r="NTY33" s="15"/>
      <c r="NTZ33" s="15"/>
      <c r="NUA33" s="15"/>
      <c r="NUB33" s="149"/>
      <c r="NUC33" s="15"/>
      <c r="NUD33" s="15"/>
      <c r="NUE33" s="15"/>
      <c r="NUF33" s="149"/>
      <c r="NUG33" s="15"/>
      <c r="NUH33" s="15"/>
      <c r="NUI33" s="15"/>
      <c r="NUJ33" s="149"/>
      <c r="NUK33" s="15"/>
      <c r="NUL33" s="15"/>
      <c r="NUM33" s="15"/>
      <c r="NUN33" s="149"/>
      <c r="NUO33" s="15"/>
      <c r="NUP33" s="15"/>
      <c r="NUQ33" s="15"/>
      <c r="NUR33" s="149"/>
      <c r="NUS33" s="15"/>
      <c r="NUT33" s="15"/>
      <c r="NUU33" s="15"/>
      <c r="NUV33" s="149"/>
      <c r="NUW33" s="15"/>
      <c r="NUX33" s="15"/>
      <c r="NUY33" s="15"/>
      <c r="NUZ33" s="149"/>
      <c r="NVA33" s="15"/>
      <c r="NVB33" s="15"/>
      <c r="NVC33" s="15"/>
      <c r="NVD33" s="149"/>
      <c r="NVE33" s="15"/>
      <c r="NVF33" s="15"/>
      <c r="NVG33" s="15"/>
      <c r="NVH33" s="149"/>
      <c r="NVI33" s="15"/>
      <c r="NVJ33" s="15"/>
      <c r="NVK33" s="15"/>
      <c r="NVL33" s="149"/>
      <c r="NVM33" s="15"/>
      <c r="NVN33" s="15"/>
      <c r="NVO33" s="15"/>
      <c r="NVP33" s="149"/>
      <c r="NVQ33" s="15"/>
      <c r="NVR33" s="15"/>
      <c r="NVS33" s="15"/>
      <c r="NVT33" s="149"/>
      <c r="NVU33" s="15"/>
      <c r="NVV33" s="15"/>
      <c r="NVW33" s="15"/>
      <c r="NVX33" s="149"/>
      <c r="NVY33" s="15"/>
      <c r="NVZ33" s="15"/>
      <c r="NWA33" s="15"/>
      <c r="NWB33" s="149"/>
      <c r="NWC33" s="15"/>
      <c r="NWD33" s="15"/>
      <c r="NWE33" s="15"/>
      <c r="NWF33" s="149"/>
      <c r="NWG33" s="15"/>
      <c r="NWH33" s="15"/>
      <c r="NWI33" s="15"/>
      <c r="NWJ33" s="149"/>
      <c r="NWK33" s="15"/>
      <c r="NWL33" s="15"/>
      <c r="NWM33" s="15"/>
      <c r="NWN33" s="149"/>
      <c r="NWO33" s="15"/>
      <c r="NWP33" s="15"/>
      <c r="NWQ33" s="15"/>
      <c r="NWR33" s="149"/>
      <c r="NWS33" s="15"/>
      <c r="NWT33" s="15"/>
      <c r="NWU33" s="15"/>
      <c r="NWV33" s="149"/>
      <c r="NWW33" s="15"/>
      <c r="NWX33" s="15"/>
      <c r="NWY33" s="15"/>
      <c r="NWZ33" s="149"/>
      <c r="NXA33" s="15"/>
      <c r="NXB33" s="15"/>
      <c r="NXC33" s="15"/>
      <c r="NXD33" s="149"/>
      <c r="NXE33" s="15"/>
      <c r="NXF33" s="15"/>
      <c r="NXG33" s="15"/>
      <c r="NXH33" s="149"/>
      <c r="NXI33" s="15"/>
      <c r="NXJ33" s="15"/>
      <c r="NXK33" s="15"/>
      <c r="NXL33" s="149"/>
      <c r="NXM33" s="15"/>
      <c r="NXN33" s="15"/>
      <c r="NXO33" s="15"/>
      <c r="NXP33" s="149"/>
      <c r="NXQ33" s="15"/>
      <c r="NXR33" s="15"/>
      <c r="NXS33" s="15"/>
      <c r="NXT33" s="149"/>
      <c r="NXU33" s="15"/>
      <c r="NXV33" s="15"/>
      <c r="NXW33" s="15"/>
      <c r="NXX33" s="149"/>
      <c r="NXY33" s="15"/>
      <c r="NXZ33" s="15"/>
      <c r="NYA33" s="15"/>
      <c r="NYB33" s="149"/>
      <c r="NYC33" s="15"/>
      <c r="NYD33" s="15"/>
      <c r="NYE33" s="15"/>
      <c r="NYF33" s="149"/>
      <c r="NYG33" s="15"/>
      <c r="NYH33" s="15"/>
      <c r="NYI33" s="15"/>
      <c r="NYJ33" s="149"/>
      <c r="NYK33" s="15"/>
      <c r="NYL33" s="15"/>
      <c r="NYM33" s="15"/>
      <c r="NYN33" s="149"/>
      <c r="NYO33" s="15"/>
      <c r="NYP33" s="15"/>
      <c r="NYQ33" s="15"/>
      <c r="NYR33" s="149"/>
      <c r="NYS33" s="15"/>
      <c r="NYT33" s="15"/>
      <c r="NYU33" s="15"/>
      <c r="NYV33" s="149"/>
      <c r="NYW33" s="15"/>
      <c r="NYX33" s="15"/>
      <c r="NYY33" s="15"/>
      <c r="NYZ33" s="149"/>
      <c r="NZA33" s="15"/>
      <c r="NZB33" s="15"/>
      <c r="NZC33" s="15"/>
      <c r="NZD33" s="149"/>
      <c r="NZE33" s="15"/>
      <c r="NZF33" s="15"/>
      <c r="NZG33" s="15"/>
      <c r="NZH33" s="149"/>
      <c r="NZI33" s="15"/>
      <c r="NZJ33" s="15"/>
      <c r="NZK33" s="15"/>
      <c r="NZL33" s="149"/>
      <c r="NZM33" s="15"/>
      <c r="NZN33" s="15"/>
      <c r="NZO33" s="15"/>
      <c r="NZP33" s="149"/>
      <c r="NZQ33" s="15"/>
      <c r="NZR33" s="15"/>
      <c r="NZS33" s="15"/>
      <c r="NZT33" s="149"/>
      <c r="NZU33" s="15"/>
      <c r="NZV33" s="15"/>
      <c r="NZW33" s="15"/>
      <c r="NZX33" s="149"/>
      <c r="NZY33" s="15"/>
      <c r="NZZ33" s="15"/>
      <c r="OAA33" s="15"/>
      <c r="OAB33" s="149"/>
      <c r="OAC33" s="15"/>
      <c r="OAD33" s="15"/>
      <c r="OAE33" s="15"/>
      <c r="OAF33" s="149"/>
      <c r="OAG33" s="15"/>
      <c r="OAH33" s="15"/>
      <c r="OAI33" s="15"/>
      <c r="OAJ33" s="149"/>
      <c r="OAK33" s="15"/>
      <c r="OAL33" s="15"/>
      <c r="OAM33" s="15"/>
      <c r="OAN33" s="149"/>
      <c r="OAO33" s="15"/>
      <c r="OAP33" s="15"/>
      <c r="OAQ33" s="15"/>
      <c r="OAR33" s="149"/>
      <c r="OAS33" s="15"/>
      <c r="OAT33" s="15"/>
      <c r="OAU33" s="15"/>
      <c r="OAV33" s="149"/>
      <c r="OAW33" s="15"/>
      <c r="OAX33" s="15"/>
      <c r="OAY33" s="15"/>
      <c r="OAZ33" s="149"/>
      <c r="OBA33" s="15"/>
      <c r="OBB33" s="15"/>
      <c r="OBC33" s="15"/>
      <c r="OBD33" s="149"/>
      <c r="OBE33" s="15"/>
      <c r="OBF33" s="15"/>
      <c r="OBG33" s="15"/>
      <c r="OBH33" s="149"/>
      <c r="OBI33" s="15"/>
      <c r="OBJ33" s="15"/>
      <c r="OBK33" s="15"/>
      <c r="OBL33" s="149"/>
      <c r="OBM33" s="15"/>
      <c r="OBN33" s="15"/>
      <c r="OBO33" s="15"/>
      <c r="OBP33" s="149"/>
      <c r="OBQ33" s="15"/>
      <c r="OBR33" s="15"/>
      <c r="OBS33" s="15"/>
      <c r="OBT33" s="149"/>
      <c r="OBU33" s="15"/>
      <c r="OBV33" s="15"/>
      <c r="OBW33" s="15"/>
      <c r="OBX33" s="149"/>
      <c r="OBY33" s="15"/>
      <c r="OBZ33" s="15"/>
      <c r="OCA33" s="15"/>
      <c r="OCB33" s="149"/>
      <c r="OCC33" s="15"/>
      <c r="OCD33" s="15"/>
      <c r="OCE33" s="15"/>
      <c r="OCF33" s="149"/>
      <c r="OCG33" s="15"/>
      <c r="OCH33" s="15"/>
      <c r="OCI33" s="15"/>
      <c r="OCJ33" s="149"/>
      <c r="OCK33" s="15"/>
      <c r="OCL33" s="15"/>
      <c r="OCM33" s="15"/>
      <c r="OCN33" s="149"/>
      <c r="OCO33" s="15"/>
      <c r="OCP33" s="15"/>
      <c r="OCQ33" s="15"/>
      <c r="OCR33" s="149"/>
      <c r="OCS33" s="15"/>
      <c r="OCT33" s="15"/>
      <c r="OCU33" s="15"/>
      <c r="OCV33" s="149"/>
      <c r="OCW33" s="15"/>
      <c r="OCX33" s="15"/>
      <c r="OCY33" s="15"/>
      <c r="OCZ33" s="149"/>
      <c r="ODA33" s="15"/>
      <c r="ODB33" s="15"/>
      <c r="ODC33" s="15"/>
      <c r="ODD33" s="149"/>
      <c r="ODE33" s="15"/>
      <c r="ODF33" s="15"/>
      <c r="ODG33" s="15"/>
      <c r="ODH33" s="149"/>
      <c r="ODI33" s="15"/>
      <c r="ODJ33" s="15"/>
      <c r="ODK33" s="15"/>
      <c r="ODL33" s="149"/>
      <c r="ODM33" s="15"/>
      <c r="ODN33" s="15"/>
      <c r="ODO33" s="15"/>
      <c r="ODP33" s="149"/>
      <c r="ODQ33" s="15"/>
      <c r="ODR33" s="15"/>
      <c r="ODS33" s="15"/>
      <c r="ODT33" s="149"/>
      <c r="ODU33" s="15"/>
      <c r="ODV33" s="15"/>
      <c r="ODW33" s="15"/>
      <c r="ODX33" s="149"/>
      <c r="ODY33" s="15"/>
      <c r="ODZ33" s="15"/>
      <c r="OEA33" s="15"/>
      <c r="OEB33" s="149"/>
      <c r="OEC33" s="15"/>
      <c r="OED33" s="15"/>
      <c r="OEE33" s="15"/>
      <c r="OEF33" s="149"/>
      <c r="OEG33" s="15"/>
      <c r="OEH33" s="15"/>
      <c r="OEI33" s="15"/>
      <c r="OEJ33" s="149"/>
      <c r="OEK33" s="15"/>
      <c r="OEL33" s="15"/>
      <c r="OEM33" s="15"/>
      <c r="OEN33" s="149"/>
      <c r="OEO33" s="15"/>
      <c r="OEP33" s="15"/>
      <c r="OEQ33" s="15"/>
      <c r="OER33" s="149"/>
      <c r="OES33" s="15"/>
      <c r="OET33" s="15"/>
      <c r="OEU33" s="15"/>
      <c r="OEV33" s="149"/>
      <c r="OEW33" s="15"/>
      <c r="OEX33" s="15"/>
      <c r="OEY33" s="15"/>
      <c r="OEZ33" s="149"/>
      <c r="OFA33" s="15"/>
      <c r="OFB33" s="15"/>
      <c r="OFC33" s="15"/>
      <c r="OFD33" s="149"/>
      <c r="OFE33" s="15"/>
      <c r="OFF33" s="15"/>
      <c r="OFG33" s="15"/>
      <c r="OFH33" s="149"/>
      <c r="OFI33" s="15"/>
      <c r="OFJ33" s="15"/>
      <c r="OFK33" s="15"/>
      <c r="OFL33" s="149"/>
      <c r="OFM33" s="15"/>
      <c r="OFN33" s="15"/>
      <c r="OFO33" s="15"/>
      <c r="OFP33" s="149"/>
      <c r="OFQ33" s="15"/>
      <c r="OFR33" s="15"/>
      <c r="OFS33" s="15"/>
      <c r="OFT33" s="149"/>
      <c r="OFU33" s="15"/>
      <c r="OFV33" s="15"/>
      <c r="OFW33" s="15"/>
      <c r="OFX33" s="149"/>
      <c r="OFY33" s="15"/>
      <c r="OFZ33" s="15"/>
      <c r="OGA33" s="15"/>
      <c r="OGB33" s="149"/>
      <c r="OGC33" s="15"/>
      <c r="OGD33" s="15"/>
      <c r="OGE33" s="15"/>
      <c r="OGF33" s="149"/>
      <c r="OGG33" s="15"/>
      <c r="OGH33" s="15"/>
      <c r="OGI33" s="15"/>
      <c r="OGJ33" s="149"/>
      <c r="OGK33" s="15"/>
      <c r="OGL33" s="15"/>
      <c r="OGM33" s="15"/>
      <c r="OGN33" s="149"/>
      <c r="OGO33" s="15"/>
      <c r="OGP33" s="15"/>
      <c r="OGQ33" s="15"/>
      <c r="OGR33" s="149"/>
      <c r="OGS33" s="15"/>
      <c r="OGT33" s="15"/>
      <c r="OGU33" s="15"/>
      <c r="OGV33" s="149"/>
      <c r="OGW33" s="15"/>
      <c r="OGX33" s="15"/>
      <c r="OGY33" s="15"/>
      <c r="OGZ33" s="149"/>
      <c r="OHA33" s="15"/>
      <c r="OHB33" s="15"/>
      <c r="OHC33" s="15"/>
      <c r="OHD33" s="149"/>
      <c r="OHE33" s="15"/>
      <c r="OHF33" s="15"/>
      <c r="OHG33" s="15"/>
      <c r="OHH33" s="149"/>
      <c r="OHI33" s="15"/>
      <c r="OHJ33" s="15"/>
      <c r="OHK33" s="15"/>
      <c r="OHL33" s="149"/>
      <c r="OHM33" s="15"/>
      <c r="OHN33" s="15"/>
      <c r="OHO33" s="15"/>
      <c r="OHP33" s="149"/>
      <c r="OHQ33" s="15"/>
      <c r="OHR33" s="15"/>
      <c r="OHS33" s="15"/>
      <c r="OHT33" s="149"/>
      <c r="OHU33" s="15"/>
      <c r="OHV33" s="15"/>
      <c r="OHW33" s="15"/>
      <c r="OHX33" s="149"/>
      <c r="OHY33" s="15"/>
      <c r="OHZ33" s="15"/>
      <c r="OIA33" s="15"/>
      <c r="OIB33" s="149"/>
      <c r="OIC33" s="15"/>
      <c r="OID33" s="15"/>
      <c r="OIE33" s="15"/>
      <c r="OIF33" s="149"/>
      <c r="OIG33" s="15"/>
      <c r="OIH33" s="15"/>
      <c r="OII33" s="15"/>
      <c r="OIJ33" s="149"/>
      <c r="OIK33" s="15"/>
      <c r="OIL33" s="15"/>
      <c r="OIM33" s="15"/>
      <c r="OIN33" s="149"/>
      <c r="OIO33" s="15"/>
      <c r="OIP33" s="15"/>
      <c r="OIQ33" s="15"/>
      <c r="OIR33" s="149"/>
      <c r="OIS33" s="15"/>
      <c r="OIT33" s="15"/>
      <c r="OIU33" s="15"/>
      <c r="OIV33" s="149"/>
      <c r="OIW33" s="15"/>
      <c r="OIX33" s="15"/>
      <c r="OIY33" s="15"/>
      <c r="OIZ33" s="149"/>
      <c r="OJA33" s="15"/>
      <c r="OJB33" s="15"/>
      <c r="OJC33" s="15"/>
      <c r="OJD33" s="149"/>
      <c r="OJE33" s="15"/>
      <c r="OJF33" s="15"/>
      <c r="OJG33" s="15"/>
      <c r="OJH33" s="149"/>
      <c r="OJI33" s="15"/>
      <c r="OJJ33" s="15"/>
      <c r="OJK33" s="15"/>
      <c r="OJL33" s="149"/>
      <c r="OJM33" s="15"/>
      <c r="OJN33" s="15"/>
      <c r="OJO33" s="15"/>
      <c r="OJP33" s="149"/>
      <c r="OJQ33" s="15"/>
      <c r="OJR33" s="15"/>
      <c r="OJS33" s="15"/>
      <c r="OJT33" s="149"/>
      <c r="OJU33" s="15"/>
      <c r="OJV33" s="15"/>
      <c r="OJW33" s="15"/>
      <c r="OJX33" s="149"/>
      <c r="OJY33" s="15"/>
      <c r="OJZ33" s="15"/>
      <c r="OKA33" s="15"/>
      <c r="OKB33" s="149"/>
      <c r="OKC33" s="15"/>
      <c r="OKD33" s="15"/>
      <c r="OKE33" s="15"/>
      <c r="OKF33" s="149"/>
      <c r="OKG33" s="15"/>
      <c r="OKH33" s="15"/>
      <c r="OKI33" s="15"/>
      <c r="OKJ33" s="149"/>
      <c r="OKK33" s="15"/>
      <c r="OKL33" s="15"/>
      <c r="OKM33" s="15"/>
      <c r="OKN33" s="149"/>
      <c r="OKO33" s="15"/>
      <c r="OKP33" s="15"/>
      <c r="OKQ33" s="15"/>
      <c r="OKR33" s="149"/>
      <c r="OKS33" s="15"/>
      <c r="OKT33" s="15"/>
      <c r="OKU33" s="15"/>
      <c r="OKV33" s="149"/>
      <c r="OKW33" s="15"/>
      <c r="OKX33" s="15"/>
      <c r="OKY33" s="15"/>
      <c r="OKZ33" s="149"/>
      <c r="OLA33" s="15"/>
      <c r="OLB33" s="15"/>
      <c r="OLC33" s="15"/>
      <c r="OLD33" s="149"/>
      <c r="OLE33" s="15"/>
      <c r="OLF33" s="15"/>
      <c r="OLG33" s="15"/>
      <c r="OLH33" s="149"/>
      <c r="OLI33" s="15"/>
      <c r="OLJ33" s="15"/>
      <c r="OLK33" s="15"/>
      <c r="OLL33" s="149"/>
      <c r="OLM33" s="15"/>
      <c r="OLN33" s="15"/>
      <c r="OLO33" s="15"/>
      <c r="OLP33" s="149"/>
      <c r="OLQ33" s="15"/>
      <c r="OLR33" s="15"/>
      <c r="OLS33" s="15"/>
      <c r="OLT33" s="149"/>
      <c r="OLU33" s="15"/>
      <c r="OLV33" s="15"/>
      <c r="OLW33" s="15"/>
      <c r="OLX33" s="149"/>
      <c r="OLY33" s="15"/>
      <c r="OLZ33" s="15"/>
      <c r="OMA33" s="15"/>
      <c r="OMB33" s="149"/>
      <c r="OMC33" s="15"/>
      <c r="OMD33" s="15"/>
      <c r="OME33" s="15"/>
      <c r="OMF33" s="149"/>
      <c r="OMG33" s="15"/>
      <c r="OMH33" s="15"/>
      <c r="OMI33" s="15"/>
      <c r="OMJ33" s="149"/>
      <c r="OMK33" s="15"/>
      <c r="OML33" s="15"/>
      <c r="OMM33" s="15"/>
      <c r="OMN33" s="149"/>
      <c r="OMO33" s="15"/>
      <c r="OMP33" s="15"/>
      <c r="OMQ33" s="15"/>
      <c r="OMR33" s="149"/>
      <c r="OMS33" s="15"/>
      <c r="OMT33" s="15"/>
      <c r="OMU33" s="15"/>
      <c r="OMV33" s="149"/>
      <c r="OMW33" s="15"/>
      <c r="OMX33" s="15"/>
      <c r="OMY33" s="15"/>
      <c r="OMZ33" s="149"/>
      <c r="ONA33" s="15"/>
      <c r="ONB33" s="15"/>
      <c r="ONC33" s="15"/>
      <c r="OND33" s="149"/>
      <c r="ONE33" s="15"/>
      <c r="ONF33" s="15"/>
      <c r="ONG33" s="15"/>
      <c r="ONH33" s="149"/>
      <c r="ONI33" s="15"/>
      <c r="ONJ33" s="15"/>
      <c r="ONK33" s="15"/>
      <c r="ONL33" s="149"/>
      <c r="ONM33" s="15"/>
      <c r="ONN33" s="15"/>
      <c r="ONO33" s="15"/>
      <c r="ONP33" s="149"/>
      <c r="ONQ33" s="15"/>
      <c r="ONR33" s="15"/>
      <c r="ONS33" s="15"/>
      <c r="ONT33" s="149"/>
      <c r="ONU33" s="15"/>
      <c r="ONV33" s="15"/>
      <c r="ONW33" s="15"/>
      <c r="ONX33" s="149"/>
      <c r="ONY33" s="15"/>
      <c r="ONZ33" s="15"/>
      <c r="OOA33" s="15"/>
      <c r="OOB33" s="149"/>
      <c r="OOC33" s="15"/>
      <c r="OOD33" s="15"/>
      <c r="OOE33" s="15"/>
      <c r="OOF33" s="149"/>
      <c r="OOG33" s="15"/>
      <c r="OOH33" s="15"/>
      <c r="OOI33" s="15"/>
      <c r="OOJ33" s="149"/>
      <c r="OOK33" s="15"/>
      <c r="OOL33" s="15"/>
      <c r="OOM33" s="15"/>
      <c r="OON33" s="149"/>
      <c r="OOO33" s="15"/>
      <c r="OOP33" s="15"/>
      <c r="OOQ33" s="15"/>
      <c r="OOR33" s="149"/>
      <c r="OOS33" s="15"/>
      <c r="OOT33" s="15"/>
      <c r="OOU33" s="15"/>
      <c r="OOV33" s="149"/>
      <c r="OOW33" s="15"/>
      <c r="OOX33" s="15"/>
      <c r="OOY33" s="15"/>
      <c r="OOZ33" s="149"/>
      <c r="OPA33" s="15"/>
      <c r="OPB33" s="15"/>
      <c r="OPC33" s="15"/>
      <c r="OPD33" s="149"/>
      <c r="OPE33" s="15"/>
      <c r="OPF33" s="15"/>
      <c r="OPG33" s="15"/>
      <c r="OPH33" s="149"/>
      <c r="OPI33" s="15"/>
      <c r="OPJ33" s="15"/>
      <c r="OPK33" s="15"/>
      <c r="OPL33" s="149"/>
      <c r="OPM33" s="15"/>
      <c r="OPN33" s="15"/>
      <c r="OPO33" s="15"/>
      <c r="OPP33" s="149"/>
      <c r="OPQ33" s="15"/>
      <c r="OPR33" s="15"/>
      <c r="OPS33" s="15"/>
      <c r="OPT33" s="149"/>
      <c r="OPU33" s="15"/>
      <c r="OPV33" s="15"/>
      <c r="OPW33" s="15"/>
      <c r="OPX33" s="149"/>
      <c r="OPY33" s="15"/>
      <c r="OPZ33" s="15"/>
      <c r="OQA33" s="15"/>
      <c r="OQB33" s="149"/>
      <c r="OQC33" s="15"/>
      <c r="OQD33" s="15"/>
      <c r="OQE33" s="15"/>
      <c r="OQF33" s="149"/>
      <c r="OQG33" s="15"/>
      <c r="OQH33" s="15"/>
      <c r="OQI33" s="15"/>
      <c r="OQJ33" s="149"/>
      <c r="OQK33" s="15"/>
      <c r="OQL33" s="15"/>
      <c r="OQM33" s="15"/>
      <c r="OQN33" s="149"/>
      <c r="OQO33" s="15"/>
      <c r="OQP33" s="15"/>
      <c r="OQQ33" s="15"/>
      <c r="OQR33" s="149"/>
      <c r="OQS33" s="15"/>
      <c r="OQT33" s="15"/>
      <c r="OQU33" s="15"/>
      <c r="OQV33" s="149"/>
      <c r="OQW33" s="15"/>
      <c r="OQX33" s="15"/>
      <c r="OQY33" s="15"/>
      <c r="OQZ33" s="149"/>
      <c r="ORA33" s="15"/>
      <c r="ORB33" s="15"/>
      <c r="ORC33" s="15"/>
      <c r="ORD33" s="149"/>
      <c r="ORE33" s="15"/>
      <c r="ORF33" s="15"/>
      <c r="ORG33" s="15"/>
      <c r="ORH33" s="149"/>
      <c r="ORI33" s="15"/>
      <c r="ORJ33" s="15"/>
      <c r="ORK33" s="15"/>
      <c r="ORL33" s="149"/>
      <c r="ORM33" s="15"/>
      <c r="ORN33" s="15"/>
      <c r="ORO33" s="15"/>
      <c r="ORP33" s="149"/>
      <c r="ORQ33" s="15"/>
      <c r="ORR33" s="15"/>
      <c r="ORS33" s="15"/>
      <c r="ORT33" s="149"/>
      <c r="ORU33" s="15"/>
      <c r="ORV33" s="15"/>
      <c r="ORW33" s="15"/>
      <c r="ORX33" s="149"/>
      <c r="ORY33" s="15"/>
      <c r="ORZ33" s="15"/>
      <c r="OSA33" s="15"/>
      <c r="OSB33" s="149"/>
      <c r="OSC33" s="15"/>
      <c r="OSD33" s="15"/>
      <c r="OSE33" s="15"/>
      <c r="OSF33" s="149"/>
      <c r="OSG33" s="15"/>
      <c r="OSH33" s="15"/>
      <c r="OSI33" s="15"/>
      <c r="OSJ33" s="149"/>
      <c r="OSK33" s="15"/>
      <c r="OSL33" s="15"/>
      <c r="OSM33" s="15"/>
      <c r="OSN33" s="149"/>
      <c r="OSO33" s="15"/>
      <c r="OSP33" s="15"/>
      <c r="OSQ33" s="15"/>
      <c r="OSR33" s="149"/>
      <c r="OSS33" s="15"/>
      <c r="OST33" s="15"/>
      <c r="OSU33" s="15"/>
      <c r="OSV33" s="149"/>
      <c r="OSW33" s="15"/>
      <c r="OSX33" s="15"/>
      <c r="OSY33" s="15"/>
      <c r="OSZ33" s="149"/>
      <c r="OTA33" s="15"/>
      <c r="OTB33" s="15"/>
      <c r="OTC33" s="15"/>
      <c r="OTD33" s="149"/>
      <c r="OTE33" s="15"/>
      <c r="OTF33" s="15"/>
      <c r="OTG33" s="15"/>
      <c r="OTH33" s="149"/>
      <c r="OTI33" s="15"/>
      <c r="OTJ33" s="15"/>
      <c r="OTK33" s="15"/>
      <c r="OTL33" s="149"/>
      <c r="OTM33" s="15"/>
      <c r="OTN33" s="15"/>
      <c r="OTO33" s="15"/>
      <c r="OTP33" s="149"/>
      <c r="OTQ33" s="15"/>
      <c r="OTR33" s="15"/>
      <c r="OTS33" s="15"/>
      <c r="OTT33" s="149"/>
      <c r="OTU33" s="15"/>
      <c r="OTV33" s="15"/>
      <c r="OTW33" s="15"/>
      <c r="OTX33" s="149"/>
      <c r="OTY33" s="15"/>
      <c r="OTZ33" s="15"/>
      <c r="OUA33" s="15"/>
      <c r="OUB33" s="149"/>
      <c r="OUC33" s="15"/>
      <c r="OUD33" s="15"/>
      <c r="OUE33" s="15"/>
      <c r="OUF33" s="149"/>
      <c r="OUG33" s="15"/>
      <c r="OUH33" s="15"/>
      <c r="OUI33" s="15"/>
      <c r="OUJ33" s="149"/>
      <c r="OUK33" s="15"/>
      <c r="OUL33" s="15"/>
      <c r="OUM33" s="15"/>
      <c r="OUN33" s="149"/>
      <c r="OUO33" s="15"/>
      <c r="OUP33" s="15"/>
      <c r="OUQ33" s="15"/>
      <c r="OUR33" s="149"/>
      <c r="OUS33" s="15"/>
      <c r="OUT33" s="15"/>
      <c r="OUU33" s="15"/>
      <c r="OUV33" s="149"/>
      <c r="OUW33" s="15"/>
      <c r="OUX33" s="15"/>
      <c r="OUY33" s="15"/>
      <c r="OUZ33" s="149"/>
      <c r="OVA33" s="15"/>
      <c r="OVB33" s="15"/>
      <c r="OVC33" s="15"/>
      <c r="OVD33" s="149"/>
      <c r="OVE33" s="15"/>
      <c r="OVF33" s="15"/>
      <c r="OVG33" s="15"/>
      <c r="OVH33" s="149"/>
      <c r="OVI33" s="15"/>
      <c r="OVJ33" s="15"/>
      <c r="OVK33" s="15"/>
      <c r="OVL33" s="149"/>
      <c r="OVM33" s="15"/>
      <c r="OVN33" s="15"/>
      <c r="OVO33" s="15"/>
      <c r="OVP33" s="149"/>
      <c r="OVQ33" s="15"/>
      <c r="OVR33" s="15"/>
      <c r="OVS33" s="15"/>
      <c r="OVT33" s="149"/>
      <c r="OVU33" s="15"/>
      <c r="OVV33" s="15"/>
      <c r="OVW33" s="15"/>
      <c r="OVX33" s="149"/>
      <c r="OVY33" s="15"/>
      <c r="OVZ33" s="15"/>
      <c r="OWA33" s="15"/>
      <c r="OWB33" s="149"/>
      <c r="OWC33" s="15"/>
      <c r="OWD33" s="15"/>
      <c r="OWE33" s="15"/>
      <c r="OWF33" s="149"/>
      <c r="OWG33" s="15"/>
      <c r="OWH33" s="15"/>
      <c r="OWI33" s="15"/>
      <c r="OWJ33" s="149"/>
      <c r="OWK33" s="15"/>
      <c r="OWL33" s="15"/>
      <c r="OWM33" s="15"/>
      <c r="OWN33" s="149"/>
      <c r="OWO33" s="15"/>
      <c r="OWP33" s="15"/>
      <c r="OWQ33" s="15"/>
      <c r="OWR33" s="149"/>
      <c r="OWS33" s="15"/>
      <c r="OWT33" s="15"/>
      <c r="OWU33" s="15"/>
      <c r="OWV33" s="149"/>
      <c r="OWW33" s="15"/>
      <c r="OWX33" s="15"/>
      <c r="OWY33" s="15"/>
      <c r="OWZ33" s="149"/>
      <c r="OXA33" s="15"/>
      <c r="OXB33" s="15"/>
      <c r="OXC33" s="15"/>
      <c r="OXD33" s="149"/>
      <c r="OXE33" s="15"/>
      <c r="OXF33" s="15"/>
      <c r="OXG33" s="15"/>
      <c r="OXH33" s="149"/>
      <c r="OXI33" s="15"/>
      <c r="OXJ33" s="15"/>
      <c r="OXK33" s="15"/>
      <c r="OXL33" s="149"/>
      <c r="OXM33" s="15"/>
      <c r="OXN33" s="15"/>
      <c r="OXO33" s="15"/>
      <c r="OXP33" s="149"/>
      <c r="OXQ33" s="15"/>
      <c r="OXR33" s="15"/>
      <c r="OXS33" s="15"/>
      <c r="OXT33" s="149"/>
      <c r="OXU33" s="15"/>
      <c r="OXV33" s="15"/>
      <c r="OXW33" s="15"/>
      <c r="OXX33" s="149"/>
      <c r="OXY33" s="15"/>
      <c r="OXZ33" s="15"/>
      <c r="OYA33" s="15"/>
      <c r="OYB33" s="149"/>
      <c r="OYC33" s="15"/>
      <c r="OYD33" s="15"/>
      <c r="OYE33" s="15"/>
      <c r="OYF33" s="149"/>
      <c r="OYG33" s="15"/>
      <c r="OYH33" s="15"/>
      <c r="OYI33" s="15"/>
      <c r="OYJ33" s="149"/>
      <c r="OYK33" s="15"/>
      <c r="OYL33" s="15"/>
      <c r="OYM33" s="15"/>
      <c r="OYN33" s="149"/>
      <c r="OYO33" s="15"/>
      <c r="OYP33" s="15"/>
      <c r="OYQ33" s="15"/>
      <c r="OYR33" s="149"/>
      <c r="OYS33" s="15"/>
      <c r="OYT33" s="15"/>
      <c r="OYU33" s="15"/>
      <c r="OYV33" s="149"/>
      <c r="OYW33" s="15"/>
      <c r="OYX33" s="15"/>
      <c r="OYY33" s="15"/>
      <c r="OYZ33" s="149"/>
      <c r="OZA33" s="15"/>
      <c r="OZB33" s="15"/>
      <c r="OZC33" s="15"/>
      <c r="OZD33" s="149"/>
      <c r="OZE33" s="15"/>
      <c r="OZF33" s="15"/>
      <c r="OZG33" s="15"/>
      <c r="OZH33" s="149"/>
      <c r="OZI33" s="15"/>
      <c r="OZJ33" s="15"/>
      <c r="OZK33" s="15"/>
      <c r="OZL33" s="149"/>
      <c r="OZM33" s="15"/>
      <c r="OZN33" s="15"/>
      <c r="OZO33" s="15"/>
      <c r="OZP33" s="149"/>
      <c r="OZQ33" s="15"/>
      <c r="OZR33" s="15"/>
      <c r="OZS33" s="15"/>
      <c r="OZT33" s="149"/>
      <c r="OZU33" s="15"/>
      <c r="OZV33" s="15"/>
      <c r="OZW33" s="15"/>
      <c r="OZX33" s="149"/>
      <c r="OZY33" s="15"/>
      <c r="OZZ33" s="15"/>
      <c r="PAA33" s="15"/>
      <c r="PAB33" s="149"/>
      <c r="PAC33" s="15"/>
      <c r="PAD33" s="15"/>
      <c r="PAE33" s="15"/>
      <c r="PAF33" s="149"/>
      <c r="PAG33" s="15"/>
      <c r="PAH33" s="15"/>
      <c r="PAI33" s="15"/>
      <c r="PAJ33" s="149"/>
      <c r="PAK33" s="15"/>
      <c r="PAL33" s="15"/>
      <c r="PAM33" s="15"/>
      <c r="PAN33" s="149"/>
      <c r="PAO33" s="15"/>
      <c r="PAP33" s="15"/>
      <c r="PAQ33" s="15"/>
      <c r="PAR33" s="149"/>
      <c r="PAS33" s="15"/>
      <c r="PAT33" s="15"/>
      <c r="PAU33" s="15"/>
      <c r="PAV33" s="149"/>
      <c r="PAW33" s="15"/>
      <c r="PAX33" s="15"/>
      <c r="PAY33" s="15"/>
      <c r="PAZ33" s="149"/>
      <c r="PBA33" s="15"/>
      <c r="PBB33" s="15"/>
      <c r="PBC33" s="15"/>
      <c r="PBD33" s="149"/>
      <c r="PBE33" s="15"/>
      <c r="PBF33" s="15"/>
      <c r="PBG33" s="15"/>
      <c r="PBH33" s="149"/>
      <c r="PBI33" s="15"/>
      <c r="PBJ33" s="15"/>
      <c r="PBK33" s="15"/>
      <c r="PBL33" s="149"/>
      <c r="PBM33" s="15"/>
      <c r="PBN33" s="15"/>
      <c r="PBO33" s="15"/>
      <c r="PBP33" s="149"/>
      <c r="PBQ33" s="15"/>
      <c r="PBR33" s="15"/>
      <c r="PBS33" s="15"/>
      <c r="PBT33" s="149"/>
      <c r="PBU33" s="15"/>
      <c r="PBV33" s="15"/>
      <c r="PBW33" s="15"/>
      <c r="PBX33" s="149"/>
      <c r="PBY33" s="15"/>
      <c r="PBZ33" s="15"/>
      <c r="PCA33" s="15"/>
      <c r="PCB33" s="149"/>
      <c r="PCC33" s="15"/>
      <c r="PCD33" s="15"/>
      <c r="PCE33" s="15"/>
      <c r="PCF33" s="149"/>
      <c r="PCG33" s="15"/>
      <c r="PCH33" s="15"/>
      <c r="PCI33" s="15"/>
      <c r="PCJ33" s="149"/>
      <c r="PCK33" s="15"/>
      <c r="PCL33" s="15"/>
      <c r="PCM33" s="15"/>
      <c r="PCN33" s="149"/>
      <c r="PCO33" s="15"/>
      <c r="PCP33" s="15"/>
      <c r="PCQ33" s="15"/>
      <c r="PCR33" s="149"/>
      <c r="PCS33" s="15"/>
      <c r="PCT33" s="15"/>
      <c r="PCU33" s="15"/>
      <c r="PCV33" s="149"/>
      <c r="PCW33" s="15"/>
      <c r="PCX33" s="15"/>
      <c r="PCY33" s="15"/>
      <c r="PCZ33" s="149"/>
      <c r="PDA33" s="15"/>
      <c r="PDB33" s="15"/>
      <c r="PDC33" s="15"/>
      <c r="PDD33" s="149"/>
      <c r="PDE33" s="15"/>
      <c r="PDF33" s="15"/>
      <c r="PDG33" s="15"/>
      <c r="PDH33" s="149"/>
      <c r="PDI33" s="15"/>
      <c r="PDJ33" s="15"/>
      <c r="PDK33" s="15"/>
      <c r="PDL33" s="149"/>
      <c r="PDM33" s="15"/>
      <c r="PDN33" s="15"/>
      <c r="PDO33" s="15"/>
      <c r="PDP33" s="149"/>
      <c r="PDQ33" s="15"/>
      <c r="PDR33" s="15"/>
      <c r="PDS33" s="15"/>
      <c r="PDT33" s="149"/>
      <c r="PDU33" s="15"/>
      <c r="PDV33" s="15"/>
      <c r="PDW33" s="15"/>
      <c r="PDX33" s="149"/>
      <c r="PDY33" s="15"/>
      <c r="PDZ33" s="15"/>
      <c r="PEA33" s="15"/>
      <c r="PEB33" s="149"/>
      <c r="PEC33" s="15"/>
      <c r="PED33" s="15"/>
      <c r="PEE33" s="15"/>
      <c r="PEF33" s="149"/>
      <c r="PEG33" s="15"/>
      <c r="PEH33" s="15"/>
      <c r="PEI33" s="15"/>
      <c r="PEJ33" s="149"/>
      <c r="PEK33" s="15"/>
      <c r="PEL33" s="15"/>
      <c r="PEM33" s="15"/>
      <c r="PEN33" s="149"/>
      <c r="PEO33" s="15"/>
      <c r="PEP33" s="15"/>
      <c r="PEQ33" s="15"/>
      <c r="PER33" s="149"/>
      <c r="PES33" s="15"/>
      <c r="PET33" s="15"/>
      <c r="PEU33" s="15"/>
      <c r="PEV33" s="149"/>
      <c r="PEW33" s="15"/>
      <c r="PEX33" s="15"/>
      <c r="PEY33" s="15"/>
      <c r="PEZ33" s="149"/>
      <c r="PFA33" s="15"/>
      <c r="PFB33" s="15"/>
      <c r="PFC33" s="15"/>
      <c r="PFD33" s="149"/>
      <c r="PFE33" s="15"/>
      <c r="PFF33" s="15"/>
      <c r="PFG33" s="15"/>
      <c r="PFH33" s="149"/>
      <c r="PFI33" s="15"/>
      <c r="PFJ33" s="15"/>
      <c r="PFK33" s="15"/>
      <c r="PFL33" s="149"/>
      <c r="PFM33" s="15"/>
      <c r="PFN33" s="15"/>
      <c r="PFO33" s="15"/>
      <c r="PFP33" s="149"/>
      <c r="PFQ33" s="15"/>
      <c r="PFR33" s="15"/>
      <c r="PFS33" s="15"/>
      <c r="PFT33" s="149"/>
      <c r="PFU33" s="15"/>
      <c r="PFV33" s="15"/>
      <c r="PFW33" s="15"/>
      <c r="PFX33" s="149"/>
      <c r="PFY33" s="15"/>
      <c r="PFZ33" s="15"/>
      <c r="PGA33" s="15"/>
      <c r="PGB33" s="149"/>
      <c r="PGC33" s="15"/>
      <c r="PGD33" s="15"/>
      <c r="PGE33" s="15"/>
      <c r="PGF33" s="149"/>
      <c r="PGG33" s="15"/>
      <c r="PGH33" s="15"/>
      <c r="PGI33" s="15"/>
      <c r="PGJ33" s="149"/>
      <c r="PGK33" s="15"/>
      <c r="PGL33" s="15"/>
      <c r="PGM33" s="15"/>
      <c r="PGN33" s="149"/>
      <c r="PGO33" s="15"/>
      <c r="PGP33" s="15"/>
      <c r="PGQ33" s="15"/>
      <c r="PGR33" s="149"/>
      <c r="PGS33" s="15"/>
      <c r="PGT33" s="15"/>
      <c r="PGU33" s="15"/>
      <c r="PGV33" s="149"/>
      <c r="PGW33" s="15"/>
      <c r="PGX33" s="15"/>
      <c r="PGY33" s="15"/>
      <c r="PGZ33" s="149"/>
      <c r="PHA33" s="15"/>
      <c r="PHB33" s="15"/>
      <c r="PHC33" s="15"/>
      <c r="PHD33" s="149"/>
      <c r="PHE33" s="15"/>
      <c r="PHF33" s="15"/>
      <c r="PHG33" s="15"/>
      <c r="PHH33" s="149"/>
      <c r="PHI33" s="15"/>
      <c r="PHJ33" s="15"/>
      <c r="PHK33" s="15"/>
      <c r="PHL33" s="149"/>
      <c r="PHM33" s="15"/>
      <c r="PHN33" s="15"/>
      <c r="PHO33" s="15"/>
      <c r="PHP33" s="149"/>
      <c r="PHQ33" s="15"/>
      <c r="PHR33" s="15"/>
      <c r="PHS33" s="15"/>
      <c r="PHT33" s="149"/>
      <c r="PHU33" s="15"/>
      <c r="PHV33" s="15"/>
      <c r="PHW33" s="15"/>
      <c r="PHX33" s="149"/>
      <c r="PHY33" s="15"/>
      <c r="PHZ33" s="15"/>
      <c r="PIA33" s="15"/>
      <c r="PIB33" s="149"/>
      <c r="PIC33" s="15"/>
      <c r="PID33" s="15"/>
      <c r="PIE33" s="15"/>
      <c r="PIF33" s="149"/>
      <c r="PIG33" s="15"/>
      <c r="PIH33" s="15"/>
      <c r="PII33" s="15"/>
      <c r="PIJ33" s="149"/>
      <c r="PIK33" s="15"/>
      <c r="PIL33" s="15"/>
      <c r="PIM33" s="15"/>
      <c r="PIN33" s="149"/>
      <c r="PIO33" s="15"/>
      <c r="PIP33" s="15"/>
      <c r="PIQ33" s="15"/>
      <c r="PIR33" s="149"/>
      <c r="PIS33" s="15"/>
      <c r="PIT33" s="15"/>
      <c r="PIU33" s="15"/>
      <c r="PIV33" s="149"/>
      <c r="PIW33" s="15"/>
      <c r="PIX33" s="15"/>
      <c r="PIY33" s="15"/>
      <c r="PIZ33" s="149"/>
      <c r="PJA33" s="15"/>
      <c r="PJB33" s="15"/>
      <c r="PJC33" s="15"/>
      <c r="PJD33" s="149"/>
      <c r="PJE33" s="15"/>
      <c r="PJF33" s="15"/>
      <c r="PJG33" s="15"/>
      <c r="PJH33" s="149"/>
      <c r="PJI33" s="15"/>
      <c r="PJJ33" s="15"/>
      <c r="PJK33" s="15"/>
      <c r="PJL33" s="149"/>
      <c r="PJM33" s="15"/>
      <c r="PJN33" s="15"/>
      <c r="PJO33" s="15"/>
      <c r="PJP33" s="149"/>
      <c r="PJQ33" s="15"/>
      <c r="PJR33" s="15"/>
      <c r="PJS33" s="15"/>
      <c r="PJT33" s="149"/>
      <c r="PJU33" s="15"/>
      <c r="PJV33" s="15"/>
      <c r="PJW33" s="15"/>
      <c r="PJX33" s="149"/>
      <c r="PJY33" s="15"/>
      <c r="PJZ33" s="15"/>
      <c r="PKA33" s="15"/>
      <c r="PKB33" s="149"/>
      <c r="PKC33" s="15"/>
      <c r="PKD33" s="15"/>
      <c r="PKE33" s="15"/>
      <c r="PKF33" s="149"/>
      <c r="PKG33" s="15"/>
      <c r="PKH33" s="15"/>
      <c r="PKI33" s="15"/>
      <c r="PKJ33" s="149"/>
      <c r="PKK33" s="15"/>
      <c r="PKL33" s="15"/>
      <c r="PKM33" s="15"/>
      <c r="PKN33" s="149"/>
      <c r="PKO33" s="15"/>
      <c r="PKP33" s="15"/>
      <c r="PKQ33" s="15"/>
      <c r="PKR33" s="149"/>
      <c r="PKS33" s="15"/>
      <c r="PKT33" s="15"/>
      <c r="PKU33" s="15"/>
      <c r="PKV33" s="149"/>
      <c r="PKW33" s="15"/>
      <c r="PKX33" s="15"/>
      <c r="PKY33" s="15"/>
      <c r="PKZ33" s="149"/>
      <c r="PLA33" s="15"/>
      <c r="PLB33" s="15"/>
      <c r="PLC33" s="15"/>
      <c r="PLD33" s="149"/>
      <c r="PLE33" s="15"/>
      <c r="PLF33" s="15"/>
      <c r="PLG33" s="15"/>
      <c r="PLH33" s="149"/>
      <c r="PLI33" s="15"/>
      <c r="PLJ33" s="15"/>
      <c r="PLK33" s="15"/>
      <c r="PLL33" s="149"/>
      <c r="PLM33" s="15"/>
      <c r="PLN33" s="15"/>
      <c r="PLO33" s="15"/>
      <c r="PLP33" s="149"/>
      <c r="PLQ33" s="15"/>
      <c r="PLR33" s="15"/>
      <c r="PLS33" s="15"/>
      <c r="PLT33" s="149"/>
      <c r="PLU33" s="15"/>
      <c r="PLV33" s="15"/>
      <c r="PLW33" s="15"/>
      <c r="PLX33" s="149"/>
      <c r="PLY33" s="15"/>
      <c r="PLZ33" s="15"/>
      <c r="PMA33" s="15"/>
      <c r="PMB33" s="149"/>
      <c r="PMC33" s="15"/>
      <c r="PMD33" s="15"/>
      <c r="PME33" s="15"/>
      <c r="PMF33" s="149"/>
      <c r="PMG33" s="15"/>
      <c r="PMH33" s="15"/>
      <c r="PMI33" s="15"/>
      <c r="PMJ33" s="149"/>
      <c r="PMK33" s="15"/>
      <c r="PML33" s="15"/>
      <c r="PMM33" s="15"/>
      <c r="PMN33" s="149"/>
      <c r="PMO33" s="15"/>
      <c r="PMP33" s="15"/>
      <c r="PMQ33" s="15"/>
      <c r="PMR33" s="149"/>
      <c r="PMS33" s="15"/>
      <c r="PMT33" s="15"/>
      <c r="PMU33" s="15"/>
      <c r="PMV33" s="149"/>
      <c r="PMW33" s="15"/>
      <c r="PMX33" s="15"/>
      <c r="PMY33" s="15"/>
      <c r="PMZ33" s="149"/>
      <c r="PNA33" s="15"/>
      <c r="PNB33" s="15"/>
      <c r="PNC33" s="15"/>
      <c r="PND33" s="149"/>
      <c r="PNE33" s="15"/>
      <c r="PNF33" s="15"/>
      <c r="PNG33" s="15"/>
      <c r="PNH33" s="149"/>
      <c r="PNI33" s="15"/>
      <c r="PNJ33" s="15"/>
      <c r="PNK33" s="15"/>
      <c r="PNL33" s="149"/>
      <c r="PNM33" s="15"/>
      <c r="PNN33" s="15"/>
      <c r="PNO33" s="15"/>
      <c r="PNP33" s="149"/>
      <c r="PNQ33" s="15"/>
      <c r="PNR33" s="15"/>
      <c r="PNS33" s="15"/>
      <c r="PNT33" s="149"/>
      <c r="PNU33" s="15"/>
      <c r="PNV33" s="15"/>
      <c r="PNW33" s="15"/>
      <c r="PNX33" s="149"/>
      <c r="PNY33" s="15"/>
      <c r="PNZ33" s="15"/>
      <c r="POA33" s="15"/>
      <c r="POB33" s="149"/>
      <c r="POC33" s="15"/>
      <c r="POD33" s="15"/>
      <c r="POE33" s="15"/>
      <c r="POF33" s="149"/>
      <c r="POG33" s="15"/>
      <c r="POH33" s="15"/>
      <c r="POI33" s="15"/>
      <c r="POJ33" s="149"/>
      <c r="POK33" s="15"/>
      <c r="POL33" s="15"/>
      <c r="POM33" s="15"/>
      <c r="PON33" s="149"/>
      <c r="POO33" s="15"/>
      <c r="POP33" s="15"/>
      <c r="POQ33" s="15"/>
      <c r="POR33" s="149"/>
      <c r="POS33" s="15"/>
      <c r="POT33" s="15"/>
      <c r="POU33" s="15"/>
      <c r="POV33" s="149"/>
      <c r="POW33" s="15"/>
      <c r="POX33" s="15"/>
      <c r="POY33" s="15"/>
      <c r="POZ33" s="149"/>
      <c r="PPA33" s="15"/>
      <c r="PPB33" s="15"/>
      <c r="PPC33" s="15"/>
      <c r="PPD33" s="149"/>
      <c r="PPE33" s="15"/>
      <c r="PPF33" s="15"/>
      <c r="PPG33" s="15"/>
      <c r="PPH33" s="149"/>
      <c r="PPI33" s="15"/>
      <c r="PPJ33" s="15"/>
      <c r="PPK33" s="15"/>
      <c r="PPL33" s="149"/>
      <c r="PPM33" s="15"/>
      <c r="PPN33" s="15"/>
      <c r="PPO33" s="15"/>
      <c r="PPP33" s="149"/>
      <c r="PPQ33" s="15"/>
      <c r="PPR33" s="15"/>
      <c r="PPS33" s="15"/>
      <c r="PPT33" s="149"/>
      <c r="PPU33" s="15"/>
      <c r="PPV33" s="15"/>
      <c r="PPW33" s="15"/>
      <c r="PPX33" s="149"/>
      <c r="PPY33" s="15"/>
      <c r="PPZ33" s="15"/>
      <c r="PQA33" s="15"/>
      <c r="PQB33" s="149"/>
      <c r="PQC33" s="15"/>
      <c r="PQD33" s="15"/>
      <c r="PQE33" s="15"/>
      <c r="PQF33" s="149"/>
      <c r="PQG33" s="15"/>
      <c r="PQH33" s="15"/>
      <c r="PQI33" s="15"/>
      <c r="PQJ33" s="149"/>
      <c r="PQK33" s="15"/>
      <c r="PQL33" s="15"/>
      <c r="PQM33" s="15"/>
      <c r="PQN33" s="149"/>
      <c r="PQO33" s="15"/>
      <c r="PQP33" s="15"/>
      <c r="PQQ33" s="15"/>
      <c r="PQR33" s="149"/>
      <c r="PQS33" s="15"/>
      <c r="PQT33" s="15"/>
      <c r="PQU33" s="15"/>
      <c r="PQV33" s="149"/>
      <c r="PQW33" s="15"/>
      <c r="PQX33" s="15"/>
      <c r="PQY33" s="15"/>
      <c r="PQZ33" s="149"/>
      <c r="PRA33" s="15"/>
      <c r="PRB33" s="15"/>
      <c r="PRC33" s="15"/>
      <c r="PRD33" s="149"/>
      <c r="PRE33" s="15"/>
      <c r="PRF33" s="15"/>
      <c r="PRG33" s="15"/>
      <c r="PRH33" s="149"/>
      <c r="PRI33" s="15"/>
      <c r="PRJ33" s="15"/>
      <c r="PRK33" s="15"/>
      <c r="PRL33" s="149"/>
      <c r="PRM33" s="15"/>
      <c r="PRN33" s="15"/>
      <c r="PRO33" s="15"/>
      <c r="PRP33" s="149"/>
      <c r="PRQ33" s="15"/>
      <c r="PRR33" s="15"/>
      <c r="PRS33" s="15"/>
      <c r="PRT33" s="149"/>
      <c r="PRU33" s="15"/>
      <c r="PRV33" s="15"/>
      <c r="PRW33" s="15"/>
      <c r="PRX33" s="149"/>
      <c r="PRY33" s="15"/>
      <c r="PRZ33" s="15"/>
      <c r="PSA33" s="15"/>
      <c r="PSB33" s="149"/>
      <c r="PSC33" s="15"/>
      <c r="PSD33" s="15"/>
      <c r="PSE33" s="15"/>
      <c r="PSF33" s="149"/>
      <c r="PSG33" s="15"/>
      <c r="PSH33" s="15"/>
      <c r="PSI33" s="15"/>
      <c r="PSJ33" s="149"/>
      <c r="PSK33" s="15"/>
      <c r="PSL33" s="15"/>
      <c r="PSM33" s="15"/>
      <c r="PSN33" s="149"/>
      <c r="PSO33" s="15"/>
      <c r="PSP33" s="15"/>
      <c r="PSQ33" s="15"/>
      <c r="PSR33" s="149"/>
      <c r="PSS33" s="15"/>
      <c r="PST33" s="15"/>
      <c r="PSU33" s="15"/>
      <c r="PSV33" s="149"/>
      <c r="PSW33" s="15"/>
      <c r="PSX33" s="15"/>
      <c r="PSY33" s="15"/>
      <c r="PSZ33" s="149"/>
      <c r="PTA33" s="15"/>
      <c r="PTB33" s="15"/>
      <c r="PTC33" s="15"/>
      <c r="PTD33" s="149"/>
      <c r="PTE33" s="15"/>
      <c r="PTF33" s="15"/>
      <c r="PTG33" s="15"/>
      <c r="PTH33" s="149"/>
      <c r="PTI33" s="15"/>
      <c r="PTJ33" s="15"/>
      <c r="PTK33" s="15"/>
      <c r="PTL33" s="149"/>
      <c r="PTM33" s="15"/>
      <c r="PTN33" s="15"/>
      <c r="PTO33" s="15"/>
      <c r="PTP33" s="149"/>
      <c r="PTQ33" s="15"/>
      <c r="PTR33" s="15"/>
      <c r="PTS33" s="15"/>
      <c r="PTT33" s="149"/>
      <c r="PTU33" s="15"/>
      <c r="PTV33" s="15"/>
      <c r="PTW33" s="15"/>
      <c r="PTX33" s="149"/>
      <c r="PTY33" s="15"/>
      <c r="PTZ33" s="15"/>
      <c r="PUA33" s="15"/>
      <c r="PUB33" s="149"/>
      <c r="PUC33" s="15"/>
      <c r="PUD33" s="15"/>
      <c r="PUE33" s="15"/>
      <c r="PUF33" s="149"/>
      <c r="PUG33" s="15"/>
      <c r="PUH33" s="15"/>
      <c r="PUI33" s="15"/>
      <c r="PUJ33" s="149"/>
      <c r="PUK33" s="15"/>
      <c r="PUL33" s="15"/>
      <c r="PUM33" s="15"/>
      <c r="PUN33" s="149"/>
      <c r="PUO33" s="15"/>
      <c r="PUP33" s="15"/>
      <c r="PUQ33" s="15"/>
      <c r="PUR33" s="149"/>
      <c r="PUS33" s="15"/>
      <c r="PUT33" s="15"/>
      <c r="PUU33" s="15"/>
      <c r="PUV33" s="149"/>
      <c r="PUW33" s="15"/>
      <c r="PUX33" s="15"/>
      <c r="PUY33" s="15"/>
      <c r="PUZ33" s="149"/>
      <c r="PVA33" s="15"/>
      <c r="PVB33" s="15"/>
      <c r="PVC33" s="15"/>
      <c r="PVD33" s="149"/>
      <c r="PVE33" s="15"/>
      <c r="PVF33" s="15"/>
      <c r="PVG33" s="15"/>
      <c r="PVH33" s="149"/>
      <c r="PVI33" s="15"/>
      <c r="PVJ33" s="15"/>
      <c r="PVK33" s="15"/>
      <c r="PVL33" s="149"/>
      <c r="PVM33" s="15"/>
      <c r="PVN33" s="15"/>
      <c r="PVO33" s="15"/>
      <c r="PVP33" s="149"/>
      <c r="PVQ33" s="15"/>
      <c r="PVR33" s="15"/>
      <c r="PVS33" s="15"/>
      <c r="PVT33" s="149"/>
      <c r="PVU33" s="15"/>
      <c r="PVV33" s="15"/>
      <c r="PVW33" s="15"/>
      <c r="PVX33" s="149"/>
      <c r="PVY33" s="15"/>
      <c r="PVZ33" s="15"/>
      <c r="PWA33" s="15"/>
      <c r="PWB33" s="149"/>
      <c r="PWC33" s="15"/>
      <c r="PWD33" s="15"/>
      <c r="PWE33" s="15"/>
      <c r="PWF33" s="149"/>
      <c r="PWG33" s="15"/>
      <c r="PWH33" s="15"/>
      <c r="PWI33" s="15"/>
      <c r="PWJ33" s="149"/>
      <c r="PWK33" s="15"/>
      <c r="PWL33" s="15"/>
      <c r="PWM33" s="15"/>
      <c r="PWN33" s="149"/>
      <c r="PWO33" s="15"/>
      <c r="PWP33" s="15"/>
      <c r="PWQ33" s="15"/>
      <c r="PWR33" s="149"/>
      <c r="PWS33" s="15"/>
      <c r="PWT33" s="15"/>
      <c r="PWU33" s="15"/>
      <c r="PWV33" s="149"/>
      <c r="PWW33" s="15"/>
      <c r="PWX33" s="15"/>
      <c r="PWY33" s="15"/>
      <c r="PWZ33" s="149"/>
      <c r="PXA33" s="15"/>
      <c r="PXB33" s="15"/>
      <c r="PXC33" s="15"/>
      <c r="PXD33" s="149"/>
      <c r="PXE33" s="15"/>
      <c r="PXF33" s="15"/>
      <c r="PXG33" s="15"/>
      <c r="PXH33" s="149"/>
      <c r="PXI33" s="15"/>
      <c r="PXJ33" s="15"/>
      <c r="PXK33" s="15"/>
      <c r="PXL33" s="149"/>
      <c r="PXM33" s="15"/>
      <c r="PXN33" s="15"/>
      <c r="PXO33" s="15"/>
      <c r="PXP33" s="149"/>
      <c r="PXQ33" s="15"/>
      <c r="PXR33" s="15"/>
      <c r="PXS33" s="15"/>
      <c r="PXT33" s="149"/>
      <c r="PXU33" s="15"/>
      <c r="PXV33" s="15"/>
      <c r="PXW33" s="15"/>
      <c r="PXX33" s="149"/>
      <c r="PXY33" s="15"/>
      <c r="PXZ33" s="15"/>
      <c r="PYA33" s="15"/>
      <c r="PYB33" s="149"/>
      <c r="PYC33" s="15"/>
      <c r="PYD33" s="15"/>
      <c r="PYE33" s="15"/>
      <c r="PYF33" s="149"/>
      <c r="PYG33" s="15"/>
      <c r="PYH33" s="15"/>
      <c r="PYI33" s="15"/>
      <c r="PYJ33" s="149"/>
      <c r="PYK33" s="15"/>
      <c r="PYL33" s="15"/>
      <c r="PYM33" s="15"/>
      <c r="PYN33" s="149"/>
      <c r="PYO33" s="15"/>
      <c r="PYP33" s="15"/>
      <c r="PYQ33" s="15"/>
      <c r="PYR33" s="149"/>
      <c r="PYS33" s="15"/>
      <c r="PYT33" s="15"/>
      <c r="PYU33" s="15"/>
      <c r="PYV33" s="149"/>
      <c r="PYW33" s="15"/>
      <c r="PYX33" s="15"/>
      <c r="PYY33" s="15"/>
      <c r="PYZ33" s="149"/>
      <c r="PZA33" s="15"/>
      <c r="PZB33" s="15"/>
      <c r="PZC33" s="15"/>
      <c r="PZD33" s="149"/>
      <c r="PZE33" s="15"/>
      <c r="PZF33" s="15"/>
      <c r="PZG33" s="15"/>
      <c r="PZH33" s="149"/>
      <c r="PZI33" s="15"/>
      <c r="PZJ33" s="15"/>
      <c r="PZK33" s="15"/>
      <c r="PZL33" s="149"/>
      <c r="PZM33" s="15"/>
      <c r="PZN33" s="15"/>
      <c r="PZO33" s="15"/>
      <c r="PZP33" s="149"/>
      <c r="PZQ33" s="15"/>
      <c r="PZR33" s="15"/>
      <c r="PZS33" s="15"/>
      <c r="PZT33" s="149"/>
      <c r="PZU33" s="15"/>
      <c r="PZV33" s="15"/>
      <c r="PZW33" s="15"/>
      <c r="PZX33" s="149"/>
      <c r="PZY33" s="15"/>
      <c r="PZZ33" s="15"/>
      <c r="QAA33" s="15"/>
      <c r="QAB33" s="149"/>
      <c r="QAC33" s="15"/>
      <c r="QAD33" s="15"/>
      <c r="QAE33" s="15"/>
      <c r="QAF33" s="149"/>
      <c r="QAG33" s="15"/>
      <c r="QAH33" s="15"/>
      <c r="QAI33" s="15"/>
      <c r="QAJ33" s="149"/>
      <c r="QAK33" s="15"/>
      <c r="QAL33" s="15"/>
      <c r="QAM33" s="15"/>
      <c r="QAN33" s="149"/>
      <c r="QAO33" s="15"/>
      <c r="QAP33" s="15"/>
      <c r="QAQ33" s="15"/>
      <c r="QAR33" s="149"/>
      <c r="QAS33" s="15"/>
      <c r="QAT33" s="15"/>
      <c r="QAU33" s="15"/>
      <c r="QAV33" s="149"/>
      <c r="QAW33" s="15"/>
      <c r="QAX33" s="15"/>
      <c r="QAY33" s="15"/>
      <c r="QAZ33" s="149"/>
      <c r="QBA33" s="15"/>
      <c r="QBB33" s="15"/>
      <c r="QBC33" s="15"/>
      <c r="QBD33" s="149"/>
      <c r="QBE33" s="15"/>
      <c r="QBF33" s="15"/>
      <c r="QBG33" s="15"/>
      <c r="QBH33" s="149"/>
      <c r="QBI33" s="15"/>
      <c r="QBJ33" s="15"/>
      <c r="QBK33" s="15"/>
      <c r="QBL33" s="149"/>
      <c r="QBM33" s="15"/>
      <c r="QBN33" s="15"/>
      <c r="QBO33" s="15"/>
      <c r="QBP33" s="149"/>
      <c r="QBQ33" s="15"/>
      <c r="QBR33" s="15"/>
      <c r="QBS33" s="15"/>
      <c r="QBT33" s="149"/>
      <c r="QBU33" s="15"/>
      <c r="QBV33" s="15"/>
      <c r="QBW33" s="15"/>
      <c r="QBX33" s="149"/>
      <c r="QBY33" s="15"/>
      <c r="QBZ33" s="15"/>
      <c r="QCA33" s="15"/>
      <c r="QCB33" s="149"/>
      <c r="QCC33" s="15"/>
      <c r="QCD33" s="15"/>
      <c r="QCE33" s="15"/>
      <c r="QCF33" s="149"/>
      <c r="QCG33" s="15"/>
      <c r="QCH33" s="15"/>
      <c r="QCI33" s="15"/>
      <c r="QCJ33" s="149"/>
      <c r="QCK33" s="15"/>
      <c r="QCL33" s="15"/>
      <c r="QCM33" s="15"/>
      <c r="QCN33" s="149"/>
      <c r="QCO33" s="15"/>
      <c r="QCP33" s="15"/>
      <c r="QCQ33" s="15"/>
      <c r="QCR33" s="149"/>
      <c r="QCS33" s="15"/>
      <c r="QCT33" s="15"/>
      <c r="QCU33" s="15"/>
      <c r="QCV33" s="149"/>
      <c r="QCW33" s="15"/>
      <c r="QCX33" s="15"/>
      <c r="QCY33" s="15"/>
      <c r="QCZ33" s="149"/>
      <c r="QDA33" s="15"/>
      <c r="QDB33" s="15"/>
      <c r="QDC33" s="15"/>
      <c r="QDD33" s="149"/>
      <c r="QDE33" s="15"/>
      <c r="QDF33" s="15"/>
      <c r="QDG33" s="15"/>
      <c r="QDH33" s="149"/>
      <c r="QDI33" s="15"/>
      <c r="QDJ33" s="15"/>
      <c r="QDK33" s="15"/>
      <c r="QDL33" s="149"/>
      <c r="QDM33" s="15"/>
      <c r="QDN33" s="15"/>
      <c r="QDO33" s="15"/>
      <c r="QDP33" s="149"/>
      <c r="QDQ33" s="15"/>
      <c r="QDR33" s="15"/>
      <c r="QDS33" s="15"/>
      <c r="QDT33" s="149"/>
      <c r="QDU33" s="15"/>
      <c r="QDV33" s="15"/>
      <c r="QDW33" s="15"/>
      <c r="QDX33" s="149"/>
      <c r="QDY33" s="15"/>
      <c r="QDZ33" s="15"/>
      <c r="QEA33" s="15"/>
      <c r="QEB33" s="149"/>
      <c r="QEC33" s="15"/>
      <c r="QED33" s="15"/>
      <c r="QEE33" s="15"/>
      <c r="QEF33" s="149"/>
      <c r="QEG33" s="15"/>
      <c r="QEH33" s="15"/>
      <c r="QEI33" s="15"/>
      <c r="QEJ33" s="149"/>
      <c r="QEK33" s="15"/>
      <c r="QEL33" s="15"/>
      <c r="QEM33" s="15"/>
      <c r="QEN33" s="149"/>
      <c r="QEO33" s="15"/>
      <c r="QEP33" s="15"/>
      <c r="QEQ33" s="15"/>
      <c r="QER33" s="149"/>
      <c r="QES33" s="15"/>
      <c r="QET33" s="15"/>
      <c r="QEU33" s="15"/>
      <c r="QEV33" s="149"/>
      <c r="QEW33" s="15"/>
      <c r="QEX33" s="15"/>
      <c r="QEY33" s="15"/>
      <c r="QEZ33" s="149"/>
      <c r="QFA33" s="15"/>
      <c r="QFB33" s="15"/>
      <c r="QFC33" s="15"/>
      <c r="QFD33" s="149"/>
      <c r="QFE33" s="15"/>
      <c r="QFF33" s="15"/>
      <c r="QFG33" s="15"/>
      <c r="QFH33" s="149"/>
      <c r="QFI33" s="15"/>
      <c r="QFJ33" s="15"/>
      <c r="QFK33" s="15"/>
      <c r="QFL33" s="149"/>
      <c r="QFM33" s="15"/>
      <c r="QFN33" s="15"/>
      <c r="QFO33" s="15"/>
      <c r="QFP33" s="149"/>
      <c r="QFQ33" s="15"/>
      <c r="QFR33" s="15"/>
      <c r="QFS33" s="15"/>
      <c r="QFT33" s="149"/>
      <c r="QFU33" s="15"/>
      <c r="QFV33" s="15"/>
      <c r="QFW33" s="15"/>
      <c r="QFX33" s="149"/>
      <c r="QFY33" s="15"/>
      <c r="QFZ33" s="15"/>
      <c r="QGA33" s="15"/>
      <c r="QGB33" s="149"/>
      <c r="QGC33" s="15"/>
      <c r="QGD33" s="15"/>
      <c r="QGE33" s="15"/>
      <c r="QGF33" s="149"/>
      <c r="QGG33" s="15"/>
      <c r="QGH33" s="15"/>
      <c r="QGI33" s="15"/>
      <c r="QGJ33" s="149"/>
      <c r="QGK33" s="15"/>
      <c r="QGL33" s="15"/>
      <c r="QGM33" s="15"/>
      <c r="QGN33" s="149"/>
      <c r="QGO33" s="15"/>
      <c r="QGP33" s="15"/>
      <c r="QGQ33" s="15"/>
      <c r="QGR33" s="149"/>
      <c r="QGS33" s="15"/>
      <c r="QGT33" s="15"/>
      <c r="QGU33" s="15"/>
      <c r="QGV33" s="149"/>
      <c r="QGW33" s="15"/>
      <c r="QGX33" s="15"/>
      <c r="QGY33" s="15"/>
      <c r="QGZ33" s="149"/>
      <c r="QHA33" s="15"/>
      <c r="QHB33" s="15"/>
      <c r="QHC33" s="15"/>
      <c r="QHD33" s="149"/>
      <c r="QHE33" s="15"/>
      <c r="QHF33" s="15"/>
      <c r="QHG33" s="15"/>
      <c r="QHH33" s="149"/>
      <c r="QHI33" s="15"/>
      <c r="QHJ33" s="15"/>
      <c r="QHK33" s="15"/>
      <c r="QHL33" s="149"/>
      <c r="QHM33" s="15"/>
      <c r="QHN33" s="15"/>
      <c r="QHO33" s="15"/>
      <c r="QHP33" s="149"/>
      <c r="QHQ33" s="15"/>
      <c r="QHR33" s="15"/>
      <c r="QHS33" s="15"/>
      <c r="QHT33" s="149"/>
      <c r="QHU33" s="15"/>
      <c r="QHV33" s="15"/>
      <c r="QHW33" s="15"/>
      <c r="QHX33" s="149"/>
      <c r="QHY33" s="15"/>
      <c r="QHZ33" s="15"/>
      <c r="QIA33" s="15"/>
      <c r="QIB33" s="149"/>
      <c r="QIC33" s="15"/>
      <c r="QID33" s="15"/>
      <c r="QIE33" s="15"/>
      <c r="QIF33" s="149"/>
      <c r="QIG33" s="15"/>
      <c r="QIH33" s="15"/>
      <c r="QII33" s="15"/>
      <c r="QIJ33" s="149"/>
      <c r="QIK33" s="15"/>
      <c r="QIL33" s="15"/>
      <c r="QIM33" s="15"/>
      <c r="QIN33" s="149"/>
      <c r="QIO33" s="15"/>
      <c r="QIP33" s="15"/>
      <c r="QIQ33" s="15"/>
      <c r="QIR33" s="149"/>
      <c r="QIS33" s="15"/>
      <c r="QIT33" s="15"/>
      <c r="QIU33" s="15"/>
      <c r="QIV33" s="149"/>
      <c r="QIW33" s="15"/>
      <c r="QIX33" s="15"/>
      <c r="QIY33" s="15"/>
      <c r="QIZ33" s="149"/>
      <c r="QJA33" s="15"/>
      <c r="QJB33" s="15"/>
      <c r="QJC33" s="15"/>
      <c r="QJD33" s="149"/>
      <c r="QJE33" s="15"/>
      <c r="QJF33" s="15"/>
      <c r="QJG33" s="15"/>
      <c r="QJH33" s="149"/>
      <c r="QJI33" s="15"/>
      <c r="QJJ33" s="15"/>
      <c r="QJK33" s="15"/>
      <c r="QJL33" s="149"/>
      <c r="QJM33" s="15"/>
      <c r="QJN33" s="15"/>
      <c r="QJO33" s="15"/>
      <c r="QJP33" s="149"/>
      <c r="QJQ33" s="15"/>
      <c r="QJR33" s="15"/>
      <c r="QJS33" s="15"/>
      <c r="QJT33" s="149"/>
      <c r="QJU33" s="15"/>
      <c r="QJV33" s="15"/>
      <c r="QJW33" s="15"/>
      <c r="QJX33" s="149"/>
      <c r="QJY33" s="15"/>
      <c r="QJZ33" s="15"/>
      <c r="QKA33" s="15"/>
      <c r="QKB33" s="149"/>
      <c r="QKC33" s="15"/>
      <c r="QKD33" s="15"/>
      <c r="QKE33" s="15"/>
      <c r="QKF33" s="149"/>
      <c r="QKG33" s="15"/>
      <c r="QKH33" s="15"/>
      <c r="QKI33" s="15"/>
      <c r="QKJ33" s="149"/>
      <c r="QKK33" s="15"/>
      <c r="QKL33" s="15"/>
      <c r="QKM33" s="15"/>
      <c r="QKN33" s="149"/>
      <c r="QKO33" s="15"/>
      <c r="QKP33" s="15"/>
      <c r="QKQ33" s="15"/>
      <c r="QKR33" s="149"/>
      <c r="QKS33" s="15"/>
      <c r="QKT33" s="15"/>
      <c r="QKU33" s="15"/>
      <c r="QKV33" s="149"/>
      <c r="QKW33" s="15"/>
      <c r="QKX33" s="15"/>
      <c r="QKY33" s="15"/>
      <c r="QKZ33" s="149"/>
      <c r="QLA33" s="15"/>
      <c r="QLB33" s="15"/>
      <c r="QLC33" s="15"/>
      <c r="QLD33" s="149"/>
      <c r="QLE33" s="15"/>
      <c r="QLF33" s="15"/>
      <c r="QLG33" s="15"/>
      <c r="QLH33" s="149"/>
      <c r="QLI33" s="15"/>
      <c r="QLJ33" s="15"/>
      <c r="QLK33" s="15"/>
      <c r="QLL33" s="149"/>
      <c r="QLM33" s="15"/>
      <c r="QLN33" s="15"/>
      <c r="QLO33" s="15"/>
      <c r="QLP33" s="149"/>
      <c r="QLQ33" s="15"/>
      <c r="QLR33" s="15"/>
      <c r="QLS33" s="15"/>
      <c r="QLT33" s="149"/>
      <c r="QLU33" s="15"/>
      <c r="QLV33" s="15"/>
      <c r="QLW33" s="15"/>
      <c r="QLX33" s="149"/>
      <c r="QLY33" s="15"/>
      <c r="QLZ33" s="15"/>
      <c r="QMA33" s="15"/>
      <c r="QMB33" s="149"/>
      <c r="QMC33" s="15"/>
      <c r="QMD33" s="15"/>
      <c r="QME33" s="15"/>
      <c r="QMF33" s="149"/>
      <c r="QMG33" s="15"/>
      <c r="QMH33" s="15"/>
      <c r="QMI33" s="15"/>
      <c r="QMJ33" s="149"/>
      <c r="QMK33" s="15"/>
      <c r="QML33" s="15"/>
      <c r="QMM33" s="15"/>
      <c r="QMN33" s="149"/>
      <c r="QMO33" s="15"/>
      <c r="QMP33" s="15"/>
      <c r="QMQ33" s="15"/>
      <c r="QMR33" s="149"/>
      <c r="QMS33" s="15"/>
      <c r="QMT33" s="15"/>
      <c r="QMU33" s="15"/>
      <c r="QMV33" s="149"/>
      <c r="QMW33" s="15"/>
      <c r="QMX33" s="15"/>
      <c r="QMY33" s="15"/>
      <c r="QMZ33" s="149"/>
      <c r="QNA33" s="15"/>
      <c r="QNB33" s="15"/>
      <c r="QNC33" s="15"/>
      <c r="QND33" s="149"/>
      <c r="QNE33" s="15"/>
      <c r="QNF33" s="15"/>
      <c r="QNG33" s="15"/>
      <c r="QNH33" s="149"/>
      <c r="QNI33" s="15"/>
      <c r="QNJ33" s="15"/>
      <c r="QNK33" s="15"/>
      <c r="QNL33" s="149"/>
      <c r="QNM33" s="15"/>
      <c r="QNN33" s="15"/>
      <c r="QNO33" s="15"/>
      <c r="QNP33" s="149"/>
      <c r="QNQ33" s="15"/>
      <c r="QNR33" s="15"/>
      <c r="QNS33" s="15"/>
      <c r="QNT33" s="149"/>
      <c r="QNU33" s="15"/>
      <c r="QNV33" s="15"/>
      <c r="QNW33" s="15"/>
      <c r="QNX33" s="149"/>
      <c r="QNY33" s="15"/>
      <c r="QNZ33" s="15"/>
      <c r="QOA33" s="15"/>
      <c r="QOB33" s="149"/>
      <c r="QOC33" s="15"/>
      <c r="QOD33" s="15"/>
      <c r="QOE33" s="15"/>
      <c r="QOF33" s="149"/>
      <c r="QOG33" s="15"/>
      <c r="QOH33" s="15"/>
      <c r="QOI33" s="15"/>
      <c r="QOJ33" s="149"/>
      <c r="QOK33" s="15"/>
      <c r="QOL33" s="15"/>
      <c r="QOM33" s="15"/>
      <c r="QON33" s="149"/>
      <c r="QOO33" s="15"/>
      <c r="QOP33" s="15"/>
      <c r="QOQ33" s="15"/>
      <c r="QOR33" s="149"/>
      <c r="QOS33" s="15"/>
      <c r="QOT33" s="15"/>
      <c r="QOU33" s="15"/>
      <c r="QOV33" s="149"/>
      <c r="QOW33" s="15"/>
      <c r="QOX33" s="15"/>
      <c r="QOY33" s="15"/>
      <c r="QOZ33" s="149"/>
      <c r="QPA33" s="15"/>
      <c r="QPB33" s="15"/>
      <c r="QPC33" s="15"/>
      <c r="QPD33" s="149"/>
      <c r="QPE33" s="15"/>
      <c r="QPF33" s="15"/>
      <c r="QPG33" s="15"/>
      <c r="QPH33" s="149"/>
      <c r="QPI33" s="15"/>
      <c r="QPJ33" s="15"/>
      <c r="QPK33" s="15"/>
      <c r="QPL33" s="149"/>
      <c r="QPM33" s="15"/>
      <c r="QPN33" s="15"/>
      <c r="QPO33" s="15"/>
      <c r="QPP33" s="149"/>
      <c r="QPQ33" s="15"/>
      <c r="QPR33" s="15"/>
      <c r="QPS33" s="15"/>
      <c r="QPT33" s="149"/>
      <c r="QPU33" s="15"/>
      <c r="QPV33" s="15"/>
      <c r="QPW33" s="15"/>
      <c r="QPX33" s="149"/>
      <c r="QPY33" s="15"/>
      <c r="QPZ33" s="15"/>
      <c r="QQA33" s="15"/>
      <c r="QQB33" s="149"/>
      <c r="QQC33" s="15"/>
      <c r="QQD33" s="15"/>
      <c r="QQE33" s="15"/>
      <c r="QQF33" s="149"/>
      <c r="QQG33" s="15"/>
      <c r="QQH33" s="15"/>
      <c r="QQI33" s="15"/>
      <c r="QQJ33" s="149"/>
      <c r="QQK33" s="15"/>
      <c r="QQL33" s="15"/>
      <c r="QQM33" s="15"/>
      <c r="QQN33" s="149"/>
      <c r="QQO33" s="15"/>
      <c r="QQP33" s="15"/>
      <c r="QQQ33" s="15"/>
      <c r="QQR33" s="149"/>
      <c r="QQS33" s="15"/>
      <c r="QQT33" s="15"/>
      <c r="QQU33" s="15"/>
      <c r="QQV33" s="149"/>
      <c r="QQW33" s="15"/>
      <c r="QQX33" s="15"/>
      <c r="QQY33" s="15"/>
      <c r="QQZ33" s="149"/>
      <c r="QRA33" s="15"/>
      <c r="QRB33" s="15"/>
      <c r="QRC33" s="15"/>
      <c r="QRD33" s="149"/>
      <c r="QRE33" s="15"/>
      <c r="QRF33" s="15"/>
      <c r="QRG33" s="15"/>
      <c r="QRH33" s="149"/>
      <c r="QRI33" s="15"/>
      <c r="QRJ33" s="15"/>
      <c r="QRK33" s="15"/>
      <c r="QRL33" s="149"/>
      <c r="QRM33" s="15"/>
      <c r="QRN33" s="15"/>
      <c r="QRO33" s="15"/>
      <c r="QRP33" s="149"/>
      <c r="QRQ33" s="15"/>
      <c r="QRR33" s="15"/>
      <c r="QRS33" s="15"/>
      <c r="QRT33" s="149"/>
      <c r="QRU33" s="15"/>
      <c r="QRV33" s="15"/>
      <c r="QRW33" s="15"/>
      <c r="QRX33" s="149"/>
      <c r="QRY33" s="15"/>
      <c r="QRZ33" s="15"/>
      <c r="QSA33" s="15"/>
      <c r="QSB33" s="149"/>
      <c r="QSC33" s="15"/>
      <c r="QSD33" s="15"/>
      <c r="QSE33" s="15"/>
      <c r="QSF33" s="149"/>
      <c r="QSG33" s="15"/>
      <c r="QSH33" s="15"/>
      <c r="QSI33" s="15"/>
      <c r="QSJ33" s="149"/>
      <c r="QSK33" s="15"/>
      <c r="QSL33" s="15"/>
      <c r="QSM33" s="15"/>
      <c r="QSN33" s="149"/>
      <c r="QSO33" s="15"/>
      <c r="QSP33" s="15"/>
      <c r="QSQ33" s="15"/>
      <c r="QSR33" s="149"/>
      <c r="QSS33" s="15"/>
      <c r="QST33" s="15"/>
      <c r="QSU33" s="15"/>
      <c r="QSV33" s="149"/>
      <c r="QSW33" s="15"/>
      <c r="QSX33" s="15"/>
      <c r="QSY33" s="15"/>
      <c r="QSZ33" s="149"/>
      <c r="QTA33" s="15"/>
      <c r="QTB33" s="15"/>
      <c r="QTC33" s="15"/>
      <c r="QTD33" s="149"/>
      <c r="QTE33" s="15"/>
      <c r="QTF33" s="15"/>
      <c r="QTG33" s="15"/>
      <c r="QTH33" s="149"/>
      <c r="QTI33" s="15"/>
      <c r="QTJ33" s="15"/>
      <c r="QTK33" s="15"/>
      <c r="QTL33" s="149"/>
      <c r="QTM33" s="15"/>
      <c r="QTN33" s="15"/>
      <c r="QTO33" s="15"/>
      <c r="QTP33" s="149"/>
      <c r="QTQ33" s="15"/>
      <c r="QTR33" s="15"/>
      <c r="QTS33" s="15"/>
      <c r="QTT33" s="149"/>
      <c r="QTU33" s="15"/>
      <c r="QTV33" s="15"/>
      <c r="QTW33" s="15"/>
      <c r="QTX33" s="149"/>
      <c r="QTY33" s="15"/>
      <c r="QTZ33" s="15"/>
      <c r="QUA33" s="15"/>
      <c r="QUB33" s="149"/>
      <c r="QUC33" s="15"/>
      <c r="QUD33" s="15"/>
      <c r="QUE33" s="15"/>
      <c r="QUF33" s="149"/>
      <c r="QUG33" s="15"/>
      <c r="QUH33" s="15"/>
      <c r="QUI33" s="15"/>
      <c r="QUJ33" s="149"/>
      <c r="QUK33" s="15"/>
      <c r="QUL33" s="15"/>
      <c r="QUM33" s="15"/>
      <c r="QUN33" s="149"/>
      <c r="QUO33" s="15"/>
      <c r="QUP33" s="15"/>
      <c r="QUQ33" s="15"/>
      <c r="QUR33" s="149"/>
      <c r="QUS33" s="15"/>
      <c r="QUT33" s="15"/>
      <c r="QUU33" s="15"/>
      <c r="QUV33" s="149"/>
      <c r="QUW33" s="15"/>
      <c r="QUX33" s="15"/>
      <c r="QUY33" s="15"/>
      <c r="QUZ33" s="149"/>
      <c r="QVA33" s="15"/>
      <c r="QVB33" s="15"/>
      <c r="QVC33" s="15"/>
      <c r="QVD33" s="149"/>
      <c r="QVE33" s="15"/>
      <c r="QVF33" s="15"/>
      <c r="QVG33" s="15"/>
      <c r="QVH33" s="149"/>
      <c r="QVI33" s="15"/>
      <c r="QVJ33" s="15"/>
      <c r="QVK33" s="15"/>
      <c r="QVL33" s="149"/>
      <c r="QVM33" s="15"/>
      <c r="QVN33" s="15"/>
      <c r="QVO33" s="15"/>
      <c r="QVP33" s="149"/>
      <c r="QVQ33" s="15"/>
      <c r="QVR33" s="15"/>
      <c r="QVS33" s="15"/>
      <c r="QVT33" s="149"/>
      <c r="QVU33" s="15"/>
      <c r="QVV33" s="15"/>
      <c r="QVW33" s="15"/>
      <c r="QVX33" s="149"/>
      <c r="QVY33" s="15"/>
      <c r="QVZ33" s="15"/>
      <c r="QWA33" s="15"/>
      <c r="QWB33" s="149"/>
      <c r="QWC33" s="15"/>
      <c r="QWD33" s="15"/>
      <c r="QWE33" s="15"/>
      <c r="QWF33" s="149"/>
      <c r="QWG33" s="15"/>
      <c r="QWH33" s="15"/>
      <c r="QWI33" s="15"/>
      <c r="QWJ33" s="149"/>
      <c r="QWK33" s="15"/>
      <c r="QWL33" s="15"/>
      <c r="QWM33" s="15"/>
      <c r="QWN33" s="149"/>
      <c r="QWO33" s="15"/>
      <c r="QWP33" s="15"/>
      <c r="QWQ33" s="15"/>
      <c r="QWR33" s="149"/>
      <c r="QWS33" s="15"/>
      <c r="QWT33" s="15"/>
      <c r="QWU33" s="15"/>
      <c r="QWV33" s="149"/>
      <c r="QWW33" s="15"/>
      <c r="QWX33" s="15"/>
      <c r="QWY33" s="15"/>
      <c r="QWZ33" s="149"/>
      <c r="QXA33" s="15"/>
      <c r="QXB33" s="15"/>
      <c r="QXC33" s="15"/>
      <c r="QXD33" s="149"/>
      <c r="QXE33" s="15"/>
      <c r="QXF33" s="15"/>
      <c r="QXG33" s="15"/>
      <c r="QXH33" s="149"/>
      <c r="QXI33" s="15"/>
      <c r="QXJ33" s="15"/>
      <c r="QXK33" s="15"/>
      <c r="QXL33" s="149"/>
      <c r="QXM33" s="15"/>
      <c r="QXN33" s="15"/>
      <c r="QXO33" s="15"/>
      <c r="QXP33" s="149"/>
      <c r="QXQ33" s="15"/>
      <c r="QXR33" s="15"/>
      <c r="QXS33" s="15"/>
      <c r="QXT33" s="149"/>
      <c r="QXU33" s="15"/>
      <c r="QXV33" s="15"/>
      <c r="QXW33" s="15"/>
      <c r="QXX33" s="149"/>
      <c r="QXY33" s="15"/>
      <c r="QXZ33" s="15"/>
      <c r="QYA33" s="15"/>
      <c r="QYB33" s="149"/>
      <c r="QYC33" s="15"/>
      <c r="QYD33" s="15"/>
      <c r="QYE33" s="15"/>
      <c r="QYF33" s="149"/>
      <c r="QYG33" s="15"/>
      <c r="QYH33" s="15"/>
      <c r="QYI33" s="15"/>
      <c r="QYJ33" s="149"/>
      <c r="QYK33" s="15"/>
      <c r="QYL33" s="15"/>
      <c r="QYM33" s="15"/>
      <c r="QYN33" s="149"/>
      <c r="QYO33" s="15"/>
      <c r="QYP33" s="15"/>
      <c r="QYQ33" s="15"/>
      <c r="QYR33" s="149"/>
      <c r="QYS33" s="15"/>
      <c r="QYT33" s="15"/>
      <c r="QYU33" s="15"/>
      <c r="QYV33" s="149"/>
      <c r="QYW33" s="15"/>
      <c r="QYX33" s="15"/>
      <c r="QYY33" s="15"/>
      <c r="QYZ33" s="149"/>
      <c r="QZA33" s="15"/>
      <c r="QZB33" s="15"/>
      <c r="QZC33" s="15"/>
      <c r="QZD33" s="149"/>
      <c r="QZE33" s="15"/>
      <c r="QZF33" s="15"/>
      <c r="QZG33" s="15"/>
      <c r="QZH33" s="149"/>
      <c r="QZI33" s="15"/>
      <c r="QZJ33" s="15"/>
      <c r="QZK33" s="15"/>
      <c r="QZL33" s="149"/>
      <c r="QZM33" s="15"/>
      <c r="QZN33" s="15"/>
      <c r="QZO33" s="15"/>
      <c r="QZP33" s="149"/>
      <c r="QZQ33" s="15"/>
      <c r="QZR33" s="15"/>
      <c r="QZS33" s="15"/>
      <c r="QZT33" s="149"/>
      <c r="QZU33" s="15"/>
      <c r="QZV33" s="15"/>
      <c r="QZW33" s="15"/>
      <c r="QZX33" s="149"/>
      <c r="QZY33" s="15"/>
      <c r="QZZ33" s="15"/>
      <c r="RAA33" s="15"/>
      <c r="RAB33" s="149"/>
      <c r="RAC33" s="15"/>
      <c r="RAD33" s="15"/>
      <c r="RAE33" s="15"/>
      <c r="RAF33" s="149"/>
      <c r="RAG33" s="15"/>
      <c r="RAH33" s="15"/>
      <c r="RAI33" s="15"/>
      <c r="RAJ33" s="149"/>
      <c r="RAK33" s="15"/>
      <c r="RAL33" s="15"/>
      <c r="RAM33" s="15"/>
      <c r="RAN33" s="149"/>
      <c r="RAO33" s="15"/>
      <c r="RAP33" s="15"/>
      <c r="RAQ33" s="15"/>
      <c r="RAR33" s="149"/>
      <c r="RAS33" s="15"/>
      <c r="RAT33" s="15"/>
      <c r="RAU33" s="15"/>
      <c r="RAV33" s="149"/>
      <c r="RAW33" s="15"/>
      <c r="RAX33" s="15"/>
      <c r="RAY33" s="15"/>
      <c r="RAZ33" s="149"/>
      <c r="RBA33" s="15"/>
      <c r="RBB33" s="15"/>
      <c r="RBC33" s="15"/>
      <c r="RBD33" s="149"/>
      <c r="RBE33" s="15"/>
      <c r="RBF33" s="15"/>
      <c r="RBG33" s="15"/>
      <c r="RBH33" s="149"/>
      <c r="RBI33" s="15"/>
      <c r="RBJ33" s="15"/>
      <c r="RBK33" s="15"/>
      <c r="RBL33" s="149"/>
      <c r="RBM33" s="15"/>
      <c r="RBN33" s="15"/>
      <c r="RBO33" s="15"/>
      <c r="RBP33" s="149"/>
      <c r="RBQ33" s="15"/>
      <c r="RBR33" s="15"/>
      <c r="RBS33" s="15"/>
      <c r="RBT33" s="149"/>
      <c r="RBU33" s="15"/>
      <c r="RBV33" s="15"/>
      <c r="RBW33" s="15"/>
      <c r="RBX33" s="149"/>
      <c r="RBY33" s="15"/>
      <c r="RBZ33" s="15"/>
      <c r="RCA33" s="15"/>
      <c r="RCB33" s="149"/>
      <c r="RCC33" s="15"/>
      <c r="RCD33" s="15"/>
      <c r="RCE33" s="15"/>
      <c r="RCF33" s="149"/>
      <c r="RCG33" s="15"/>
      <c r="RCH33" s="15"/>
      <c r="RCI33" s="15"/>
      <c r="RCJ33" s="149"/>
      <c r="RCK33" s="15"/>
      <c r="RCL33" s="15"/>
      <c r="RCM33" s="15"/>
      <c r="RCN33" s="149"/>
      <c r="RCO33" s="15"/>
      <c r="RCP33" s="15"/>
      <c r="RCQ33" s="15"/>
      <c r="RCR33" s="149"/>
      <c r="RCS33" s="15"/>
      <c r="RCT33" s="15"/>
      <c r="RCU33" s="15"/>
      <c r="RCV33" s="149"/>
      <c r="RCW33" s="15"/>
      <c r="RCX33" s="15"/>
      <c r="RCY33" s="15"/>
      <c r="RCZ33" s="149"/>
      <c r="RDA33" s="15"/>
      <c r="RDB33" s="15"/>
      <c r="RDC33" s="15"/>
      <c r="RDD33" s="149"/>
      <c r="RDE33" s="15"/>
      <c r="RDF33" s="15"/>
      <c r="RDG33" s="15"/>
      <c r="RDH33" s="149"/>
      <c r="RDI33" s="15"/>
      <c r="RDJ33" s="15"/>
      <c r="RDK33" s="15"/>
      <c r="RDL33" s="149"/>
      <c r="RDM33" s="15"/>
      <c r="RDN33" s="15"/>
      <c r="RDO33" s="15"/>
      <c r="RDP33" s="149"/>
      <c r="RDQ33" s="15"/>
      <c r="RDR33" s="15"/>
      <c r="RDS33" s="15"/>
      <c r="RDT33" s="149"/>
      <c r="RDU33" s="15"/>
      <c r="RDV33" s="15"/>
      <c r="RDW33" s="15"/>
      <c r="RDX33" s="149"/>
      <c r="RDY33" s="15"/>
      <c r="RDZ33" s="15"/>
      <c r="REA33" s="15"/>
      <c r="REB33" s="149"/>
      <c r="REC33" s="15"/>
      <c r="RED33" s="15"/>
      <c r="REE33" s="15"/>
      <c r="REF33" s="149"/>
      <c r="REG33" s="15"/>
      <c r="REH33" s="15"/>
      <c r="REI33" s="15"/>
      <c r="REJ33" s="149"/>
      <c r="REK33" s="15"/>
      <c r="REL33" s="15"/>
      <c r="REM33" s="15"/>
      <c r="REN33" s="149"/>
      <c r="REO33" s="15"/>
      <c r="REP33" s="15"/>
      <c r="REQ33" s="15"/>
      <c r="RER33" s="149"/>
      <c r="RES33" s="15"/>
      <c r="RET33" s="15"/>
      <c r="REU33" s="15"/>
      <c r="REV33" s="149"/>
      <c r="REW33" s="15"/>
      <c r="REX33" s="15"/>
      <c r="REY33" s="15"/>
      <c r="REZ33" s="149"/>
      <c r="RFA33" s="15"/>
      <c r="RFB33" s="15"/>
      <c r="RFC33" s="15"/>
      <c r="RFD33" s="149"/>
      <c r="RFE33" s="15"/>
      <c r="RFF33" s="15"/>
      <c r="RFG33" s="15"/>
      <c r="RFH33" s="149"/>
      <c r="RFI33" s="15"/>
      <c r="RFJ33" s="15"/>
      <c r="RFK33" s="15"/>
      <c r="RFL33" s="149"/>
      <c r="RFM33" s="15"/>
      <c r="RFN33" s="15"/>
      <c r="RFO33" s="15"/>
      <c r="RFP33" s="149"/>
      <c r="RFQ33" s="15"/>
      <c r="RFR33" s="15"/>
      <c r="RFS33" s="15"/>
      <c r="RFT33" s="149"/>
      <c r="RFU33" s="15"/>
      <c r="RFV33" s="15"/>
      <c r="RFW33" s="15"/>
      <c r="RFX33" s="149"/>
      <c r="RFY33" s="15"/>
      <c r="RFZ33" s="15"/>
      <c r="RGA33" s="15"/>
      <c r="RGB33" s="149"/>
      <c r="RGC33" s="15"/>
      <c r="RGD33" s="15"/>
      <c r="RGE33" s="15"/>
      <c r="RGF33" s="149"/>
      <c r="RGG33" s="15"/>
      <c r="RGH33" s="15"/>
      <c r="RGI33" s="15"/>
      <c r="RGJ33" s="149"/>
      <c r="RGK33" s="15"/>
      <c r="RGL33" s="15"/>
      <c r="RGM33" s="15"/>
      <c r="RGN33" s="149"/>
      <c r="RGO33" s="15"/>
      <c r="RGP33" s="15"/>
      <c r="RGQ33" s="15"/>
      <c r="RGR33" s="149"/>
      <c r="RGS33" s="15"/>
      <c r="RGT33" s="15"/>
      <c r="RGU33" s="15"/>
      <c r="RGV33" s="149"/>
      <c r="RGW33" s="15"/>
      <c r="RGX33" s="15"/>
      <c r="RGY33" s="15"/>
      <c r="RGZ33" s="149"/>
      <c r="RHA33" s="15"/>
      <c r="RHB33" s="15"/>
      <c r="RHC33" s="15"/>
      <c r="RHD33" s="149"/>
      <c r="RHE33" s="15"/>
      <c r="RHF33" s="15"/>
      <c r="RHG33" s="15"/>
      <c r="RHH33" s="149"/>
      <c r="RHI33" s="15"/>
      <c r="RHJ33" s="15"/>
      <c r="RHK33" s="15"/>
      <c r="RHL33" s="149"/>
      <c r="RHM33" s="15"/>
      <c r="RHN33" s="15"/>
      <c r="RHO33" s="15"/>
      <c r="RHP33" s="149"/>
      <c r="RHQ33" s="15"/>
      <c r="RHR33" s="15"/>
      <c r="RHS33" s="15"/>
      <c r="RHT33" s="149"/>
      <c r="RHU33" s="15"/>
      <c r="RHV33" s="15"/>
      <c r="RHW33" s="15"/>
      <c r="RHX33" s="149"/>
      <c r="RHY33" s="15"/>
      <c r="RHZ33" s="15"/>
      <c r="RIA33" s="15"/>
      <c r="RIB33" s="149"/>
      <c r="RIC33" s="15"/>
      <c r="RID33" s="15"/>
      <c r="RIE33" s="15"/>
      <c r="RIF33" s="149"/>
      <c r="RIG33" s="15"/>
      <c r="RIH33" s="15"/>
      <c r="RII33" s="15"/>
      <c r="RIJ33" s="149"/>
      <c r="RIK33" s="15"/>
      <c r="RIL33" s="15"/>
      <c r="RIM33" s="15"/>
      <c r="RIN33" s="149"/>
      <c r="RIO33" s="15"/>
      <c r="RIP33" s="15"/>
      <c r="RIQ33" s="15"/>
      <c r="RIR33" s="149"/>
      <c r="RIS33" s="15"/>
      <c r="RIT33" s="15"/>
      <c r="RIU33" s="15"/>
      <c r="RIV33" s="149"/>
      <c r="RIW33" s="15"/>
      <c r="RIX33" s="15"/>
      <c r="RIY33" s="15"/>
      <c r="RIZ33" s="149"/>
      <c r="RJA33" s="15"/>
      <c r="RJB33" s="15"/>
      <c r="RJC33" s="15"/>
      <c r="RJD33" s="149"/>
      <c r="RJE33" s="15"/>
      <c r="RJF33" s="15"/>
      <c r="RJG33" s="15"/>
      <c r="RJH33" s="149"/>
      <c r="RJI33" s="15"/>
      <c r="RJJ33" s="15"/>
      <c r="RJK33" s="15"/>
      <c r="RJL33" s="149"/>
      <c r="RJM33" s="15"/>
      <c r="RJN33" s="15"/>
      <c r="RJO33" s="15"/>
      <c r="RJP33" s="149"/>
      <c r="RJQ33" s="15"/>
      <c r="RJR33" s="15"/>
      <c r="RJS33" s="15"/>
      <c r="RJT33" s="149"/>
      <c r="RJU33" s="15"/>
      <c r="RJV33" s="15"/>
      <c r="RJW33" s="15"/>
      <c r="RJX33" s="149"/>
      <c r="RJY33" s="15"/>
      <c r="RJZ33" s="15"/>
      <c r="RKA33" s="15"/>
      <c r="RKB33" s="149"/>
      <c r="RKC33" s="15"/>
      <c r="RKD33" s="15"/>
      <c r="RKE33" s="15"/>
      <c r="RKF33" s="149"/>
      <c r="RKG33" s="15"/>
      <c r="RKH33" s="15"/>
      <c r="RKI33" s="15"/>
      <c r="RKJ33" s="149"/>
      <c r="RKK33" s="15"/>
      <c r="RKL33" s="15"/>
      <c r="RKM33" s="15"/>
      <c r="RKN33" s="149"/>
      <c r="RKO33" s="15"/>
      <c r="RKP33" s="15"/>
      <c r="RKQ33" s="15"/>
      <c r="RKR33" s="149"/>
      <c r="RKS33" s="15"/>
      <c r="RKT33" s="15"/>
      <c r="RKU33" s="15"/>
      <c r="RKV33" s="149"/>
      <c r="RKW33" s="15"/>
      <c r="RKX33" s="15"/>
      <c r="RKY33" s="15"/>
      <c r="RKZ33" s="149"/>
      <c r="RLA33" s="15"/>
      <c r="RLB33" s="15"/>
      <c r="RLC33" s="15"/>
      <c r="RLD33" s="149"/>
      <c r="RLE33" s="15"/>
      <c r="RLF33" s="15"/>
      <c r="RLG33" s="15"/>
      <c r="RLH33" s="149"/>
      <c r="RLI33" s="15"/>
      <c r="RLJ33" s="15"/>
      <c r="RLK33" s="15"/>
      <c r="RLL33" s="149"/>
      <c r="RLM33" s="15"/>
      <c r="RLN33" s="15"/>
      <c r="RLO33" s="15"/>
      <c r="RLP33" s="149"/>
      <c r="RLQ33" s="15"/>
      <c r="RLR33" s="15"/>
      <c r="RLS33" s="15"/>
      <c r="RLT33" s="149"/>
      <c r="RLU33" s="15"/>
      <c r="RLV33" s="15"/>
      <c r="RLW33" s="15"/>
      <c r="RLX33" s="149"/>
      <c r="RLY33" s="15"/>
      <c r="RLZ33" s="15"/>
      <c r="RMA33" s="15"/>
      <c r="RMB33" s="149"/>
      <c r="RMC33" s="15"/>
      <c r="RMD33" s="15"/>
      <c r="RME33" s="15"/>
      <c r="RMF33" s="149"/>
      <c r="RMG33" s="15"/>
      <c r="RMH33" s="15"/>
      <c r="RMI33" s="15"/>
      <c r="RMJ33" s="149"/>
      <c r="RMK33" s="15"/>
      <c r="RML33" s="15"/>
      <c r="RMM33" s="15"/>
      <c r="RMN33" s="149"/>
      <c r="RMO33" s="15"/>
      <c r="RMP33" s="15"/>
      <c r="RMQ33" s="15"/>
      <c r="RMR33" s="149"/>
      <c r="RMS33" s="15"/>
      <c r="RMT33" s="15"/>
      <c r="RMU33" s="15"/>
      <c r="RMV33" s="149"/>
      <c r="RMW33" s="15"/>
      <c r="RMX33" s="15"/>
      <c r="RMY33" s="15"/>
      <c r="RMZ33" s="149"/>
      <c r="RNA33" s="15"/>
      <c r="RNB33" s="15"/>
      <c r="RNC33" s="15"/>
      <c r="RND33" s="149"/>
      <c r="RNE33" s="15"/>
      <c r="RNF33" s="15"/>
      <c r="RNG33" s="15"/>
      <c r="RNH33" s="149"/>
      <c r="RNI33" s="15"/>
      <c r="RNJ33" s="15"/>
      <c r="RNK33" s="15"/>
      <c r="RNL33" s="149"/>
      <c r="RNM33" s="15"/>
      <c r="RNN33" s="15"/>
      <c r="RNO33" s="15"/>
      <c r="RNP33" s="149"/>
      <c r="RNQ33" s="15"/>
      <c r="RNR33" s="15"/>
      <c r="RNS33" s="15"/>
      <c r="RNT33" s="149"/>
      <c r="RNU33" s="15"/>
      <c r="RNV33" s="15"/>
      <c r="RNW33" s="15"/>
      <c r="RNX33" s="149"/>
      <c r="RNY33" s="15"/>
      <c r="RNZ33" s="15"/>
      <c r="ROA33" s="15"/>
      <c r="ROB33" s="149"/>
      <c r="ROC33" s="15"/>
      <c r="ROD33" s="15"/>
      <c r="ROE33" s="15"/>
      <c r="ROF33" s="149"/>
      <c r="ROG33" s="15"/>
      <c r="ROH33" s="15"/>
      <c r="ROI33" s="15"/>
      <c r="ROJ33" s="149"/>
      <c r="ROK33" s="15"/>
      <c r="ROL33" s="15"/>
      <c r="ROM33" s="15"/>
      <c r="RON33" s="149"/>
      <c r="ROO33" s="15"/>
      <c r="ROP33" s="15"/>
      <c r="ROQ33" s="15"/>
      <c r="ROR33" s="149"/>
      <c r="ROS33" s="15"/>
      <c r="ROT33" s="15"/>
      <c r="ROU33" s="15"/>
      <c r="ROV33" s="149"/>
      <c r="ROW33" s="15"/>
      <c r="ROX33" s="15"/>
      <c r="ROY33" s="15"/>
      <c r="ROZ33" s="149"/>
      <c r="RPA33" s="15"/>
      <c r="RPB33" s="15"/>
      <c r="RPC33" s="15"/>
      <c r="RPD33" s="149"/>
      <c r="RPE33" s="15"/>
      <c r="RPF33" s="15"/>
      <c r="RPG33" s="15"/>
      <c r="RPH33" s="149"/>
      <c r="RPI33" s="15"/>
      <c r="RPJ33" s="15"/>
      <c r="RPK33" s="15"/>
      <c r="RPL33" s="149"/>
      <c r="RPM33" s="15"/>
      <c r="RPN33" s="15"/>
      <c r="RPO33" s="15"/>
      <c r="RPP33" s="149"/>
      <c r="RPQ33" s="15"/>
      <c r="RPR33" s="15"/>
      <c r="RPS33" s="15"/>
      <c r="RPT33" s="149"/>
      <c r="RPU33" s="15"/>
      <c r="RPV33" s="15"/>
      <c r="RPW33" s="15"/>
      <c r="RPX33" s="149"/>
      <c r="RPY33" s="15"/>
      <c r="RPZ33" s="15"/>
      <c r="RQA33" s="15"/>
      <c r="RQB33" s="149"/>
      <c r="RQC33" s="15"/>
      <c r="RQD33" s="15"/>
      <c r="RQE33" s="15"/>
      <c r="RQF33" s="149"/>
      <c r="RQG33" s="15"/>
      <c r="RQH33" s="15"/>
      <c r="RQI33" s="15"/>
      <c r="RQJ33" s="149"/>
      <c r="RQK33" s="15"/>
      <c r="RQL33" s="15"/>
      <c r="RQM33" s="15"/>
      <c r="RQN33" s="149"/>
      <c r="RQO33" s="15"/>
      <c r="RQP33" s="15"/>
      <c r="RQQ33" s="15"/>
      <c r="RQR33" s="149"/>
      <c r="RQS33" s="15"/>
      <c r="RQT33" s="15"/>
      <c r="RQU33" s="15"/>
      <c r="RQV33" s="149"/>
      <c r="RQW33" s="15"/>
      <c r="RQX33" s="15"/>
      <c r="RQY33" s="15"/>
      <c r="RQZ33" s="149"/>
      <c r="RRA33" s="15"/>
      <c r="RRB33" s="15"/>
      <c r="RRC33" s="15"/>
      <c r="RRD33" s="149"/>
      <c r="RRE33" s="15"/>
      <c r="RRF33" s="15"/>
      <c r="RRG33" s="15"/>
      <c r="RRH33" s="149"/>
      <c r="RRI33" s="15"/>
      <c r="RRJ33" s="15"/>
      <c r="RRK33" s="15"/>
      <c r="RRL33" s="149"/>
      <c r="RRM33" s="15"/>
      <c r="RRN33" s="15"/>
      <c r="RRO33" s="15"/>
      <c r="RRP33" s="149"/>
      <c r="RRQ33" s="15"/>
      <c r="RRR33" s="15"/>
      <c r="RRS33" s="15"/>
      <c r="RRT33" s="149"/>
      <c r="RRU33" s="15"/>
      <c r="RRV33" s="15"/>
      <c r="RRW33" s="15"/>
      <c r="RRX33" s="149"/>
      <c r="RRY33" s="15"/>
      <c r="RRZ33" s="15"/>
      <c r="RSA33" s="15"/>
      <c r="RSB33" s="149"/>
      <c r="RSC33" s="15"/>
      <c r="RSD33" s="15"/>
      <c r="RSE33" s="15"/>
      <c r="RSF33" s="149"/>
      <c r="RSG33" s="15"/>
      <c r="RSH33" s="15"/>
      <c r="RSI33" s="15"/>
      <c r="RSJ33" s="149"/>
      <c r="RSK33" s="15"/>
      <c r="RSL33" s="15"/>
      <c r="RSM33" s="15"/>
      <c r="RSN33" s="149"/>
      <c r="RSO33" s="15"/>
      <c r="RSP33" s="15"/>
      <c r="RSQ33" s="15"/>
      <c r="RSR33" s="149"/>
      <c r="RSS33" s="15"/>
      <c r="RST33" s="15"/>
      <c r="RSU33" s="15"/>
      <c r="RSV33" s="149"/>
      <c r="RSW33" s="15"/>
      <c r="RSX33" s="15"/>
      <c r="RSY33" s="15"/>
      <c r="RSZ33" s="149"/>
      <c r="RTA33" s="15"/>
      <c r="RTB33" s="15"/>
      <c r="RTC33" s="15"/>
      <c r="RTD33" s="149"/>
      <c r="RTE33" s="15"/>
      <c r="RTF33" s="15"/>
      <c r="RTG33" s="15"/>
      <c r="RTH33" s="149"/>
      <c r="RTI33" s="15"/>
      <c r="RTJ33" s="15"/>
      <c r="RTK33" s="15"/>
      <c r="RTL33" s="149"/>
      <c r="RTM33" s="15"/>
      <c r="RTN33" s="15"/>
      <c r="RTO33" s="15"/>
      <c r="RTP33" s="149"/>
      <c r="RTQ33" s="15"/>
      <c r="RTR33" s="15"/>
      <c r="RTS33" s="15"/>
      <c r="RTT33" s="149"/>
      <c r="RTU33" s="15"/>
      <c r="RTV33" s="15"/>
      <c r="RTW33" s="15"/>
      <c r="RTX33" s="149"/>
      <c r="RTY33" s="15"/>
      <c r="RTZ33" s="15"/>
      <c r="RUA33" s="15"/>
      <c r="RUB33" s="149"/>
      <c r="RUC33" s="15"/>
      <c r="RUD33" s="15"/>
      <c r="RUE33" s="15"/>
      <c r="RUF33" s="149"/>
      <c r="RUG33" s="15"/>
      <c r="RUH33" s="15"/>
      <c r="RUI33" s="15"/>
      <c r="RUJ33" s="149"/>
      <c r="RUK33" s="15"/>
      <c r="RUL33" s="15"/>
      <c r="RUM33" s="15"/>
      <c r="RUN33" s="149"/>
      <c r="RUO33" s="15"/>
      <c r="RUP33" s="15"/>
      <c r="RUQ33" s="15"/>
      <c r="RUR33" s="149"/>
      <c r="RUS33" s="15"/>
      <c r="RUT33" s="15"/>
      <c r="RUU33" s="15"/>
      <c r="RUV33" s="149"/>
      <c r="RUW33" s="15"/>
      <c r="RUX33" s="15"/>
      <c r="RUY33" s="15"/>
      <c r="RUZ33" s="149"/>
      <c r="RVA33" s="15"/>
      <c r="RVB33" s="15"/>
      <c r="RVC33" s="15"/>
      <c r="RVD33" s="149"/>
      <c r="RVE33" s="15"/>
      <c r="RVF33" s="15"/>
      <c r="RVG33" s="15"/>
      <c r="RVH33" s="149"/>
      <c r="RVI33" s="15"/>
      <c r="RVJ33" s="15"/>
      <c r="RVK33" s="15"/>
      <c r="RVL33" s="149"/>
      <c r="RVM33" s="15"/>
      <c r="RVN33" s="15"/>
      <c r="RVO33" s="15"/>
      <c r="RVP33" s="149"/>
      <c r="RVQ33" s="15"/>
      <c r="RVR33" s="15"/>
      <c r="RVS33" s="15"/>
      <c r="RVT33" s="149"/>
      <c r="RVU33" s="15"/>
      <c r="RVV33" s="15"/>
      <c r="RVW33" s="15"/>
      <c r="RVX33" s="149"/>
      <c r="RVY33" s="15"/>
      <c r="RVZ33" s="15"/>
      <c r="RWA33" s="15"/>
      <c r="RWB33" s="149"/>
      <c r="RWC33" s="15"/>
      <c r="RWD33" s="15"/>
      <c r="RWE33" s="15"/>
      <c r="RWF33" s="149"/>
      <c r="RWG33" s="15"/>
      <c r="RWH33" s="15"/>
      <c r="RWI33" s="15"/>
      <c r="RWJ33" s="149"/>
      <c r="RWK33" s="15"/>
      <c r="RWL33" s="15"/>
      <c r="RWM33" s="15"/>
      <c r="RWN33" s="149"/>
      <c r="RWO33" s="15"/>
      <c r="RWP33" s="15"/>
      <c r="RWQ33" s="15"/>
      <c r="RWR33" s="149"/>
      <c r="RWS33" s="15"/>
      <c r="RWT33" s="15"/>
      <c r="RWU33" s="15"/>
      <c r="RWV33" s="149"/>
      <c r="RWW33" s="15"/>
      <c r="RWX33" s="15"/>
      <c r="RWY33" s="15"/>
      <c r="RWZ33" s="149"/>
      <c r="RXA33" s="15"/>
      <c r="RXB33" s="15"/>
      <c r="RXC33" s="15"/>
      <c r="RXD33" s="149"/>
      <c r="RXE33" s="15"/>
      <c r="RXF33" s="15"/>
      <c r="RXG33" s="15"/>
      <c r="RXH33" s="149"/>
      <c r="RXI33" s="15"/>
      <c r="RXJ33" s="15"/>
      <c r="RXK33" s="15"/>
      <c r="RXL33" s="149"/>
      <c r="RXM33" s="15"/>
      <c r="RXN33" s="15"/>
      <c r="RXO33" s="15"/>
      <c r="RXP33" s="149"/>
      <c r="RXQ33" s="15"/>
      <c r="RXR33" s="15"/>
      <c r="RXS33" s="15"/>
      <c r="RXT33" s="149"/>
      <c r="RXU33" s="15"/>
      <c r="RXV33" s="15"/>
      <c r="RXW33" s="15"/>
      <c r="RXX33" s="149"/>
      <c r="RXY33" s="15"/>
      <c r="RXZ33" s="15"/>
      <c r="RYA33" s="15"/>
      <c r="RYB33" s="149"/>
      <c r="RYC33" s="15"/>
      <c r="RYD33" s="15"/>
      <c r="RYE33" s="15"/>
      <c r="RYF33" s="149"/>
      <c r="RYG33" s="15"/>
      <c r="RYH33" s="15"/>
      <c r="RYI33" s="15"/>
      <c r="RYJ33" s="149"/>
      <c r="RYK33" s="15"/>
      <c r="RYL33" s="15"/>
      <c r="RYM33" s="15"/>
      <c r="RYN33" s="149"/>
      <c r="RYO33" s="15"/>
      <c r="RYP33" s="15"/>
      <c r="RYQ33" s="15"/>
      <c r="RYR33" s="149"/>
      <c r="RYS33" s="15"/>
      <c r="RYT33" s="15"/>
      <c r="RYU33" s="15"/>
      <c r="RYV33" s="149"/>
      <c r="RYW33" s="15"/>
      <c r="RYX33" s="15"/>
      <c r="RYY33" s="15"/>
      <c r="RYZ33" s="149"/>
      <c r="RZA33" s="15"/>
      <c r="RZB33" s="15"/>
      <c r="RZC33" s="15"/>
      <c r="RZD33" s="149"/>
      <c r="RZE33" s="15"/>
      <c r="RZF33" s="15"/>
      <c r="RZG33" s="15"/>
      <c r="RZH33" s="149"/>
      <c r="RZI33" s="15"/>
      <c r="RZJ33" s="15"/>
      <c r="RZK33" s="15"/>
      <c r="RZL33" s="149"/>
      <c r="RZM33" s="15"/>
      <c r="RZN33" s="15"/>
      <c r="RZO33" s="15"/>
      <c r="RZP33" s="149"/>
      <c r="RZQ33" s="15"/>
      <c r="RZR33" s="15"/>
      <c r="RZS33" s="15"/>
      <c r="RZT33" s="149"/>
      <c r="RZU33" s="15"/>
      <c r="RZV33" s="15"/>
      <c r="RZW33" s="15"/>
      <c r="RZX33" s="149"/>
      <c r="RZY33" s="15"/>
      <c r="RZZ33" s="15"/>
      <c r="SAA33" s="15"/>
      <c r="SAB33" s="149"/>
      <c r="SAC33" s="15"/>
      <c r="SAD33" s="15"/>
      <c r="SAE33" s="15"/>
      <c r="SAF33" s="149"/>
      <c r="SAG33" s="15"/>
      <c r="SAH33" s="15"/>
      <c r="SAI33" s="15"/>
      <c r="SAJ33" s="149"/>
      <c r="SAK33" s="15"/>
      <c r="SAL33" s="15"/>
      <c r="SAM33" s="15"/>
      <c r="SAN33" s="149"/>
      <c r="SAO33" s="15"/>
      <c r="SAP33" s="15"/>
      <c r="SAQ33" s="15"/>
      <c r="SAR33" s="149"/>
      <c r="SAS33" s="15"/>
      <c r="SAT33" s="15"/>
      <c r="SAU33" s="15"/>
      <c r="SAV33" s="149"/>
      <c r="SAW33" s="15"/>
      <c r="SAX33" s="15"/>
      <c r="SAY33" s="15"/>
      <c r="SAZ33" s="149"/>
      <c r="SBA33" s="15"/>
      <c r="SBB33" s="15"/>
      <c r="SBC33" s="15"/>
      <c r="SBD33" s="149"/>
      <c r="SBE33" s="15"/>
      <c r="SBF33" s="15"/>
      <c r="SBG33" s="15"/>
      <c r="SBH33" s="149"/>
      <c r="SBI33" s="15"/>
      <c r="SBJ33" s="15"/>
      <c r="SBK33" s="15"/>
      <c r="SBL33" s="149"/>
      <c r="SBM33" s="15"/>
      <c r="SBN33" s="15"/>
      <c r="SBO33" s="15"/>
      <c r="SBP33" s="149"/>
      <c r="SBQ33" s="15"/>
      <c r="SBR33" s="15"/>
      <c r="SBS33" s="15"/>
      <c r="SBT33" s="149"/>
      <c r="SBU33" s="15"/>
      <c r="SBV33" s="15"/>
      <c r="SBW33" s="15"/>
      <c r="SBX33" s="149"/>
      <c r="SBY33" s="15"/>
      <c r="SBZ33" s="15"/>
      <c r="SCA33" s="15"/>
      <c r="SCB33" s="149"/>
      <c r="SCC33" s="15"/>
      <c r="SCD33" s="15"/>
      <c r="SCE33" s="15"/>
      <c r="SCF33" s="149"/>
      <c r="SCG33" s="15"/>
      <c r="SCH33" s="15"/>
      <c r="SCI33" s="15"/>
      <c r="SCJ33" s="149"/>
      <c r="SCK33" s="15"/>
      <c r="SCL33" s="15"/>
      <c r="SCM33" s="15"/>
      <c r="SCN33" s="149"/>
      <c r="SCO33" s="15"/>
      <c r="SCP33" s="15"/>
      <c r="SCQ33" s="15"/>
      <c r="SCR33" s="149"/>
      <c r="SCS33" s="15"/>
      <c r="SCT33" s="15"/>
      <c r="SCU33" s="15"/>
      <c r="SCV33" s="149"/>
      <c r="SCW33" s="15"/>
      <c r="SCX33" s="15"/>
      <c r="SCY33" s="15"/>
      <c r="SCZ33" s="149"/>
      <c r="SDA33" s="15"/>
      <c r="SDB33" s="15"/>
      <c r="SDC33" s="15"/>
      <c r="SDD33" s="149"/>
      <c r="SDE33" s="15"/>
      <c r="SDF33" s="15"/>
      <c r="SDG33" s="15"/>
      <c r="SDH33" s="149"/>
      <c r="SDI33" s="15"/>
      <c r="SDJ33" s="15"/>
      <c r="SDK33" s="15"/>
      <c r="SDL33" s="149"/>
      <c r="SDM33" s="15"/>
      <c r="SDN33" s="15"/>
      <c r="SDO33" s="15"/>
      <c r="SDP33" s="149"/>
      <c r="SDQ33" s="15"/>
      <c r="SDR33" s="15"/>
      <c r="SDS33" s="15"/>
      <c r="SDT33" s="149"/>
      <c r="SDU33" s="15"/>
      <c r="SDV33" s="15"/>
      <c r="SDW33" s="15"/>
      <c r="SDX33" s="149"/>
      <c r="SDY33" s="15"/>
      <c r="SDZ33" s="15"/>
      <c r="SEA33" s="15"/>
      <c r="SEB33" s="149"/>
      <c r="SEC33" s="15"/>
      <c r="SED33" s="15"/>
      <c r="SEE33" s="15"/>
      <c r="SEF33" s="149"/>
      <c r="SEG33" s="15"/>
      <c r="SEH33" s="15"/>
      <c r="SEI33" s="15"/>
      <c r="SEJ33" s="149"/>
      <c r="SEK33" s="15"/>
      <c r="SEL33" s="15"/>
      <c r="SEM33" s="15"/>
      <c r="SEN33" s="149"/>
      <c r="SEO33" s="15"/>
      <c r="SEP33" s="15"/>
      <c r="SEQ33" s="15"/>
      <c r="SER33" s="149"/>
      <c r="SES33" s="15"/>
      <c r="SET33" s="15"/>
      <c r="SEU33" s="15"/>
      <c r="SEV33" s="149"/>
      <c r="SEW33" s="15"/>
      <c r="SEX33" s="15"/>
      <c r="SEY33" s="15"/>
      <c r="SEZ33" s="149"/>
      <c r="SFA33" s="15"/>
      <c r="SFB33" s="15"/>
      <c r="SFC33" s="15"/>
      <c r="SFD33" s="149"/>
      <c r="SFE33" s="15"/>
      <c r="SFF33" s="15"/>
      <c r="SFG33" s="15"/>
      <c r="SFH33" s="149"/>
      <c r="SFI33" s="15"/>
      <c r="SFJ33" s="15"/>
      <c r="SFK33" s="15"/>
      <c r="SFL33" s="149"/>
      <c r="SFM33" s="15"/>
      <c r="SFN33" s="15"/>
      <c r="SFO33" s="15"/>
      <c r="SFP33" s="149"/>
      <c r="SFQ33" s="15"/>
      <c r="SFR33" s="15"/>
      <c r="SFS33" s="15"/>
      <c r="SFT33" s="149"/>
      <c r="SFU33" s="15"/>
      <c r="SFV33" s="15"/>
      <c r="SFW33" s="15"/>
      <c r="SFX33" s="149"/>
      <c r="SFY33" s="15"/>
      <c r="SFZ33" s="15"/>
      <c r="SGA33" s="15"/>
      <c r="SGB33" s="149"/>
      <c r="SGC33" s="15"/>
      <c r="SGD33" s="15"/>
      <c r="SGE33" s="15"/>
      <c r="SGF33" s="149"/>
      <c r="SGG33" s="15"/>
      <c r="SGH33" s="15"/>
      <c r="SGI33" s="15"/>
      <c r="SGJ33" s="149"/>
      <c r="SGK33" s="15"/>
      <c r="SGL33" s="15"/>
      <c r="SGM33" s="15"/>
      <c r="SGN33" s="149"/>
      <c r="SGO33" s="15"/>
      <c r="SGP33" s="15"/>
      <c r="SGQ33" s="15"/>
      <c r="SGR33" s="149"/>
      <c r="SGS33" s="15"/>
      <c r="SGT33" s="15"/>
      <c r="SGU33" s="15"/>
      <c r="SGV33" s="149"/>
      <c r="SGW33" s="15"/>
      <c r="SGX33" s="15"/>
      <c r="SGY33" s="15"/>
      <c r="SGZ33" s="149"/>
      <c r="SHA33" s="15"/>
      <c r="SHB33" s="15"/>
      <c r="SHC33" s="15"/>
      <c r="SHD33" s="149"/>
      <c r="SHE33" s="15"/>
      <c r="SHF33" s="15"/>
      <c r="SHG33" s="15"/>
      <c r="SHH33" s="149"/>
      <c r="SHI33" s="15"/>
      <c r="SHJ33" s="15"/>
      <c r="SHK33" s="15"/>
      <c r="SHL33" s="149"/>
      <c r="SHM33" s="15"/>
      <c r="SHN33" s="15"/>
      <c r="SHO33" s="15"/>
      <c r="SHP33" s="149"/>
      <c r="SHQ33" s="15"/>
      <c r="SHR33" s="15"/>
      <c r="SHS33" s="15"/>
      <c r="SHT33" s="149"/>
      <c r="SHU33" s="15"/>
      <c r="SHV33" s="15"/>
      <c r="SHW33" s="15"/>
      <c r="SHX33" s="149"/>
      <c r="SHY33" s="15"/>
      <c r="SHZ33" s="15"/>
      <c r="SIA33" s="15"/>
      <c r="SIB33" s="149"/>
      <c r="SIC33" s="15"/>
      <c r="SID33" s="15"/>
      <c r="SIE33" s="15"/>
      <c r="SIF33" s="149"/>
      <c r="SIG33" s="15"/>
      <c r="SIH33" s="15"/>
      <c r="SII33" s="15"/>
      <c r="SIJ33" s="149"/>
      <c r="SIK33" s="15"/>
      <c r="SIL33" s="15"/>
      <c r="SIM33" s="15"/>
      <c r="SIN33" s="149"/>
      <c r="SIO33" s="15"/>
      <c r="SIP33" s="15"/>
      <c r="SIQ33" s="15"/>
      <c r="SIR33" s="149"/>
      <c r="SIS33" s="15"/>
      <c r="SIT33" s="15"/>
      <c r="SIU33" s="15"/>
      <c r="SIV33" s="149"/>
      <c r="SIW33" s="15"/>
      <c r="SIX33" s="15"/>
      <c r="SIY33" s="15"/>
      <c r="SIZ33" s="149"/>
      <c r="SJA33" s="15"/>
      <c r="SJB33" s="15"/>
      <c r="SJC33" s="15"/>
      <c r="SJD33" s="149"/>
      <c r="SJE33" s="15"/>
      <c r="SJF33" s="15"/>
      <c r="SJG33" s="15"/>
      <c r="SJH33" s="149"/>
      <c r="SJI33" s="15"/>
      <c r="SJJ33" s="15"/>
      <c r="SJK33" s="15"/>
      <c r="SJL33" s="149"/>
      <c r="SJM33" s="15"/>
      <c r="SJN33" s="15"/>
      <c r="SJO33" s="15"/>
      <c r="SJP33" s="149"/>
      <c r="SJQ33" s="15"/>
      <c r="SJR33" s="15"/>
      <c r="SJS33" s="15"/>
      <c r="SJT33" s="149"/>
      <c r="SJU33" s="15"/>
      <c r="SJV33" s="15"/>
      <c r="SJW33" s="15"/>
      <c r="SJX33" s="149"/>
      <c r="SJY33" s="15"/>
      <c r="SJZ33" s="15"/>
      <c r="SKA33" s="15"/>
      <c r="SKB33" s="149"/>
      <c r="SKC33" s="15"/>
      <c r="SKD33" s="15"/>
      <c r="SKE33" s="15"/>
      <c r="SKF33" s="149"/>
      <c r="SKG33" s="15"/>
      <c r="SKH33" s="15"/>
      <c r="SKI33" s="15"/>
      <c r="SKJ33" s="149"/>
      <c r="SKK33" s="15"/>
      <c r="SKL33" s="15"/>
      <c r="SKM33" s="15"/>
      <c r="SKN33" s="149"/>
      <c r="SKO33" s="15"/>
      <c r="SKP33" s="15"/>
      <c r="SKQ33" s="15"/>
      <c r="SKR33" s="149"/>
      <c r="SKS33" s="15"/>
      <c r="SKT33" s="15"/>
      <c r="SKU33" s="15"/>
      <c r="SKV33" s="149"/>
      <c r="SKW33" s="15"/>
      <c r="SKX33" s="15"/>
      <c r="SKY33" s="15"/>
      <c r="SKZ33" s="149"/>
      <c r="SLA33" s="15"/>
      <c r="SLB33" s="15"/>
      <c r="SLC33" s="15"/>
      <c r="SLD33" s="149"/>
      <c r="SLE33" s="15"/>
      <c r="SLF33" s="15"/>
      <c r="SLG33" s="15"/>
      <c r="SLH33" s="149"/>
      <c r="SLI33" s="15"/>
      <c r="SLJ33" s="15"/>
      <c r="SLK33" s="15"/>
      <c r="SLL33" s="149"/>
      <c r="SLM33" s="15"/>
      <c r="SLN33" s="15"/>
      <c r="SLO33" s="15"/>
      <c r="SLP33" s="149"/>
      <c r="SLQ33" s="15"/>
      <c r="SLR33" s="15"/>
      <c r="SLS33" s="15"/>
      <c r="SLT33" s="149"/>
      <c r="SLU33" s="15"/>
      <c r="SLV33" s="15"/>
      <c r="SLW33" s="15"/>
      <c r="SLX33" s="149"/>
      <c r="SLY33" s="15"/>
      <c r="SLZ33" s="15"/>
      <c r="SMA33" s="15"/>
      <c r="SMB33" s="149"/>
      <c r="SMC33" s="15"/>
      <c r="SMD33" s="15"/>
      <c r="SME33" s="15"/>
      <c r="SMF33" s="149"/>
      <c r="SMG33" s="15"/>
      <c r="SMH33" s="15"/>
      <c r="SMI33" s="15"/>
      <c r="SMJ33" s="149"/>
      <c r="SMK33" s="15"/>
      <c r="SML33" s="15"/>
      <c r="SMM33" s="15"/>
      <c r="SMN33" s="149"/>
      <c r="SMO33" s="15"/>
      <c r="SMP33" s="15"/>
      <c r="SMQ33" s="15"/>
      <c r="SMR33" s="149"/>
      <c r="SMS33" s="15"/>
      <c r="SMT33" s="15"/>
      <c r="SMU33" s="15"/>
      <c r="SMV33" s="149"/>
      <c r="SMW33" s="15"/>
      <c r="SMX33" s="15"/>
      <c r="SMY33" s="15"/>
      <c r="SMZ33" s="149"/>
      <c r="SNA33" s="15"/>
      <c r="SNB33" s="15"/>
      <c r="SNC33" s="15"/>
      <c r="SND33" s="149"/>
      <c r="SNE33" s="15"/>
      <c r="SNF33" s="15"/>
      <c r="SNG33" s="15"/>
      <c r="SNH33" s="149"/>
      <c r="SNI33" s="15"/>
      <c r="SNJ33" s="15"/>
      <c r="SNK33" s="15"/>
      <c r="SNL33" s="149"/>
      <c r="SNM33" s="15"/>
      <c r="SNN33" s="15"/>
      <c r="SNO33" s="15"/>
      <c r="SNP33" s="149"/>
      <c r="SNQ33" s="15"/>
      <c r="SNR33" s="15"/>
      <c r="SNS33" s="15"/>
      <c r="SNT33" s="149"/>
      <c r="SNU33" s="15"/>
      <c r="SNV33" s="15"/>
      <c r="SNW33" s="15"/>
      <c r="SNX33" s="149"/>
      <c r="SNY33" s="15"/>
      <c r="SNZ33" s="15"/>
      <c r="SOA33" s="15"/>
      <c r="SOB33" s="149"/>
      <c r="SOC33" s="15"/>
      <c r="SOD33" s="15"/>
      <c r="SOE33" s="15"/>
      <c r="SOF33" s="149"/>
      <c r="SOG33" s="15"/>
      <c r="SOH33" s="15"/>
      <c r="SOI33" s="15"/>
      <c r="SOJ33" s="149"/>
      <c r="SOK33" s="15"/>
      <c r="SOL33" s="15"/>
      <c r="SOM33" s="15"/>
      <c r="SON33" s="149"/>
      <c r="SOO33" s="15"/>
      <c r="SOP33" s="15"/>
      <c r="SOQ33" s="15"/>
      <c r="SOR33" s="149"/>
      <c r="SOS33" s="15"/>
      <c r="SOT33" s="15"/>
      <c r="SOU33" s="15"/>
      <c r="SOV33" s="149"/>
      <c r="SOW33" s="15"/>
      <c r="SOX33" s="15"/>
      <c r="SOY33" s="15"/>
      <c r="SOZ33" s="149"/>
      <c r="SPA33" s="15"/>
      <c r="SPB33" s="15"/>
      <c r="SPC33" s="15"/>
      <c r="SPD33" s="149"/>
      <c r="SPE33" s="15"/>
      <c r="SPF33" s="15"/>
      <c r="SPG33" s="15"/>
      <c r="SPH33" s="149"/>
      <c r="SPI33" s="15"/>
      <c r="SPJ33" s="15"/>
      <c r="SPK33" s="15"/>
      <c r="SPL33" s="149"/>
      <c r="SPM33" s="15"/>
      <c r="SPN33" s="15"/>
      <c r="SPO33" s="15"/>
      <c r="SPP33" s="149"/>
      <c r="SPQ33" s="15"/>
      <c r="SPR33" s="15"/>
      <c r="SPS33" s="15"/>
      <c r="SPT33" s="149"/>
      <c r="SPU33" s="15"/>
      <c r="SPV33" s="15"/>
      <c r="SPW33" s="15"/>
      <c r="SPX33" s="149"/>
      <c r="SPY33" s="15"/>
      <c r="SPZ33" s="15"/>
      <c r="SQA33" s="15"/>
      <c r="SQB33" s="149"/>
      <c r="SQC33" s="15"/>
      <c r="SQD33" s="15"/>
      <c r="SQE33" s="15"/>
      <c r="SQF33" s="149"/>
      <c r="SQG33" s="15"/>
      <c r="SQH33" s="15"/>
      <c r="SQI33" s="15"/>
      <c r="SQJ33" s="149"/>
      <c r="SQK33" s="15"/>
      <c r="SQL33" s="15"/>
      <c r="SQM33" s="15"/>
      <c r="SQN33" s="149"/>
      <c r="SQO33" s="15"/>
      <c r="SQP33" s="15"/>
      <c r="SQQ33" s="15"/>
      <c r="SQR33" s="149"/>
      <c r="SQS33" s="15"/>
      <c r="SQT33" s="15"/>
      <c r="SQU33" s="15"/>
      <c r="SQV33" s="149"/>
      <c r="SQW33" s="15"/>
      <c r="SQX33" s="15"/>
      <c r="SQY33" s="15"/>
      <c r="SQZ33" s="149"/>
      <c r="SRA33" s="15"/>
      <c r="SRB33" s="15"/>
      <c r="SRC33" s="15"/>
      <c r="SRD33" s="149"/>
      <c r="SRE33" s="15"/>
      <c r="SRF33" s="15"/>
      <c r="SRG33" s="15"/>
      <c r="SRH33" s="149"/>
      <c r="SRI33" s="15"/>
      <c r="SRJ33" s="15"/>
      <c r="SRK33" s="15"/>
      <c r="SRL33" s="149"/>
      <c r="SRM33" s="15"/>
      <c r="SRN33" s="15"/>
      <c r="SRO33" s="15"/>
      <c r="SRP33" s="149"/>
      <c r="SRQ33" s="15"/>
      <c r="SRR33" s="15"/>
      <c r="SRS33" s="15"/>
      <c r="SRT33" s="149"/>
      <c r="SRU33" s="15"/>
      <c r="SRV33" s="15"/>
      <c r="SRW33" s="15"/>
      <c r="SRX33" s="149"/>
      <c r="SRY33" s="15"/>
      <c r="SRZ33" s="15"/>
      <c r="SSA33" s="15"/>
      <c r="SSB33" s="149"/>
      <c r="SSC33" s="15"/>
      <c r="SSD33" s="15"/>
      <c r="SSE33" s="15"/>
      <c r="SSF33" s="149"/>
      <c r="SSG33" s="15"/>
      <c r="SSH33" s="15"/>
      <c r="SSI33" s="15"/>
      <c r="SSJ33" s="149"/>
      <c r="SSK33" s="15"/>
      <c r="SSL33" s="15"/>
      <c r="SSM33" s="15"/>
      <c r="SSN33" s="149"/>
      <c r="SSO33" s="15"/>
      <c r="SSP33" s="15"/>
      <c r="SSQ33" s="15"/>
      <c r="SSR33" s="149"/>
      <c r="SSS33" s="15"/>
      <c r="SST33" s="15"/>
      <c r="SSU33" s="15"/>
      <c r="SSV33" s="149"/>
      <c r="SSW33" s="15"/>
      <c r="SSX33" s="15"/>
      <c r="SSY33" s="15"/>
      <c r="SSZ33" s="149"/>
      <c r="STA33" s="15"/>
      <c r="STB33" s="15"/>
      <c r="STC33" s="15"/>
      <c r="STD33" s="149"/>
      <c r="STE33" s="15"/>
      <c r="STF33" s="15"/>
      <c r="STG33" s="15"/>
      <c r="STH33" s="149"/>
      <c r="STI33" s="15"/>
      <c r="STJ33" s="15"/>
      <c r="STK33" s="15"/>
      <c r="STL33" s="149"/>
      <c r="STM33" s="15"/>
      <c r="STN33" s="15"/>
      <c r="STO33" s="15"/>
      <c r="STP33" s="149"/>
      <c r="STQ33" s="15"/>
      <c r="STR33" s="15"/>
      <c r="STS33" s="15"/>
      <c r="STT33" s="149"/>
      <c r="STU33" s="15"/>
      <c r="STV33" s="15"/>
      <c r="STW33" s="15"/>
      <c r="STX33" s="149"/>
      <c r="STY33" s="15"/>
      <c r="STZ33" s="15"/>
      <c r="SUA33" s="15"/>
      <c r="SUB33" s="149"/>
      <c r="SUC33" s="15"/>
      <c r="SUD33" s="15"/>
      <c r="SUE33" s="15"/>
      <c r="SUF33" s="149"/>
      <c r="SUG33" s="15"/>
      <c r="SUH33" s="15"/>
      <c r="SUI33" s="15"/>
      <c r="SUJ33" s="149"/>
      <c r="SUK33" s="15"/>
      <c r="SUL33" s="15"/>
      <c r="SUM33" s="15"/>
      <c r="SUN33" s="149"/>
      <c r="SUO33" s="15"/>
      <c r="SUP33" s="15"/>
      <c r="SUQ33" s="15"/>
      <c r="SUR33" s="149"/>
      <c r="SUS33" s="15"/>
      <c r="SUT33" s="15"/>
      <c r="SUU33" s="15"/>
      <c r="SUV33" s="149"/>
      <c r="SUW33" s="15"/>
      <c r="SUX33" s="15"/>
      <c r="SUY33" s="15"/>
      <c r="SUZ33" s="149"/>
      <c r="SVA33" s="15"/>
      <c r="SVB33" s="15"/>
      <c r="SVC33" s="15"/>
      <c r="SVD33" s="149"/>
      <c r="SVE33" s="15"/>
      <c r="SVF33" s="15"/>
      <c r="SVG33" s="15"/>
      <c r="SVH33" s="149"/>
      <c r="SVI33" s="15"/>
      <c r="SVJ33" s="15"/>
      <c r="SVK33" s="15"/>
      <c r="SVL33" s="149"/>
      <c r="SVM33" s="15"/>
      <c r="SVN33" s="15"/>
      <c r="SVO33" s="15"/>
      <c r="SVP33" s="149"/>
      <c r="SVQ33" s="15"/>
      <c r="SVR33" s="15"/>
      <c r="SVS33" s="15"/>
      <c r="SVT33" s="149"/>
      <c r="SVU33" s="15"/>
      <c r="SVV33" s="15"/>
      <c r="SVW33" s="15"/>
      <c r="SVX33" s="149"/>
      <c r="SVY33" s="15"/>
      <c r="SVZ33" s="15"/>
      <c r="SWA33" s="15"/>
      <c r="SWB33" s="149"/>
      <c r="SWC33" s="15"/>
      <c r="SWD33" s="15"/>
      <c r="SWE33" s="15"/>
      <c r="SWF33" s="149"/>
      <c r="SWG33" s="15"/>
      <c r="SWH33" s="15"/>
      <c r="SWI33" s="15"/>
      <c r="SWJ33" s="149"/>
      <c r="SWK33" s="15"/>
      <c r="SWL33" s="15"/>
      <c r="SWM33" s="15"/>
      <c r="SWN33" s="149"/>
      <c r="SWO33" s="15"/>
      <c r="SWP33" s="15"/>
      <c r="SWQ33" s="15"/>
      <c r="SWR33" s="149"/>
      <c r="SWS33" s="15"/>
      <c r="SWT33" s="15"/>
      <c r="SWU33" s="15"/>
      <c r="SWV33" s="149"/>
      <c r="SWW33" s="15"/>
      <c r="SWX33" s="15"/>
      <c r="SWY33" s="15"/>
      <c r="SWZ33" s="149"/>
      <c r="SXA33" s="15"/>
      <c r="SXB33" s="15"/>
      <c r="SXC33" s="15"/>
      <c r="SXD33" s="149"/>
      <c r="SXE33" s="15"/>
      <c r="SXF33" s="15"/>
      <c r="SXG33" s="15"/>
      <c r="SXH33" s="149"/>
      <c r="SXI33" s="15"/>
      <c r="SXJ33" s="15"/>
      <c r="SXK33" s="15"/>
      <c r="SXL33" s="149"/>
      <c r="SXM33" s="15"/>
      <c r="SXN33" s="15"/>
      <c r="SXO33" s="15"/>
      <c r="SXP33" s="149"/>
      <c r="SXQ33" s="15"/>
      <c r="SXR33" s="15"/>
      <c r="SXS33" s="15"/>
      <c r="SXT33" s="149"/>
      <c r="SXU33" s="15"/>
      <c r="SXV33" s="15"/>
      <c r="SXW33" s="15"/>
      <c r="SXX33" s="149"/>
      <c r="SXY33" s="15"/>
      <c r="SXZ33" s="15"/>
      <c r="SYA33" s="15"/>
      <c r="SYB33" s="149"/>
      <c r="SYC33" s="15"/>
      <c r="SYD33" s="15"/>
      <c r="SYE33" s="15"/>
      <c r="SYF33" s="149"/>
      <c r="SYG33" s="15"/>
      <c r="SYH33" s="15"/>
      <c r="SYI33" s="15"/>
      <c r="SYJ33" s="149"/>
      <c r="SYK33" s="15"/>
      <c r="SYL33" s="15"/>
      <c r="SYM33" s="15"/>
      <c r="SYN33" s="149"/>
      <c r="SYO33" s="15"/>
      <c r="SYP33" s="15"/>
      <c r="SYQ33" s="15"/>
      <c r="SYR33" s="149"/>
      <c r="SYS33" s="15"/>
      <c r="SYT33" s="15"/>
      <c r="SYU33" s="15"/>
      <c r="SYV33" s="149"/>
      <c r="SYW33" s="15"/>
      <c r="SYX33" s="15"/>
      <c r="SYY33" s="15"/>
      <c r="SYZ33" s="149"/>
      <c r="SZA33" s="15"/>
      <c r="SZB33" s="15"/>
      <c r="SZC33" s="15"/>
      <c r="SZD33" s="149"/>
      <c r="SZE33" s="15"/>
      <c r="SZF33" s="15"/>
      <c r="SZG33" s="15"/>
      <c r="SZH33" s="149"/>
      <c r="SZI33" s="15"/>
      <c r="SZJ33" s="15"/>
      <c r="SZK33" s="15"/>
      <c r="SZL33" s="149"/>
      <c r="SZM33" s="15"/>
      <c r="SZN33" s="15"/>
      <c r="SZO33" s="15"/>
      <c r="SZP33" s="149"/>
      <c r="SZQ33" s="15"/>
      <c r="SZR33" s="15"/>
      <c r="SZS33" s="15"/>
      <c r="SZT33" s="149"/>
      <c r="SZU33" s="15"/>
      <c r="SZV33" s="15"/>
      <c r="SZW33" s="15"/>
      <c r="SZX33" s="149"/>
      <c r="SZY33" s="15"/>
      <c r="SZZ33" s="15"/>
      <c r="TAA33" s="15"/>
      <c r="TAB33" s="149"/>
      <c r="TAC33" s="15"/>
      <c r="TAD33" s="15"/>
      <c r="TAE33" s="15"/>
      <c r="TAF33" s="149"/>
      <c r="TAG33" s="15"/>
      <c r="TAH33" s="15"/>
      <c r="TAI33" s="15"/>
      <c r="TAJ33" s="149"/>
      <c r="TAK33" s="15"/>
      <c r="TAL33" s="15"/>
      <c r="TAM33" s="15"/>
      <c r="TAN33" s="149"/>
      <c r="TAO33" s="15"/>
      <c r="TAP33" s="15"/>
      <c r="TAQ33" s="15"/>
      <c r="TAR33" s="149"/>
      <c r="TAS33" s="15"/>
      <c r="TAT33" s="15"/>
      <c r="TAU33" s="15"/>
      <c r="TAV33" s="149"/>
      <c r="TAW33" s="15"/>
      <c r="TAX33" s="15"/>
      <c r="TAY33" s="15"/>
      <c r="TAZ33" s="149"/>
      <c r="TBA33" s="15"/>
      <c r="TBB33" s="15"/>
      <c r="TBC33" s="15"/>
      <c r="TBD33" s="149"/>
      <c r="TBE33" s="15"/>
      <c r="TBF33" s="15"/>
      <c r="TBG33" s="15"/>
      <c r="TBH33" s="149"/>
      <c r="TBI33" s="15"/>
      <c r="TBJ33" s="15"/>
      <c r="TBK33" s="15"/>
      <c r="TBL33" s="149"/>
      <c r="TBM33" s="15"/>
      <c r="TBN33" s="15"/>
      <c r="TBO33" s="15"/>
      <c r="TBP33" s="149"/>
      <c r="TBQ33" s="15"/>
      <c r="TBR33" s="15"/>
      <c r="TBS33" s="15"/>
      <c r="TBT33" s="149"/>
      <c r="TBU33" s="15"/>
      <c r="TBV33" s="15"/>
      <c r="TBW33" s="15"/>
      <c r="TBX33" s="149"/>
      <c r="TBY33" s="15"/>
      <c r="TBZ33" s="15"/>
      <c r="TCA33" s="15"/>
      <c r="TCB33" s="149"/>
      <c r="TCC33" s="15"/>
      <c r="TCD33" s="15"/>
      <c r="TCE33" s="15"/>
      <c r="TCF33" s="149"/>
      <c r="TCG33" s="15"/>
      <c r="TCH33" s="15"/>
      <c r="TCI33" s="15"/>
      <c r="TCJ33" s="149"/>
      <c r="TCK33" s="15"/>
      <c r="TCL33" s="15"/>
      <c r="TCM33" s="15"/>
      <c r="TCN33" s="149"/>
      <c r="TCO33" s="15"/>
      <c r="TCP33" s="15"/>
      <c r="TCQ33" s="15"/>
      <c r="TCR33" s="149"/>
      <c r="TCS33" s="15"/>
      <c r="TCT33" s="15"/>
      <c r="TCU33" s="15"/>
      <c r="TCV33" s="149"/>
      <c r="TCW33" s="15"/>
      <c r="TCX33" s="15"/>
      <c r="TCY33" s="15"/>
      <c r="TCZ33" s="149"/>
      <c r="TDA33" s="15"/>
      <c r="TDB33" s="15"/>
      <c r="TDC33" s="15"/>
      <c r="TDD33" s="149"/>
      <c r="TDE33" s="15"/>
      <c r="TDF33" s="15"/>
      <c r="TDG33" s="15"/>
      <c r="TDH33" s="149"/>
      <c r="TDI33" s="15"/>
      <c r="TDJ33" s="15"/>
      <c r="TDK33" s="15"/>
      <c r="TDL33" s="149"/>
      <c r="TDM33" s="15"/>
      <c r="TDN33" s="15"/>
      <c r="TDO33" s="15"/>
      <c r="TDP33" s="149"/>
      <c r="TDQ33" s="15"/>
      <c r="TDR33" s="15"/>
      <c r="TDS33" s="15"/>
      <c r="TDT33" s="149"/>
      <c r="TDU33" s="15"/>
      <c r="TDV33" s="15"/>
      <c r="TDW33" s="15"/>
      <c r="TDX33" s="149"/>
      <c r="TDY33" s="15"/>
      <c r="TDZ33" s="15"/>
      <c r="TEA33" s="15"/>
      <c r="TEB33" s="149"/>
      <c r="TEC33" s="15"/>
      <c r="TED33" s="15"/>
      <c r="TEE33" s="15"/>
      <c r="TEF33" s="149"/>
      <c r="TEG33" s="15"/>
      <c r="TEH33" s="15"/>
      <c r="TEI33" s="15"/>
      <c r="TEJ33" s="149"/>
      <c r="TEK33" s="15"/>
      <c r="TEL33" s="15"/>
      <c r="TEM33" s="15"/>
      <c r="TEN33" s="149"/>
      <c r="TEO33" s="15"/>
      <c r="TEP33" s="15"/>
      <c r="TEQ33" s="15"/>
      <c r="TER33" s="149"/>
      <c r="TES33" s="15"/>
      <c r="TET33" s="15"/>
      <c r="TEU33" s="15"/>
      <c r="TEV33" s="149"/>
      <c r="TEW33" s="15"/>
      <c r="TEX33" s="15"/>
      <c r="TEY33" s="15"/>
      <c r="TEZ33" s="149"/>
      <c r="TFA33" s="15"/>
      <c r="TFB33" s="15"/>
      <c r="TFC33" s="15"/>
      <c r="TFD33" s="149"/>
      <c r="TFE33" s="15"/>
      <c r="TFF33" s="15"/>
      <c r="TFG33" s="15"/>
      <c r="TFH33" s="149"/>
      <c r="TFI33" s="15"/>
      <c r="TFJ33" s="15"/>
      <c r="TFK33" s="15"/>
      <c r="TFL33" s="149"/>
      <c r="TFM33" s="15"/>
      <c r="TFN33" s="15"/>
      <c r="TFO33" s="15"/>
      <c r="TFP33" s="149"/>
      <c r="TFQ33" s="15"/>
      <c r="TFR33" s="15"/>
      <c r="TFS33" s="15"/>
      <c r="TFT33" s="149"/>
      <c r="TFU33" s="15"/>
      <c r="TFV33" s="15"/>
      <c r="TFW33" s="15"/>
      <c r="TFX33" s="149"/>
      <c r="TFY33" s="15"/>
      <c r="TFZ33" s="15"/>
      <c r="TGA33" s="15"/>
      <c r="TGB33" s="149"/>
      <c r="TGC33" s="15"/>
      <c r="TGD33" s="15"/>
      <c r="TGE33" s="15"/>
      <c r="TGF33" s="149"/>
      <c r="TGG33" s="15"/>
      <c r="TGH33" s="15"/>
      <c r="TGI33" s="15"/>
      <c r="TGJ33" s="149"/>
      <c r="TGK33" s="15"/>
      <c r="TGL33" s="15"/>
      <c r="TGM33" s="15"/>
      <c r="TGN33" s="149"/>
      <c r="TGO33" s="15"/>
      <c r="TGP33" s="15"/>
      <c r="TGQ33" s="15"/>
      <c r="TGR33" s="149"/>
      <c r="TGS33" s="15"/>
      <c r="TGT33" s="15"/>
      <c r="TGU33" s="15"/>
      <c r="TGV33" s="149"/>
      <c r="TGW33" s="15"/>
      <c r="TGX33" s="15"/>
      <c r="TGY33" s="15"/>
      <c r="TGZ33" s="149"/>
      <c r="THA33" s="15"/>
      <c r="THB33" s="15"/>
      <c r="THC33" s="15"/>
      <c r="THD33" s="149"/>
      <c r="THE33" s="15"/>
      <c r="THF33" s="15"/>
      <c r="THG33" s="15"/>
      <c r="THH33" s="149"/>
      <c r="THI33" s="15"/>
      <c r="THJ33" s="15"/>
      <c r="THK33" s="15"/>
      <c r="THL33" s="149"/>
      <c r="THM33" s="15"/>
      <c r="THN33" s="15"/>
      <c r="THO33" s="15"/>
      <c r="THP33" s="149"/>
      <c r="THQ33" s="15"/>
      <c r="THR33" s="15"/>
      <c r="THS33" s="15"/>
      <c r="THT33" s="149"/>
      <c r="THU33" s="15"/>
      <c r="THV33" s="15"/>
      <c r="THW33" s="15"/>
      <c r="THX33" s="149"/>
      <c r="THY33" s="15"/>
      <c r="THZ33" s="15"/>
      <c r="TIA33" s="15"/>
      <c r="TIB33" s="149"/>
      <c r="TIC33" s="15"/>
      <c r="TID33" s="15"/>
      <c r="TIE33" s="15"/>
      <c r="TIF33" s="149"/>
      <c r="TIG33" s="15"/>
      <c r="TIH33" s="15"/>
      <c r="TII33" s="15"/>
      <c r="TIJ33" s="149"/>
      <c r="TIK33" s="15"/>
      <c r="TIL33" s="15"/>
      <c r="TIM33" s="15"/>
      <c r="TIN33" s="149"/>
      <c r="TIO33" s="15"/>
      <c r="TIP33" s="15"/>
      <c r="TIQ33" s="15"/>
      <c r="TIR33" s="149"/>
      <c r="TIS33" s="15"/>
      <c r="TIT33" s="15"/>
      <c r="TIU33" s="15"/>
      <c r="TIV33" s="149"/>
      <c r="TIW33" s="15"/>
      <c r="TIX33" s="15"/>
      <c r="TIY33" s="15"/>
      <c r="TIZ33" s="149"/>
      <c r="TJA33" s="15"/>
      <c r="TJB33" s="15"/>
      <c r="TJC33" s="15"/>
      <c r="TJD33" s="149"/>
      <c r="TJE33" s="15"/>
      <c r="TJF33" s="15"/>
      <c r="TJG33" s="15"/>
      <c r="TJH33" s="149"/>
      <c r="TJI33" s="15"/>
      <c r="TJJ33" s="15"/>
      <c r="TJK33" s="15"/>
      <c r="TJL33" s="149"/>
      <c r="TJM33" s="15"/>
      <c r="TJN33" s="15"/>
      <c r="TJO33" s="15"/>
      <c r="TJP33" s="149"/>
      <c r="TJQ33" s="15"/>
      <c r="TJR33" s="15"/>
      <c r="TJS33" s="15"/>
      <c r="TJT33" s="149"/>
      <c r="TJU33" s="15"/>
      <c r="TJV33" s="15"/>
      <c r="TJW33" s="15"/>
      <c r="TJX33" s="149"/>
      <c r="TJY33" s="15"/>
      <c r="TJZ33" s="15"/>
      <c r="TKA33" s="15"/>
      <c r="TKB33" s="149"/>
      <c r="TKC33" s="15"/>
      <c r="TKD33" s="15"/>
      <c r="TKE33" s="15"/>
      <c r="TKF33" s="149"/>
      <c r="TKG33" s="15"/>
      <c r="TKH33" s="15"/>
      <c r="TKI33" s="15"/>
      <c r="TKJ33" s="149"/>
      <c r="TKK33" s="15"/>
      <c r="TKL33" s="15"/>
      <c r="TKM33" s="15"/>
      <c r="TKN33" s="149"/>
      <c r="TKO33" s="15"/>
      <c r="TKP33" s="15"/>
      <c r="TKQ33" s="15"/>
      <c r="TKR33" s="149"/>
      <c r="TKS33" s="15"/>
      <c r="TKT33" s="15"/>
      <c r="TKU33" s="15"/>
      <c r="TKV33" s="149"/>
      <c r="TKW33" s="15"/>
      <c r="TKX33" s="15"/>
      <c r="TKY33" s="15"/>
      <c r="TKZ33" s="149"/>
      <c r="TLA33" s="15"/>
      <c r="TLB33" s="15"/>
      <c r="TLC33" s="15"/>
      <c r="TLD33" s="149"/>
      <c r="TLE33" s="15"/>
      <c r="TLF33" s="15"/>
      <c r="TLG33" s="15"/>
      <c r="TLH33" s="149"/>
      <c r="TLI33" s="15"/>
      <c r="TLJ33" s="15"/>
      <c r="TLK33" s="15"/>
      <c r="TLL33" s="149"/>
      <c r="TLM33" s="15"/>
      <c r="TLN33" s="15"/>
      <c r="TLO33" s="15"/>
      <c r="TLP33" s="149"/>
      <c r="TLQ33" s="15"/>
      <c r="TLR33" s="15"/>
      <c r="TLS33" s="15"/>
      <c r="TLT33" s="149"/>
      <c r="TLU33" s="15"/>
      <c r="TLV33" s="15"/>
      <c r="TLW33" s="15"/>
      <c r="TLX33" s="149"/>
      <c r="TLY33" s="15"/>
      <c r="TLZ33" s="15"/>
      <c r="TMA33" s="15"/>
      <c r="TMB33" s="149"/>
      <c r="TMC33" s="15"/>
      <c r="TMD33" s="15"/>
      <c r="TME33" s="15"/>
      <c r="TMF33" s="149"/>
      <c r="TMG33" s="15"/>
      <c r="TMH33" s="15"/>
      <c r="TMI33" s="15"/>
      <c r="TMJ33" s="149"/>
      <c r="TMK33" s="15"/>
      <c r="TML33" s="15"/>
      <c r="TMM33" s="15"/>
      <c r="TMN33" s="149"/>
      <c r="TMO33" s="15"/>
      <c r="TMP33" s="15"/>
      <c r="TMQ33" s="15"/>
      <c r="TMR33" s="149"/>
      <c r="TMS33" s="15"/>
      <c r="TMT33" s="15"/>
      <c r="TMU33" s="15"/>
      <c r="TMV33" s="149"/>
      <c r="TMW33" s="15"/>
      <c r="TMX33" s="15"/>
      <c r="TMY33" s="15"/>
      <c r="TMZ33" s="149"/>
      <c r="TNA33" s="15"/>
      <c r="TNB33" s="15"/>
      <c r="TNC33" s="15"/>
      <c r="TND33" s="149"/>
      <c r="TNE33" s="15"/>
      <c r="TNF33" s="15"/>
      <c r="TNG33" s="15"/>
      <c r="TNH33" s="149"/>
      <c r="TNI33" s="15"/>
      <c r="TNJ33" s="15"/>
      <c r="TNK33" s="15"/>
      <c r="TNL33" s="149"/>
      <c r="TNM33" s="15"/>
      <c r="TNN33" s="15"/>
      <c r="TNO33" s="15"/>
      <c r="TNP33" s="149"/>
      <c r="TNQ33" s="15"/>
      <c r="TNR33" s="15"/>
      <c r="TNS33" s="15"/>
      <c r="TNT33" s="149"/>
      <c r="TNU33" s="15"/>
      <c r="TNV33" s="15"/>
      <c r="TNW33" s="15"/>
      <c r="TNX33" s="149"/>
      <c r="TNY33" s="15"/>
      <c r="TNZ33" s="15"/>
      <c r="TOA33" s="15"/>
      <c r="TOB33" s="149"/>
      <c r="TOC33" s="15"/>
      <c r="TOD33" s="15"/>
      <c r="TOE33" s="15"/>
      <c r="TOF33" s="149"/>
      <c r="TOG33" s="15"/>
      <c r="TOH33" s="15"/>
      <c r="TOI33" s="15"/>
      <c r="TOJ33" s="149"/>
      <c r="TOK33" s="15"/>
      <c r="TOL33" s="15"/>
      <c r="TOM33" s="15"/>
      <c r="TON33" s="149"/>
      <c r="TOO33" s="15"/>
      <c r="TOP33" s="15"/>
      <c r="TOQ33" s="15"/>
      <c r="TOR33" s="149"/>
      <c r="TOS33" s="15"/>
      <c r="TOT33" s="15"/>
      <c r="TOU33" s="15"/>
      <c r="TOV33" s="149"/>
      <c r="TOW33" s="15"/>
      <c r="TOX33" s="15"/>
      <c r="TOY33" s="15"/>
      <c r="TOZ33" s="149"/>
      <c r="TPA33" s="15"/>
      <c r="TPB33" s="15"/>
      <c r="TPC33" s="15"/>
      <c r="TPD33" s="149"/>
      <c r="TPE33" s="15"/>
      <c r="TPF33" s="15"/>
      <c r="TPG33" s="15"/>
      <c r="TPH33" s="149"/>
      <c r="TPI33" s="15"/>
      <c r="TPJ33" s="15"/>
      <c r="TPK33" s="15"/>
      <c r="TPL33" s="149"/>
      <c r="TPM33" s="15"/>
      <c r="TPN33" s="15"/>
      <c r="TPO33" s="15"/>
      <c r="TPP33" s="149"/>
      <c r="TPQ33" s="15"/>
      <c r="TPR33" s="15"/>
      <c r="TPS33" s="15"/>
      <c r="TPT33" s="149"/>
      <c r="TPU33" s="15"/>
      <c r="TPV33" s="15"/>
      <c r="TPW33" s="15"/>
      <c r="TPX33" s="149"/>
      <c r="TPY33" s="15"/>
      <c r="TPZ33" s="15"/>
      <c r="TQA33" s="15"/>
      <c r="TQB33" s="149"/>
      <c r="TQC33" s="15"/>
      <c r="TQD33" s="15"/>
      <c r="TQE33" s="15"/>
      <c r="TQF33" s="149"/>
      <c r="TQG33" s="15"/>
      <c r="TQH33" s="15"/>
      <c r="TQI33" s="15"/>
      <c r="TQJ33" s="149"/>
      <c r="TQK33" s="15"/>
      <c r="TQL33" s="15"/>
      <c r="TQM33" s="15"/>
      <c r="TQN33" s="149"/>
      <c r="TQO33" s="15"/>
      <c r="TQP33" s="15"/>
      <c r="TQQ33" s="15"/>
      <c r="TQR33" s="149"/>
      <c r="TQS33" s="15"/>
      <c r="TQT33" s="15"/>
      <c r="TQU33" s="15"/>
      <c r="TQV33" s="149"/>
      <c r="TQW33" s="15"/>
      <c r="TQX33" s="15"/>
      <c r="TQY33" s="15"/>
      <c r="TQZ33" s="149"/>
      <c r="TRA33" s="15"/>
      <c r="TRB33" s="15"/>
      <c r="TRC33" s="15"/>
      <c r="TRD33" s="149"/>
      <c r="TRE33" s="15"/>
      <c r="TRF33" s="15"/>
      <c r="TRG33" s="15"/>
      <c r="TRH33" s="149"/>
      <c r="TRI33" s="15"/>
      <c r="TRJ33" s="15"/>
      <c r="TRK33" s="15"/>
      <c r="TRL33" s="149"/>
      <c r="TRM33" s="15"/>
      <c r="TRN33" s="15"/>
      <c r="TRO33" s="15"/>
      <c r="TRP33" s="149"/>
      <c r="TRQ33" s="15"/>
      <c r="TRR33" s="15"/>
      <c r="TRS33" s="15"/>
      <c r="TRT33" s="149"/>
      <c r="TRU33" s="15"/>
      <c r="TRV33" s="15"/>
      <c r="TRW33" s="15"/>
      <c r="TRX33" s="149"/>
      <c r="TRY33" s="15"/>
      <c r="TRZ33" s="15"/>
      <c r="TSA33" s="15"/>
      <c r="TSB33" s="149"/>
      <c r="TSC33" s="15"/>
      <c r="TSD33" s="15"/>
      <c r="TSE33" s="15"/>
      <c r="TSF33" s="149"/>
      <c r="TSG33" s="15"/>
      <c r="TSH33" s="15"/>
      <c r="TSI33" s="15"/>
      <c r="TSJ33" s="149"/>
      <c r="TSK33" s="15"/>
      <c r="TSL33" s="15"/>
      <c r="TSM33" s="15"/>
      <c r="TSN33" s="149"/>
      <c r="TSO33" s="15"/>
      <c r="TSP33" s="15"/>
      <c r="TSQ33" s="15"/>
      <c r="TSR33" s="149"/>
      <c r="TSS33" s="15"/>
      <c r="TST33" s="15"/>
      <c r="TSU33" s="15"/>
      <c r="TSV33" s="149"/>
      <c r="TSW33" s="15"/>
      <c r="TSX33" s="15"/>
      <c r="TSY33" s="15"/>
      <c r="TSZ33" s="149"/>
      <c r="TTA33" s="15"/>
      <c r="TTB33" s="15"/>
      <c r="TTC33" s="15"/>
      <c r="TTD33" s="149"/>
      <c r="TTE33" s="15"/>
      <c r="TTF33" s="15"/>
      <c r="TTG33" s="15"/>
      <c r="TTH33" s="149"/>
      <c r="TTI33" s="15"/>
      <c r="TTJ33" s="15"/>
      <c r="TTK33" s="15"/>
      <c r="TTL33" s="149"/>
      <c r="TTM33" s="15"/>
      <c r="TTN33" s="15"/>
      <c r="TTO33" s="15"/>
      <c r="TTP33" s="149"/>
      <c r="TTQ33" s="15"/>
      <c r="TTR33" s="15"/>
      <c r="TTS33" s="15"/>
      <c r="TTT33" s="149"/>
      <c r="TTU33" s="15"/>
      <c r="TTV33" s="15"/>
      <c r="TTW33" s="15"/>
      <c r="TTX33" s="149"/>
      <c r="TTY33" s="15"/>
      <c r="TTZ33" s="15"/>
      <c r="TUA33" s="15"/>
      <c r="TUB33" s="149"/>
      <c r="TUC33" s="15"/>
      <c r="TUD33" s="15"/>
      <c r="TUE33" s="15"/>
      <c r="TUF33" s="149"/>
      <c r="TUG33" s="15"/>
      <c r="TUH33" s="15"/>
      <c r="TUI33" s="15"/>
      <c r="TUJ33" s="149"/>
      <c r="TUK33" s="15"/>
      <c r="TUL33" s="15"/>
      <c r="TUM33" s="15"/>
      <c r="TUN33" s="149"/>
      <c r="TUO33" s="15"/>
      <c r="TUP33" s="15"/>
      <c r="TUQ33" s="15"/>
      <c r="TUR33" s="149"/>
      <c r="TUS33" s="15"/>
      <c r="TUT33" s="15"/>
      <c r="TUU33" s="15"/>
      <c r="TUV33" s="149"/>
      <c r="TUW33" s="15"/>
      <c r="TUX33" s="15"/>
      <c r="TUY33" s="15"/>
      <c r="TUZ33" s="149"/>
      <c r="TVA33" s="15"/>
      <c r="TVB33" s="15"/>
      <c r="TVC33" s="15"/>
      <c r="TVD33" s="149"/>
      <c r="TVE33" s="15"/>
      <c r="TVF33" s="15"/>
      <c r="TVG33" s="15"/>
      <c r="TVH33" s="149"/>
      <c r="TVI33" s="15"/>
      <c r="TVJ33" s="15"/>
      <c r="TVK33" s="15"/>
      <c r="TVL33" s="149"/>
      <c r="TVM33" s="15"/>
      <c r="TVN33" s="15"/>
      <c r="TVO33" s="15"/>
      <c r="TVP33" s="149"/>
      <c r="TVQ33" s="15"/>
      <c r="TVR33" s="15"/>
      <c r="TVS33" s="15"/>
      <c r="TVT33" s="149"/>
      <c r="TVU33" s="15"/>
      <c r="TVV33" s="15"/>
      <c r="TVW33" s="15"/>
      <c r="TVX33" s="149"/>
      <c r="TVY33" s="15"/>
      <c r="TVZ33" s="15"/>
      <c r="TWA33" s="15"/>
      <c r="TWB33" s="149"/>
      <c r="TWC33" s="15"/>
      <c r="TWD33" s="15"/>
      <c r="TWE33" s="15"/>
      <c r="TWF33" s="149"/>
      <c r="TWG33" s="15"/>
      <c r="TWH33" s="15"/>
      <c r="TWI33" s="15"/>
      <c r="TWJ33" s="149"/>
      <c r="TWK33" s="15"/>
      <c r="TWL33" s="15"/>
      <c r="TWM33" s="15"/>
      <c r="TWN33" s="149"/>
      <c r="TWO33" s="15"/>
      <c r="TWP33" s="15"/>
      <c r="TWQ33" s="15"/>
      <c r="TWR33" s="149"/>
      <c r="TWS33" s="15"/>
      <c r="TWT33" s="15"/>
      <c r="TWU33" s="15"/>
      <c r="TWV33" s="149"/>
      <c r="TWW33" s="15"/>
      <c r="TWX33" s="15"/>
      <c r="TWY33" s="15"/>
      <c r="TWZ33" s="149"/>
      <c r="TXA33" s="15"/>
      <c r="TXB33" s="15"/>
      <c r="TXC33" s="15"/>
      <c r="TXD33" s="149"/>
      <c r="TXE33" s="15"/>
      <c r="TXF33" s="15"/>
      <c r="TXG33" s="15"/>
      <c r="TXH33" s="149"/>
      <c r="TXI33" s="15"/>
      <c r="TXJ33" s="15"/>
      <c r="TXK33" s="15"/>
      <c r="TXL33" s="149"/>
      <c r="TXM33" s="15"/>
      <c r="TXN33" s="15"/>
      <c r="TXO33" s="15"/>
      <c r="TXP33" s="149"/>
      <c r="TXQ33" s="15"/>
      <c r="TXR33" s="15"/>
      <c r="TXS33" s="15"/>
      <c r="TXT33" s="149"/>
      <c r="TXU33" s="15"/>
      <c r="TXV33" s="15"/>
      <c r="TXW33" s="15"/>
      <c r="TXX33" s="149"/>
      <c r="TXY33" s="15"/>
      <c r="TXZ33" s="15"/>
      <c r="TYA33" s="15"/>
      <c r="TYB33" s="149"/>
      <c r="TYC33" s="15"/>
      <c r="TYD33" s="15"/>
      <c r="TYE33" s="15"/>
      <c r="TYF33" s="149"/>
      <c r="TYG33" s="15"/>
      <c r="TYH33" s="15"/>
      <c r="TYI33" s="15"/>
      <c r="TYJ33" s="149"/>
      <c r="TYK33" s="15"/>
      <c r="TYL33" s="15"/>
      <c r="TYM33" s="15"/>
      <c r="TYN33" s="149"/>
      <c r="TYO33" s="15"/>
      <c r="TYP33" s="15"/>
      <c r="TYQ33" s="15"/>
      <c r="TYR33" s="149"/>
      <c r="TYS33" s="15"/>
      <c r="TYT33" s="15"/>
      <c r="TYU33" s="15"/>
      <c r="TYV33" s="149"/>
      <c r="TYW33" s="15"/>
      <c r="TYX33" s="15"/>
      <c r="TYY33" s="15"/>
      <c r="TYZ33" s="149"/>
      <c r="TZA33" s="15"/>
      <c r="TZB33" s="15"/>
      <c r="TZC33" s="15"/>
      <c r="TZD33" s="149"/>
      <c r="TZE33" s="15"/>
      <c r="TZF33" s="15"/>
      <c r="TZG33" s="15"/>
      <c r="TZH33" s="149"/>
      <c r="TZI33" s="15"/>
      <c r="TZJ33" s="15"/>
      <c r="TZK33" s="15"/>
      <c r="TZL33" s="149"/>
      <c r="TZM33" s="15"/>
      <c r="TZN33" s="15"/>
      <c r="TZO33" s="15"/>
      <c r="TZP33" s="149"/>
      <c r="TZQ33" s="15"/>
      <c r="TZR33" s="15"/>
      <c r="TZS33" s="15"/>
      <c r="TZT33" s="149"/>
      <c r="TZU33" s="15"/>
      <c r="TZV33" s="15"/>
      <c r="TZW33" s="15"/>
      <c r="TZX33" s="149"/>
      <c r="TZY33" s="15"/>
      <c r="TZZ33" s="15"/>
      <c r="UAA33" s="15"/>
      <c r="UAB33" s="149"/>
      <c r="UAC33" s="15"/>
      <c r="UAD33" s="15"/>
      <c r="UAE33" s="15"/>
      <c r="UAF33" s="149"/>
      <c r="UAG33" s="15"/>
      <c r="UAH33" s="15"/>
      <c r="UAI33" s="15"/>
      <c r="UAJ33" s="149"/>
      <c r="UAK33" s="15"/>
      <c r="UAL33" s="15"/>
      <c r="UAM33" s="15"/>
      <c r="UAN33" s="149"/>
      <c r="UAO33" s="15"/>
      <c r="UAP33" s="15"/>
      <c r="UAQ33" s="15"/>
      <c r="UAR33" s="149"/>
      <c r="UAS33" s="15"/>
      <c r="UAT33" s="15"/>
      <c r="UAU33" s="15"/>
      <c r="UAV33" s="149"/>
      <c r="UAW33" s="15"/>
      <c r="UAX33" s="15"/>
      <c r="UAY33" s="15"/>
      <c r="UAZ33" s="149"/>
      <c r="UBA33" s="15"/>
      <c r="UBB33" s="15"/>
      <c r="UBC33" s="15"/>
      <c r="UBD33" s="149"/>
      <c r="UBE33" s="15"/>
      <c r="UBF33" s="15"/>
      <c r="UBG33" s="15"/>
      <c r="UBH33" s="149"/>
      <c r="UBI33" s="15"/>
      <c r="UBJ33" s="15"/>
      <c r="UBK33" s="15"/>
      <c r="UBL33" s="149"/>
      <c r="UBM33" s="15"/>
      <c r="UBN33" s="15"/>
      <c r="UBO33" s="15"/>
      <c r="UBP33" s="149"/>
      <c r="UBQ33" s="15"/>
      <c r="UBR33" s="15"/>
      <c r="UBS33" s="15"/>
      <c r="UBT33" s="149"/>
      <c r="UBU33" s="15"/>
      <c r="UBV33" s="15"/>
      <c r="UBW33" s="15"/>
      <c r="UBX33" s="149"/>
      <c r="UBY33" s="15"/>
      <c r="UBZ33" s="15"/>
      <c r="UCA33" s="15"/>
      <c r="UCB33" s="149"/>
      <c r="UCC33" s="15"/>
      <c r="UCD33" s="15"/>
      <c r="UCE33" s="15"/>
      <c r="UCF33" s="149"/>
      <c r="UCG33" s="15"/>
      <c r="UCH33" s="15"/>
      <c r="UCI33" s="15"/>
      <c r="UCJ33" s="149"/>
      <c r="UCK33" s="15"/>
      <c r="UCL33" s="15"/>
      <c r="UCM33" s="15"/>
      <c r="UCN33" s="149"/>
      <c r="UCO33" s="15"/>
      <c r="UCP33" s="15"/>
      <c r="UCQ33" s="15"/>
      <c r="UCR33" s="149"/>
      <c r="UCS33" s="15"/>
      <c r="UCT33" s="15"/>
      <c r="UCU33" s="15"/>
      <c r="UCV33" s="149"/>
      <c r="UCW33" s="15"/>
      <c r="UCX33" s="15"/>
      <c r="UCY33" s="15"/>
      <c r="UCZ33" s="149"/>
      <c r="UDA33" s="15"/>
      <c r="UDB33" s="15"/>
      <c r="UDC33" s="15"/>
      <c r="UDD33" s="149"/>
      <c r="UDE33" s="15"/>
      <c r="UDF33" s="15"/>
      <c r="UDG33" s="15"/>
      <c r="UDH33" s="149"/>
      <c r="UDI33" s="15"/>
      <c r="UDJ33" s="15"/>
      <c r="UDK33" s="15"/>
      <c r="UDL33" s="149"/>
      <c r="UDM33" s="15"/>
      <c r="UDN33" s="15"/>
      <c r="UDO33" s="15"/>
      <c r="UDP33" s="149"/>
      <c r="UDQ33" s="15"/>
      <c r="UDR33" s="15"/>
      <c r="UDS33" s="15"/>
      <c r="UDT33" s="149"/>
      <c r="UDU33" s="15"/>
      <c r="UDV33" s="15"/>
      <c r="UDW33" s="15"/>
      <c r="UDX33" s="149"/>
      <c r="UDY33" s="15"/>
      <c r="UDZ33" s="15"/>
      <c r="UEA33" s="15"/>
      <c r="UEB33" s="149"/>
      <c r="UEC33" s="15"/>
      <c r="UED33" s="15"/>
      <c r="UEE33" s="15"/>
      <c r="UEF33" s="149"/>
      <c r="UEG33" s="15"/>
      <c r="UEH33" s="15"/>
      <c r="UEI33" s="15"/>
      <c r="UEJ33" s="149"/>
      <c r="UEK33" s="15"/>
      <c r="UEL33" s="15"/>
      <c r="UEM33" s="15"/>
      <c r="UEN33" s="149"/>
      <c r="UEO33" s="15"/>
      <c r="UEP33" s="15"/>
      <c r="UEQ33" s="15"/>
      <c r="UER33" s="149"/>
      <c r="UES33" s="15"/>
      <c r="UET33" s="15"/>
      <c r="UEU33" s="15"/>
      <c r="UEV33" s="149"/>
      <c r="UEW33" s="15"/>
      <c r="UEX33" s="15"/>
      <c r="UEY33" s="15"/>
      <c r="UEZ33" s="149"/>
      <c r="UFA33" s="15"/>
      <c r="UFB33" s="15"/>
      <c r="UFC33" s="15"/>
      <c r="UFD33" s="149"/>
      <c r="UFE33" s="15"/>
      <c r="UFF33" s="15"/>
      <c r="UFG33" s="15"/>
      <c r="UFH33" s="149"/>
      <c r="UFI33" s="15"/>
      <c r="UFJ33" s="15"/>
      <c r="UFK33" s="15"/>
      <c r="UFL33" s="149"/>
      <c r="UFM33" s="15"/>
      <c r="UFN33" s="15"/>
      <c r="UFO33" s="15"/>
      <c r="UFP33" s="149"/>
      <c r="UFQ33" s="15"/>
      <c r="UFR33" s="15"/>
      <c r="UFS33" s="15"/>
      <c r="UFT33" s="149"/>
      <c r="UFU33" s="15"/>
      <c r="UFV33" s="15"/>
      <c r="UFW33" s="15"/>
      <c r="UFX33" s="149"/>
      <c r="UFY33" s="15"/>
      <c r="UFZ33" s="15"/>
      <c r="UGA33" s="15"/>
      <c r="UGB33" s="149"/>
      <c r="UGC33" s="15"/>
      <c r="UGD33" s="15"/>
      <c r="UGE33" s="15"/>
      <c r="UGF33" s="149"/>
      <c r="UGG33" s="15"/>
      <c r="UGH33" s="15"/>
      <c r="UGI33" s="15"/>
      <c r="UGJ33" s="149"/>
      <c r="UGK33" s="15"/>
      <c r="UGL33" s="15"/>
      <c r="UGM33" s="15"/>
      <c r="UGN33" s="149"/>
      <c r="UGO33" s="15"/>
      <c r="UGP33" s="15"/>
      <c r="UGQ33" s="15"/>
      <c r="UGR33" s="149"/>
      <c r="UGS33" s="15"/>
      <c r="UGT33" s="15"/>
      <c r="UGU33" s="15"/>
      <c r="UGV33" s="149"/>
      <c r="UGW33" s="15"/>
      <c r="UGX33" s="15"/>
      <c r="UGY33" s="15"/>
      <c r="UGZ33" s="149"/>
      <c r="UHA33" s="15"/>
      <c r="UHB33" s="15"/>
      <c r="UHC33" s="15"/>
      <c r="UHD33" s="149"/>
      <c r="UHE33" s="15"/>
      <c r="UHF33" s="15"/>
      <c r="UHG33" s="15"/>
      <c r="UHH33" s="149"/>
      <c r="UHI33" s="15"/>
      <c r="UHJ33" s="15"/>
      <c r="UHK33" s="15"/>
      <c r="UHL33" s="149"/>
      <c r="UHM33" s="15"/>
      <c r="UHN33" s="15"/>
      <c r="UHO33" s="15"/>
      <c r="UHP33" s="149"/>
      <c r="UHQ33" s="15"/>
      <c r="UHR33" s="15"/>
      <c r="UHS33" s="15"/>
      <c r="UHT33" s="149"/>
      <c r="UHU33" s="15"/>
      <c r="UHV33" s="15"/>
      <c r="UHW33" s="15"/>
      <c r="UHX33" s="149"/>
      <c r="UHY33" s="15"/>
      <c r="UHZ33" s="15"/>
      <c r="UIA33" s="15"/>
      <c r="UIB33" s="149"/>
      <c r="UIC33" s="15"/>
      <c r="UID33" s="15"/>
      <c r="UIE33" s="15"/>
      <c r="UIF33" s="149"/>
      <c r="UIG33" s="15"/>
      <c r="UIH33" s="15"/>
      <c r="UII33" s="15"/>
      <c r="UIJ33" s="149"/>
      <c r="UIK33" s="15"/>
      <c r="UIL33" s="15"/>
      <c r="UIM33" s="15"/>
      <c r="UIN33" s="149"/>
      <c r="UIO33" s="15"/>
      <c r="UIP33" s="15"/>
      <c r="UIQ33" s="15"/>
      <c r="UIR33" s="149"/>
      <c r="UIS33" s="15"/>
      <c r="UIT33" s="15"/>
      <c r="UIU33" s="15"/>
      <c r="UIV33" s="149"/>
      <c r="UIW33" s="15"/>
      <c r="UIX33" s="15"/>
      <c r="UIY33" s="15"/>
      <c r="UIZ33" s="149"/>
      <c r="UJA33" s="15"/>
      <c r="UJB33" s="15"/>
      <c r="UJC33" s="15"/>
      <c r="UJD33" s="149"/>
      <c r="UJE33" s="15"/>
      <c r="UJF33" s="15"/>
      <c r="UJG33" s="15"/>
      <c r="UJH33" s="149"/>
      <c r="UJI33" s="15"/>
      <c r="UJJ33" s="15"/>
      <c r="UJK33" s="15"/>
      <c r="UJL33" s="149"/>
      <c r="UJM33" s="15"/>
      <c r="UJN33" s="15"/>
      <c r="UJO33" s="15"/>
      <c r="UJP33" s="149"/>
      <c r="UJQ33" s="15"/>
      <c r="UJR33" s="15"/>
      <c r="UJS33" s="15"/>
      <c r="UJT33" s="149"/>
      <c r="UJU33" s="15"/>
      <c r="UJV33" s="15"/>
      <c r="UJW33" s="15"/>
      <c r="UJX33" s="149"/>
      <c r="UJY33" s="15"/>
      <c r="UJZ33" s="15"/>
      <c r="UKA33" s="15"/>
      <c r="UKB33" s="149"/>
      <c r="UKC33" s="15"/>
      <c r="UKD33" s="15"/>
      <c r="UKE33" s="15"/>
      <c r="UKF33" s="149"/>
      <c r="UKG33" s="15"/>
      <c r="UKH33" s="15"/>
      <c r="UKI33" s="15"/>
      <c r="UKJ33" s="149"/>
      <c r="UKK33" s="15"/>
      <c r="UKL33" s="15"/>
      <c r="UKM33" s="15"/>
      <c r="UKN33" s="149"/>
      <c r="UKO33" s="15"/>
      <c r="UKP33" s="15"/>
      <c r="UKQ33" s="15"/>
      <c r="UKR33" s="149"/>
      <c r="UKS33" s="15"/>
      <c r="UKT33" s="15"/>
      <c r="UKU33" s="15"/>
      <c r="UKV33" s="149"/>
      <c r="UKW33" s="15"/>
      <c r="UKX33" s="15"/>
      <c r="UKY33" s="15"/>
      <c r="UKZ33" s="149"/>
      <c r="ULA33" s="15"/>
      <c r="ULB33" s="15"/>
      <c r="ULC33" s="15"/>
      <c r="ULD33" s="149"/>
      <c r="ULE33" s="15"/>
      <c r="ULF33" s="15"/>
      <c r="ULG33" s="15"/>
      <c r="ULH33" s="149"/>
      <c r="ULI33" s="15"/>
      <c r="ULJ33" s="15"/>
      <c r="ULK33" s="15"/>
      <c r="ULL33" s="149"/>
      <c r="ULM33" s="15"/>
      <c r="ULN33" s="15"/>
      <c r="ULO33" s="15"/>
      <c r="ULP33" s="149"/>
      <c r="ULQ33" s="15"/>
      <c r="ULR33" s="15"/>
      <c r="ULS33" s="15"/>
      <c r="ULT33" s="149"/>
      <c r="ULU33" s="15"/>
      <c r="ULV33" s="15"/>
      <c r="ULW33" s="15"/>
      <c r="ULX33" s="149"/>
      <c r="ULY33" s="15"/>
      <c r="ULZ33" s="15"/>
      <c r="UMA33" s="15"/>
      <c r="UMB33" s="149"/>
      <c r="UMC33" s="15"/>
      <c r="UMD33" s="15"/>
      <c r="UME33" s="15"/>
      <c r="UMF33" s="149"/>
      <c r="UMG33" s="15"/>
      <c r="UMH33" s="15"/>
      <c r="UMI33" s="15"/>
      <c r="UMJ33" s="149"/>
      <c r="UMK33" s="15"/>
      <c r="UML33" s="15"/>
      <c r="UMM33" s="15"/>
      <c r="UMN33" s="149"/>
      <c r="UMO33" s="15"/>
      <c r="UMP33" s="15"/>
      <c r="UMQ33" s="15"/>
      <c r="UMR33" s="149"/>
      <c r="UMS33" s="15"/>
      <c r="UMT33" s="15"/>
      <c r="UMU33" s="15"/>
      <c r="UMV33" s="149"/>
      <c r="UMW33" s="15"/>
      <c r="UMX33" s="15"/>
      <c r="UMY33" s="15"/>
      <c r="UMZ33" s="149"/>
      <c r="UNA33" s="15"/>
      <c r="UNB33" s="15"/>
      <c r="UNC33" s="15"/>
      <c r="UND33" s="149"/>
      <c r="UNE33" s="15"/>
      <c r="UNF33" s="15"/>
      <c r="UNG33" s="15"/>
      <c r="UNH33" s="149"/>
      <c r="UNI33" s="15"/>
      <c r="UNJ33" s="15"/>
      <c r="UNK33" s="15"/>
      <c r="UNL33" s="149"/>
      <c r="UNM33" s="15"/>
      <c r="UNN33" s="15"/>
      <c r="UNO33" s="15"/>
      <c r="UNP33" s="149"/>
      <c r="UNQ33" s="15"/>
      <c r="UNR33" s="15"/>
      <c r="UNS33" s="15"/>
      <c r="UNT33" s="149"/>
      <c r="UNU33" s="15"/>
      <c r="UNV33" s="15"/>
      <c r="UNW33" s="15"/>
      <c r="UNX33" s="149"/>
      <c r="UNY33" s="15"/>
      <c r="UNZ33" s="15"/>
      <c r="UOA33" s="15"/>
      <c r="UOB33" s="149"/>
      <c r="UOC33" s="15"/>
      <c r="UOD33" s="15"/>
      <c r="UOE33" s="15"/>
      <c r="UOF33" s="149"/>
      <c r="UOG33" s="15"/>
      <c r="UOH33" s="15"/>
      <c r="UOI33" s="15"/>
      <c r="UOJ33" s="149"/>
      <c r="UOK33" s="15"/>
      <c r="UOL33" s="15"/>
      <c r="UOM33" s="15"/>
      <c r="UON33" s="149"/>
      <c r="UOO33" s="15"/>
      <c r="UOP33" s="15"/>
      <c r="UOQ33" s="15"/>
      <c r="UOR33" s="149"/>
      <c r="UOS33" s="15"/>
      <c r="UOT33" s="15"/>
      <c r="UOU33" s="15"/>
      <c r="UOV33" s="149"/>
      <c r="UOW33" s="15"/>
      <c r="UOX33" s="15"/>
      <c r="UOY33" s="15"/>
      <c r="UOZ33" s="149"/>
      <c r="UPA33" s="15"/>
      <c r="UPB33" s="15"/>
      <c r="UPC33" s="15"/>
      <c r="UPD33" s="149"/>
      <c r="UPE33" s="15"/>
      <c r="UPF33" s="15"/>
      <c r="UPG33" s="15"/>
      <c r="UPH33" s="149"/>
      <c r="UPI33" s="15"/>
      <c r="UPJ33" s="15"/>
      <c r="UPK33" s="15"/>
      <c r="UPL33" s="149"/>
      <c r="UPM33" s="15"/>
      <c r="UPN33" s="15"/>
      <c r="UPO33" s="15"/>
      <c r="UPP33" s="149"/>
      <c r="UPQ33" s="15"/>
      <c r="UPR33" s="15"/>
      <c r="UPS33" s="15"/>
      <c r="UPT33" s="149"/>
      <c r="UPU33" s="15"/>
      <c r="UPV33" s="15"/>
      <c r="UPW33" s="15"/>
      <c r="UPX33" s="149"/>
      <c r="UPY33" s="15"/>
      <c r="UPZ33" s="15"/>
      <c r="UQA33" s="15"/>
      <c r="UQB33" s="149"/>
      <c r="UQC33" s="15"/>
      <c r="UQD33" s="15"/>
      <c r="UQE33" s="15"/>
      <c r="UQF33" s="149"/>
      <c r="UQG33" s="15"/>
      <c r="UQH33" s="15"/>
      <c r="UQI33" s="15"/>
      <c r="UQJ33" s="149"/>
      <c r="UQK33" s="15"/>
      <c r="UQL33" s="15"/>
      <c r="UQM33" s="15"/>
      <c r="UQN33" s="149"/>
      <c r="UQO33" s="15"/>
      <c r="UQP33" s="15"/>
      <c r="UQQ33" s="15"/>
      <c r="UQR33" s="149"/>
      <c r="UQS33" s="15"/>
      <c r="UQT33" s="15"/>
      <c r="UQU33" s="15"/>
      <c r="UQV33" s="149"/>
      <c r="UQW33" s="15"/>
      <c r="UQX33" s="15"/>
      <c r="UQY33" s="15"/>
      <c r="UQZ33" s="149"/>
      <c r="URA33" s="15"/>
      <c r="URB33" s="15"/>
      <c r="URC33" s="15"/>
      <c r="URD33" s="149"/>
      <c r="URE33" s="15"/>
      <c r="URF33" s="15"/>
      <c r="URG33" s="15"/>
      <c r="URH33" s="149"/>
      <c r="URI33" s="15"/>
      <c r="URJ33" s="15"/>
      <c r="URK33" s="15"/>
      <c r="URL33" s="149"/>
      <c r="URM33" s="15"/>
      <c r="URN33" s="15"/>
      <c r="URO33" s="15"/>
      <c r="URP33" s="149"/>
      <c r="URQ33" s="15"/>
      <c r="URR33" s="15"/>
      <c r="URS33" s="15"/>
      <c r="URT33" s="149"/>
      <c r="URU33" s="15"/>
      <c r="URV33" s="15"/>
      <c r="URW33" s="15"/>
      <c r="URX33" s="149"/>
      <c r="URY33" s="15"/>
      <c r="URZ33" s="15"/>
      <c r="USA33" s="15"/>
      <c r="USB33" s="149"/>
      <c r="USC33" s="15"/>
      <c r="USD33" s="15"/>
      <c r="USE33" s="15"/>
      <c r="USF33" s="149"/>
      <c r="USG33" s="15"/>
      <c r="USH33" s="15"/>
      <c r="USI33" s="15"/>
      <c r="USJ33" s="149"/>
      <c r="USK33" s="15"/>
      <c r="USL33" s="15"/>
      <c r="USM33" s="15"/>
      <c r="USN33" s="149"/>
      <c r="USO33" s="15"/>
      <c r="USP33" s="15"/>
      <c r="USQ33" s="15"/>
      <c r="USR33" s="149"/>
      <c r="USS33" s="15"/>
      <c r="UST33" s="15"/>
      <c r="USU33" s="15"/>
      <c r="USV33" s="149"/>
      <c r="USW33" s="15"/>
      <c r="USX33" s="15"/>
      <c r="USY33" s="15"/>
      <c r="USZ33" s="149"/>
      <c r="UTA33" s="15"/>
      <c r="UTB33" s="15"/>
      <c r="UTC33" s="15"/>
      <c r="UTD33" s="149"/>
      <c r="UTE33" s="15"/>
      <c r="UTF33" s="15"/>
      <c r="UTG33" s="15"/>
      <c r="UTH33" s="149"/>
      <c r="UTI33" s="15"/>
      <c r="UTJ33" s="15"/>
      <c r="UTK33" s="15"/>
      <c r="UTL33" s="149"/>
      <c r="UTM33" s="15"/>
      <c r="UTN33" s="15"/>
      <c r="UTO33" s="15"/>
      <c r="UTP33" s="149"/>
      <c r="UTQ33" s="15"/>
      <c r="UTR33" s="15"/>
      <c r="UTS33" s="15"/>
      <c r="UTT33" s="149"/>
      <c r="UTU33" s="15"/>
      <c r="UTV33" s="15"/>
      <c r="UTW33" s="15"/>
      <c r="UTX33" s="149"/>
      <c r="UTY33" s="15"/>
      <c r="UTZ33" s="15"/>
      <c r="UUA33" s="15"/>
      <c r="UUB33" s="149"/>
      <c r="UUC33" s="15"/>
      <c r="UUD33" s="15"/>
      <c r="UUE33" s="15"/>
      <c r="UUF33" s="149"/>
      <c r="UUG33" s="15"/>
      <c r="UUH33" s="15"/>
      <c r="UUI33" s="15"/>
      <c r="UUJ33" s="149"/>
      <c r="UUK33" s="15"/>
      <c r="UUL33" s="15"/>
      <c r="UUM33" s="15"/>
      <c r="UUN33" s="149"/>
      <c r="UUO33" s="15"/>
      <c r="UUP33" s="15"/>
      <c r="UUQ33" s="15"/>
      <c r="UUR33" s="149"/>
      <c r="UUS33" s="15"/>
      <c r="UUT33" s="15"/>
      <c r="UUU33" s="15"/>
      <c r="UUV33" s="149"/>
      <c r="UUW33" s="15"/>
      <c r="UUX33" s="15"/>
      <c r="UUY33" s="15"/>
      <c r="UUZ33" s="149"/>
      <c r="UVA33" s="15"/>
      <c r="UVB33" s="15"/>
      <c r="UVC33" s="15"/>
      <c r="UVD33" s="149"/>
      <c r="UVE33" s="15"/>
      <c r="UVF33" s="15"/>
      <c r="UVG33" s="15"/>
      <c r="UVH33" s="149"/>
      <c r="UVI33" s="15"/>
      <c r="UVJ33" s="15"/>
      <c r="UVK33" s="15"/>
      <c r="UVL33" s="149"/>
      <c r="UVM33" s="15"/>
      <c r="UVN33" s="15"/>
      <c r="UVO33" s="15"/>
      <c r="UVP33" s="149"/>
      <c r="UVQ33" s="15"/>
      <c r="UVR33" s="15"/>
      <c r="UVS33" s="15"/>
      <c r="UVT33" s="149"/>
      <c r="UVU33" s="15"/>
      <c r="UVV33" s="15"/>
      <c r="UVW33" s="15"/>
      <c r="UVX33" s="149"/>
      <c r="UVY33" s="15"/>
      <c r="UVZ33" s="15"/>
      <c r="UWA33" s="15"/>
      <c r="UWB33" s="149"/>
      <c r="UWC33" s="15"/>
      <c r="UWD33" s="15"/>
      <c r="UWE33" s="15"/>
      <c r="UWF33" s="149"/>
      <c r="UWG33" s="15"/>
      <c r="UWH33" s="15"/>
      <c r="UWI33" s="15"/>
      <c r="UWJ33" s="149"/>
      <c r="UWK33" s="15"/>
      <c r="UWL33" s="15"/>
      <c r="UWM33" s="15"/>
      <c r="UWN33" s="149"/>
      <c r="UWO33" s="15"/>
      <c r="UWP33" s="15"/>
      <c r="UWQ33" s="15"/>
      <c r="UWR33" s="149"/>
      <c r="UWS33" s="15"/>
      <c r="UWT33" s="15"/>
      <c r="UWU33" s="15"/>
      <c r="UWV33" s="149"/>
      <c r="UWW33" s="15"/>
      <c r="UWX33" s="15"/>
      <c r="UWY33" s="15"/>
      <c r="UWZ33" s="149"/>
      <c r="UXA33" s="15"/>
      <c r="UXB33" s="15"/>
      <c r="UXC33" s="15"/>
      <c r="UXD33" s="149"/>
      <c r="UXE33" s="15"/>
      <c r="UXF33" s="15"/>
      <c r="UXG33" s="15"/>
      <c r="UXH33" s="149"/>
      <c r="UXI33" s="15"/>
      <c r="UXJ33" s="15"/>
      <c r="UXK33" s="15"/>
      <c r="UXL33" s="149"/>
      <c r="UXM33" s="15"/>
      <c r="UXN33" s="15"/>
      <c r="UXO33" s="15"/>
      <c r="UXP33" s="149"/>
      <c r="UXQ33" s="15"/>
      <c r="UXR33" s="15"/>
      <c r="UXS33" s="15"/>
      <c r="UXT33" s="149"/>
      <c r="UXU33" s="15"/>
      <c r="UXV33" s="15"/>
      <c r="UXW33" s="15"/>
      <c r="UXX33" s="149"/>
      <c r="UXY33" s="15"/>
      <c r="UXZ33" s="15"/>
      <c r="UYA33" s="15"/>
      <c r="UYB33" s="149"/>
      <c r="UYC33" s="15"/>
      <c r="UYD33" s="15"/>
      <c r="UYE33" s="15"/>
      <c r="UYF33" s="149"/>
      <c r="UYG33" s="15"/>
      <c r="UYH33" s="15"/>
      <c r="UYI33" s="15"/>
      <c r="UYJ33" s="149"/>
      <c r="UYK33" s="15"/>
      <c r="UYL33" s="15"/>
      <c r="UYM33" s="15"/>
      <c r="UYN33" s="149"/>
      <c r="UYO33" s="15"/>
      <c r="UYP33" s="15"/>
      <c r="UYQ33" s="15"/>
      <c r="UYR33" s="149"/>
      <c r="UYS33" s="15"/>
      <c r="UYT33" s="15"/>
      <c r="UYU33" s="15"/>
      <c r="UYV33" s="149"/>
      <c r="UYW33" s="15"/>
      <c r="UYX33" s="15"/>
      <c r="UYY33" s="15"/>
      <c r="UYZ33" s="149"/>
      <c r="UZA33" s="15"/>
      <c r="UZB33" s="15"/>
      <c r="UZC33" s="15"/>
      <c r="UZD33" s="149"/>
      <c r="UZE33" s="15"/>
      <c r="UZF33" s="15"/>
      <c r="UZG33" s="15"/>
      <c r="UZH33" s="149"/>
      <c r="UZI33" s="15"/>
      <c r="UZJ33" s="15"/>
      <c r="UZK33" s="15"/>
      <c r="UZL33" s="149"/>
      <c r="UZM33" s="15"/>
      <c r="UZN33" s="15"/>
      <c r="UZO33" s="15"/>
      <c r="UZP33" s="149"/>
      <c r="UZQ33" s="15"/>
      <c r="UZR33" s="15"/>
      <c r="UZS33" s="15"/>
      <c r="UZT33" s="149"/>
      <c r="UZU33" s="15"/>
      <c r="UZV33" s="15"/>
      <c r="UZW33" s="15"/>
      <c r="UZX33" s="149"/>
      <c r="UZY33" s="15"/>
      <c r="UZZ33" s="15"/>
      <c r="VAA33" s="15"/>
      <c r="VAB33" s="149"/>
      <c r="VAC33" s="15"/>
      <c r="VAD33" s="15"/>
      <c r="VAE33" s="15"/>
      <c r="VAF33" s="149"/>
      <c r="VAG33" s="15"/>
      <c r="VAH33" s="15"/>
      <c r="VAI33" s="15"/>
      <c r="VAJ33" s="149"/>
      <c r="VAK33" s="15"/>
      <c r="VAL33" s="15"/>
      <c r="VAM33" s="15"/>
      <c r="VAN33" s="149"/>
      <c r="VAO33" s="15"/>
      <c r="VAP33" s="15"/>
      <c r="VAQ33" s="15"/>
      <c r="VAR33" s="149"/>
      <c r="VAS33" s="15"/>
      <c r="VAT33" s="15"/>
      <c r="VAU33" s="15"/>
      <c r="VAV33" s="149"/>
      <c r="VAW33" s="15"/>
      <c r="VAX33" s="15"/>
      <c r="VAY33" s="15"/>
      <c r="VAZ33" s="149"/>
      <c r="VBA33" s="15"/>
      <c r="VBB33" s="15"/>
      <c r="VBC33" s="15"/>
      <c r="VBD33" s="149"/>
      <c r="VBE33" s="15"/>
      <c r="VBF33" s="15"/>
      <c r="VBG33" s="15"/>
      <c r="VBH33" s="149"/>
      <c r="VBI33" s="15"/>
      <c r="VBJ33" s="15"/>
      <c r="VBK33" s="15"/>
      <c r="VBL33" s="149"/>
      <c r="VBM33" s="15"/>
      <c r="VBN33" s="15"/>
      <c r="VBO33" s="15"/>
      <c r="VBP33" s="149"/>
      <c r="VBQ33" s="15"/>
      <c r="VBR33" s="15"/>
      <c r="VBS33" s="15"/>
      <c r="VBT33" s="149"/>
      <c r="VBU33" s="15"/>
      <c r="VBV33" s="15"/>
      <c r="VBW33" s="15"/>
      <c r="VBX33" s="149"/>
      <c r="VBY33" s="15"/>
      <c r="VBZ33" s="15"/>
      <c r="VCA33" s="15"/>
      <c r="VCB33" s="149"/>
      <c r="VCC33" s="15"/>
      <c r="VCD33" s="15"/>
      <c r="VCE33" s="15"/>
      <c r="VCF33" s="149"/>
      <c r="VCG33" s="15"/>
      <c r="VCH33" s="15"/>
      <c r="VCI33" s="15"/>
      <c r="VCJ33" s="149"/>
      <c r="VCK33" s="15"/>
      <c r="VCL33" s="15"/>
      <c r="VCM33" s="15"/>
      <c r="VCN33" s="149"/>
      <c r="VCO33" s="15"/>
      <c r="VCP33" s="15"/>
      <c r="VCQ33" s="15"/>
      <c r="VCR33" s="149"/>
      <c r="VCS33" s="15"/>
      <c r="VCT33" s="15"/>
      <c r="VCU33" s="15"/>
      <c r="VCV33" s="149"/>
      <c r="VCW33" s="15"/>
      <c r="VCX33" s="15"/>
      <c r="VCY33" s="15"/>
      <c r="VCZ33" s="149"/>
      <c r="VDA33" s="15"/>
      <c r="VDB33" s="15"/>
      <c r="VDC33" s="15"/>
      <c r="VDD33" s="149"/>
      <c r="VDE33" s="15"/>
      <c r="VDF33" s="15"/>
      <c r="VDG33" s="15"/>
      <c r="VDH33" s="149"/>
      <c r="VDI33" s="15"/>
      <c r="VDJ33" s="15"/>
      <c r="VDK33" s="15"/>
      <c r="VDL33" s="149"/>
      <c r="VDM33" s="15"/>
      <c r="VDN33" s="15"/>
      <c r="VDO33" s="15"/>
      <c r="VDP33" s="149"/>
      <c r="VDQ33" s="15"/>
      <c r="VDR33" s="15"/>
      <c r="VDS33" s="15"/>
      <c r="VDT33" s="149"/>
      <c r="VDU33" s="15"/>
      <c r="VDV33" s="15"/>
      <c r="VDW33" s="15"/>
      <c r="VDX33" s="149"/>
      <c r="VDY33" s="15"/>
      <c r="VDZ33" s="15"/>
      <c r="VEA33" s="15"/>
      <c r="VEB33" s="149"/>
      <c r="VEC33" s="15"/>
      <c r="VED33" s="15"/>
      <c r="VEE33" s="15"/>
      <c r="VEF33" s="149"/>
      <c r="VEG33" s="15"/>
      <c r="VEH33" s="15"/>
      <c r="VEI33" s="15"/>
      <c r="VEJ33" s="149"/>
      <c r="VEK33" s="15"/>
      <c r="VEL33" s="15"/>
      <c r="VEM33" s="15"/>
      <c r="VEN33" s="149"/>
      <c r="VEO33" s="15"/>
      <c r="VEP33" s="15"/>
      <c r="VEQ33" s="15"/>
      <c r="VER33" s="149"/>
      <c r="VES33" s="15"/>
      <c r="VET33" s="15"/>
      <c r="VEU33" s="15"/>
      <c r="VEV33" s="149"/>
      <c r="VEW33" s="15"/>
      <c r="VEX33" s="15"/>
      <c r="VEY33" s="15"/>
      <c r="VEZ33" s="149"/>
      <c r="VFA33" s="15"/>
      <c r="VFB33" s="15"/>
      <c r="VFC33" s="15"/>
      <c r="VFD33" s="149"/>
      <c r="VFE33" s="15"/>
      <c r="VFF33" s="15"/>
      <c r="VFG33" s="15"/>
      <c r="VFH33" s="149"/>
      <c r="VFI33" s="15"/>
      <c r="VFJ33" s="15"/>
      <c r="VFK33" s="15"/>
      <c r="VFL33" s="149"/>
      <c r="VFM33" s="15"/>
      <c r="VFN33" s="15"/>
      <c r="VFO33" s="15"/>
      <c r="VFP33" s="149"/>
      <c r="VFQ33" s="15"/>
      <c r="VFR33" s="15"/>
      <c r="VFS33" s="15"/>
      <c r="VFT33" s="149"/>
      <c r="VFU33" s="15"/>
      <c r="VFV33" s="15"/>
      <c r="VFW33" s="15"/>
      <c r="VFX33" s="149"/>
      <c r="VFY33" s="15"/>
      <c r="VFZ33" s="15"/>
      <c r="VGA33" s="15"/>
      <c r="VGB33" s="149"/>
      <c r="VGC33" s="15"/>
      <c r="VGD33" s="15"/>
      <c r="VGE33" s="15"/>
      <c r="VGF33" s="149"/>
      <c r="VGG33" s="15"/>
      <c r="VGH33" s="15"/>
      <c r="VGI33" s="15"/>
      <c r="VGJ33" s="149"/>
      <c r="VGK33" s="15"/>
      <c r="VGL33" s="15"/>
      <c r="VGM33" s="15"/>
      <c r="VGN33" s="149"/>
      <c r="VGO33" s="15"/>
      <c r="VGP33" s="15"/>
      <c r="VGQ33" s="15"/>
      <c r="VGR33" s="149"/>
      <c r="VGS33" s="15"/>
      <c r="VGT33" s="15"/>
      <c r="VGU33" s="15"/>
      <c r="VGV33" s="149"/>
      <c r="VGW33" s="15"/>
      <c r="VGX33" s="15"/>
      <c r="VGY33" s="15"/>
      <c r="VGZ33" s="149"/>
      <c r="VHA33" s="15"/>
      <c r="VHB33" s="15"/>
      <c r="VHC33" s="15"/>
      <c r="VHD33" s="149"/>
      <c r="VHE33" s="15"/>
      <c r="VHF33" s="15"/>
      <c r="VHG33" s="15"/>
      <c r="VHH33" s="149"/>
      <c r="VHI33" s="15"/>
      <c r="VHJ33" s="15"/>
      <c r="VHK33" s="15"/>
      <c r="VHL33" s="149"/>
      <c r="VHM33" s="15"/>
      <c r="VHN33" s="15"/>
      <c r="VHO33" s="15"/>
      <c r="VHP33" s="149"/>
      <c r="VHQ33" s="15"/>
      <c r="VHR33" s="15"/>
      <c r="VHS33" s="15"/>
      <c r="VHT33" s="149"/>
      <c r="VHU33" s="15"/>
      <c r="VHV33" s="15"/>
      <c r="VHW33" s="15"/>
      <c r="VHX33" s="149"/>
      <c r="VHY33" s="15"/>
      <c r="VHZ33" s="15"/>
      <c r="VIA33" s="15"/>
      <c r="VIB33" s="149"/>
      <c r="VIC33" s="15"/>
      <c r="VID33" s="15"/>
      <c r="VIE33" s="15"/>
      <c r="VIF33" s="149"/>
      <c r="VIG33" s="15"/>
      <c r="VIH33" s="15"/>
      <c r="VII33" s="15"/>
      <c r="VIJ33" s="149"/>
      <c r="VIK33" s="15"/>
      <c r="VIL33" s="15"/>
      <c r="VIM33" s="15"/>
      <c r="VIN33" s="149"/>
      <c r="VIO33" s="15"/>
      <c r="VIP33" s="15"/>
      <c r="VIQ33" s="15"/>
      <c r="VIR33" s="149"/>
      <c r="VIS33" s="15"/>
      <c r="VIT33" s="15"/>
      <c r="VIU33" s="15"/>
      <c r="VIV33" s="149"/>
      <c r="VIW33" s="15"/>
      <c r="VIX33" s="15"/>
      <c r="VIY33" s="15"/>
      <c r="VIZ33" s="149"/>
      <c r="VJA33" s="15"/>
      <c r="VJB33" s="15"/>
      <c r="VJC33" s="15"/>
      <c r="VJD33" s="149"/>
      <c r="VJE33" s="15"/>
      <c r="VJF33" s="15"/>
      <c r="VJG33" s="15"/>
      <c r="VJH33" s="149"/>
      <c r="VJI33" s="15"/>
      <c r="VJJ33" s="15"/>
      <c r="VJK33" s="15"/>
      <c r="VJL33" s="149"/>
      <c r="VJM33" s="15"/>
      <c r="VJN33" s="15"/>
      <c r="VJO33" s="15"/>
      <c r="VJP33" s="149"/>
      <c r="VJQ33" s="15"/>
      <c r="VJR33" s="15"/>
      <c r="VJS33" s="15"/>
      <c r="VJT33" s="149"/>
      <c r="VJU33" s="15"/>
      <c r="VJV33" s="15"/>
      <c r="VJW33" s="15"/>
      <c r="VJX33" s="149"/>
      <c r="VJY33" s="15"/>
      <c r="VJZ33" s="15"/>
      <c r="VKA33" s="15"/>
      <c r="VKB33" s="149"/>
      <c r="VKC33" s="15"/>
      <c r="VKD33" s="15"/>
      <c r="VKE33" s="15"/>
      <c r="VKF33" s="149"/>
      <c r="VKG33" s="15"/>
      <c r="VKH33" s="15"/>
      <c r="VKI33" s="15"/>
      <c r="VKJ33" s="149"/>
      <c r="VKK33" s="15"/>
      <c r="VKL33" s="15"/>
      <c r="VKM33" s="15"/>
      <c r="VKN33" s="149"/>
      <c r="VKO33" s="15"/>
      <c r="VKP33" s="15"/>
      <c r="VKQ33" s="15"/>
      <c r="VKR33" s="149"/>
      <c r="VKS33" s="15"/>
      <c r="VKT33" s="15"/>
      <c r="VKU33" s="15"/>
      <c r="VKV33" s="149"/>
      <c r="VKW33" s="15"/>
      <c r="VKX33" s="15"/>
      <c r="VKY33" s="15"/>
      <c r="VKZ33" s="149"/>
      <c r="VLA33" s="15"/>
      <c r="VLB33" s="15"/>
      <c r="VLC33" s="15"/>
      <c r="VLD33" s="149"/>
      <c r="VLE33" s="15"/>
      <c r="VLF33" s="15"/>
      <c r="VLG33" s="15"/>
      <c r="VLH33" s="149"/>
      <c r="VLI33" s="15"/>
      <c r="VLJ33" s="15"/>
      <c r="VLK33" s="15"/>
      <c r="VLL33" s="149"/>
      <c r="VLM33" s="15"/>
      <c r="VLN33" s="15"/>
      <c r="VLO33" s="15"/>
      <c r="VLP33" s="149"/>
      <c r="VLQ33" s="15"/>
      <c r="VLR33" s="15"/>
      <c r="VLS33" s="15"/>
      <c r="VLT33" s="149"/>
      <c r="VLU33" s="15"/>
      <c r="VLV33" s="15"/>
      <c r="VLW33" s="15"/>
      <c r="VLX33" s="149"/>
      <c r="VLY33" s="15"/>
      <c r="VLZ33" s="15"/>
      <c r="VMA33" s="15"/>
      <c r="VMB33" s="149"/>
      <c r="VMC33" s="15"/>
      <c r="VMD33" s="15"/>
      <c r="VME33" s="15"/>
      <c r="VMF33" s="149"/>
      <c r="VMG33" s="15"/>
      <c r="VMH33" s="15"/>
      <c r="VMI33" s="15"/>
      <c r="VMJ33" s="149"/>
      <c r="VMK33" s="15"/>
      <c r="VML33" s="15"/>
      <c r="VMM33" s="15"/>
      <c r="VMN33" s="149"/>
      <c r="VMO33" s="15"/>
      <c r="VMP33" s="15"/>
      <c r="VMQ33" s="15"/>
      <c r="VMR33" s="149"/>
      <c r="VMS33" s="15"/>
      <c r="VMT33" s="15"/>
      <c r="VMU33" s="15"/>
      <c r="VMV33" s="149"/>
      <c r="VMW33" s="15"/>
      <c r="VMX33" s="15"/>
      <c r="VMY33" s="15"/>
      <c r="VMZ33" s="149"/>
      <c r="VNA33" s="15"/>
      <c r="VNB33" s="15"/>
      <c r="VNC33" s="15"/>
      <c r="VND33" s="149"/>
      <c r="VNE33" s="15"/>
      <c r="VNF33" s="15"/>
      <c r="VNG33" s="15"/>
      <c r="VNH33" s="149"/>
      <c r="VNI33" s="15"/>
      <c r="VNJ33" s="15"/>
      <c r="VNK33" s="15"/>
      <c r="VNL33" s="149"/>
      <c r="VNM33" s="15"/>
      <c r="VNN33" s="15"/>
      <c r="VNO33" s="15"/>
      <c r="VNP33" s="149"/>
      <c r="VNQ33" s="15"/>
      <c r="VNR33" s="15"/>
      <c r="VNS33" s="15"/>
      <c r="VNT33" s="149"/>
      <c r="VNU33" s="15"/>
      <c r="VNV33" s="15"/>
      <c r="VNW33" s="15"/>
      <c r="VNX33" s="149"/>
      <c r="VNY33" s="15"/>
      <c r="VNZ33" s="15"/>
      <c r="VOA33" s="15"/>
      <c r="VOB33" s="149"/>
      <c r="VOC33" s="15"/>
      <c r="VOD33" s="15"/>
      <c r="VOE33" s="15"/>
      <c r="VOF33" s="149"/>
      <c r="VOG33" s="15"/>
      <c r="VOH33" s="15"/>
      <c r="VOI33" s="15"/>
      <c r="VOJ33" s="149"/>
      <c r="VOK33" s="15"/>
      <c r="VOL33" s="15"/>
      <c r="VOM33" s="15"/>
      <c r="VON33" s="149"/>
      <c r="VOO33" s="15"/>
      <c r="VOP33" s="15"/>
      <c r="VOQ33" s="15"/>
      <c r="VOR33" s="149"/>
      <c r="VOS33" s="15"/>
      <c r="VOT33" s="15"/>
      <c r="VOU33" s="15"/>
      <c r="VOV33" s="149"/>
      <c r="VOW33" s="15"/>
      <c r="VOX33" s="15"/>
      <c r="VOY33" s="15"/>
      <c r="VOZ33" s="149"/>
      <c r="VPA33" s="15"/>
      <c r="VPB33" s="15"/>
      <c r="VPC33" s="15"/>
      <c r="VPD33" s="149"/>
      <c r="VPE33" s="15"/>
      <c r="VPF33" s="15"/>
      <c r="VPG33" s="15"/>
      <c r="VPH33" s="149"/>
      <c r="VPI33" s="15"/>
      <c r="VPJ33" s="15"/>
      <c r="VPK33" s="15"/>
      <c r="VPL33" s="149"/>
      <c r="VPM33" s="15"/>
      <c r="VPN33" s="15"/>
      <c r="VPO33" s="15"/>
      <c r="VPP33" s="149"/>
      <c r="VPQ33" s="15"/>
      <c r="VPR33" s="15"/>
      <c r="VPS33" s="15"/>
      <c r="VPT33" s="149"/>
      <c r="VPU33" s="15"/>
      <c r="VPV33" s="15"/>
      <c r="VPW33" s="15"/>
      <c r="VPX33" s="149"/>
      <c r="VPY33" s="15"/>
      <c r="VPZ33" s="15"/>
      <c r="VQA33" s="15"/>
      <c r="VQB33" s="149"/>
      <c r="VQC33" s="15"/>
      <c r="VQD33" s="15"/>
      <c r="VQE33" s="15"/>
      <c r="VQF33" s="149"/>
      <c r="VQG33" s="15"/>
      <c r="VQH33" s="15"/>
      <c r="VQI33" s="15"/>
      <c r="VQJ33" s="149"/>
      <c r="VQK33" s="15"/>
      <c r="VQL33" s="15"/>
      <c r="VQM33" s="15"/>
      <c r="VQN33" s="149"/>
      <c r="VQO33" s="15"/>
      <c r="VQP33" s="15"/>
      <c r="VQQ33" s="15"/>
      <c r="VQR33" s="149"/>
      <c r="VQS33" s="15"/>
      <c r="VQT33" s="15"/>
      <c r="VQU33" s="15"/>
      <c r="VQV33" s="149"/>
      <c r="VQW33" s="15"/>
      <c r="VQX33" s="15"/>
      <c r="VQY33" s="15"/>
      <c r="VQZ33" s="149"/>
      <c r="VRA33" s="15"/>
      <c r="VRB33" s="15"/>
      <c r="VRC33" s="15"/>
      <c r="VRD33" s="149"/>
      <c r="VRE33" s="15"/>
      <c r="VRF33" s="15"/>
      <c r="VRG33" s="15"/>
      <c r="VRH33" s="149"/>
      <c r="VRI33" s="15"/>
      <c r="VRJ33" s="15"/>
      <c r="VRK33" s="15"/>
      <c r="VRL33" s="149"/>
      <c r="VRM33" s="15"/>
      <c r="VRN33" s="15"/>
      <c r="VRO33" s="15"/>
      <c r="VRP33" s="149"/>
      <c r="VRQ33" s="15"/>
      <c r="VRR33" s="15"/>
      <c r="VRS33" s="15"/>
      <c r="VRT33" s="149"/>
      <c r="VRU33" s="15"/>
      <c r="VRV33" s="15"/>
      <c r="VRW33" s="15"/>
      <c r="VRX33" s="149"/>
      <c r="VRY33" s="15"/>
      <c r="VRZ33" s="15"/>
      <c r="VSA33" s="15"/>
      <c r="VSB33" s="149"/>
      <c r="VSC33" s="15"/>
      <c r="VSD33" s="15"/>
      <c r="VSE33" s="15"/>
      <c r="VSF33" s="149"/>
      <c r="VSG33" s="15"/>
      <c r="VSH33" s="15"/>
      <c r="VSI33" s="15"/>
      <c r="VSJ33" s="149"/>
      <c r="VSK33" s="15"/>
      <c r="VSL33" s="15"/>
      <c r="VSM33" s="15"/>
      <c r="VSN33" s="149"/>
      <c r="VSO33" s="15"/>
      <c r="VSP33" s="15"/>
      <c r="VSQ33" s="15"/>
      <c r="VSR33" s="149"/>
      <c r="VSS33" s="15"/>
      <c r="VST33" s="15"/>
      <c r="VSU33" s="15"/>
      <c r="VSV33" s="149"/>
      <c r="VSW33" s="15"/>
      <c r="VSX33" s="15"/>
      <c r="VSY33" s="15"/>
      <c r="VSZ33" s="149"/>
      <c r="VTA33" s="15"/>
      <c r="VTB33" s="15"/>
      <c r="VTC33" s="15"/>
      <c r="VTD33" s="149"/>
      <c r="VTE33" s="15"/>
      <c r="VTF33" s="15"/>
      <c r="VTG33" s="15"/>
      <c r="VTH33" s="149"/>
      <c r="VTI33" s="15"/>
      <c r="VTJ33" s="15"/>
      <c r="VTK33" s="15"/>
      <c r="VTL33" s="149"/>
      <c r="VTM33" s="15"/>
      <c r="VTN33" s="15"/>
      <c r="VTO33" s="15"/>
      <c r="VTP33" s="149"/>
      <c r="VTQ33" s="15"/>
      <c r="VTR33" s="15"/>
      <c r="VTS33" s="15"/>
      <c r="VTT33" s="149"/>
      <c r="VTU33" s="15"/>
      <c r="VTV33" s="15"/>
      <c r="VTW33" s="15"/>
      <c r="VTX33" s="149"/>
      <c r="VTY33" s="15"/>
      <c r="VTZ33" s="15"/>
      <c r="VUA33" s="15"/>
      <c r="VUB33" s="149"/>
      <c r="VUC33" s="15"/>
      <c r="VUD33" s="15"/>
      <c r="VUE33" s="15"/>
      <c r="VUF33" s="149"/>
      <c r="VUG33" s="15"/>
      <c r="VUH33" s="15"/>
      <c r="VUI33" s="15"/>
      <c r="VUJ33" s="149"/>
      <c r="VUK33" s="15"/>
      <c r="VUL33" s="15"/>
      <c r="VUM33" s="15"/>
      <c r="VUN33" s="149"/>
      <c r="VUO33" s="15"/>
      <c r="VUP33" s="15"/>
      <c r="VUQ33" s="15"/>
      <c r="VUR33" s="149"/>
      <c r="VUS33" s="15"/>
      <c r="VUT33" s="15"/>
      <c r="VUU33" s="15"/>
      <c r="VUV33" s="149"/>
      <c r="VUW33" s="15"/>
      <c r="VUX33" s="15"/>
      <c r="VUY33" s="15"/>
      <c r="VUZ33" s="149"/>
      <c r="VVA33" s="15"/>
      <c r="VVB33" s="15"/>
      <c r="VVC33" s="15"/>
      <c r="VVD33" s="149"/>
      <c r="VVE33" s="15"/>
      <c r="VVF33" s="15"/>
      <c r="VVG33" s="15"/>
      <c r="VVH33" s="149"/>
      <c r="VVI33" s="15"/>
      <c r="VVJ33" s="15"/>
      <c r="VVK33" s="15"/>
      <c r="VVL33" s="149"/>
      <c r="VVM33" s="15"/>
      <c r="VVN33" s="15"/>
      <c r="VVO33" s="15"/>
      <c r="VVP33" s="149"/>
      <c r="VVQ33" s="15"/>
      <c r="VVR33" s="15"/>
      <c r="VVS33" s="15"/>
      <c r="VVT33" s="149"/>
      <c r="VVU33" s="15"/>
      <c r="VVV33" s="15"/>
      <c r="VVW33" s="15"/>
      <c r="VVX33" s="149"/>
      <c r="VVY33" s="15"/>
      <c r="VVZ33" s="15"/>
      <c r="VWA33" s="15"/>
      <c r="VWB33" s="149"/>
      <c r="VWC33" s="15"/>
      <c r="VWD33" s="15"/>
      <c r="VWE33" s="15"/>
      <c r="VWF33" s="149"/>
      <c r="VWG33" s="15"/>
      <c r="VWH33" s="15"/>
      <c r="VWI33" s="15"/>
      <c r="VWJ33" s="149"/>
      <c r="VWK33" s="15"/>
      <c r="VWL33" s="15"/>
      <c r="VWM33" s="15"/>
      <c r="VWN33" s="149"/>
      <c r="VWO33" s="15"/>
      <c r="VWP33" s="15"/>
      <c r="VWQ33" s="15"/>
      <c r="VWR33" s="149"/>
      <c r="VWS33" s="15"/>
      <c r="VWT33" s="15"/>
      <c r="VWU33" s="15"/>
      <c r="VWV33" s="149"/>
      <c r="VWW33" s="15"/>
      <c r="VWX33" s="15"/>
      <c r="VWY33" s="15"/>
      <c r="VWZ33" s="149"/>
      <c r="VXA33" s="15"/>
      <c r="VXB33" s="15"/>
      <c r="VXC33" s="15"/>
      <c r="VXD33" s="149"/>
      <c r="VXE33" s="15"/>
      <c r="VXF33" s="15"/>
      <c r="VXG33" s="15"/>
      <c r="VXH33" s="149"/>
      <c r="VXI33" s="15"/>
      <c r="VXJ33" s="15"/>
      <c r="VXK33" s="15"/>
      <c r="VXL33" s="149"/>
      <c r="VXM33" s="15"/>
      <c r="VXN33" s="15"/>
      <c r="VXO33" s="15"/>
      <c r="VXP33" s="149"/>
      <c r="VXQ33" s="15"/>
      <c r="VXR33" s="15"/>
      <c r="VXS33" s="15"/>
      <c r="VXT33" s="149"/>
      <c r="VXU33" s="15"/>
      <c r="VXV33" s="15"/>
      <c r="VXW33" s="15"/>
      <c r="VXX33" s="149"/>
      <c r="VXY33" s="15"/>
      <c r="VXZ33" s="15"/>
      <c r="VYA33" s="15"/>
      <c r="VYB33" s="149"/>
      <c r="VYC33" s="15"/>
      <c r="VYD33" s="15"/>
      <c r="VYE33" s="15"/>
      <c r="VYF33" s="149"/>
      <c r="VYG33" s="15"/>
      <c r="VYH33" s="15"/>
      <c r="VYI33" s="15"/>
      <c r="VYJ33" s="149"/>
      <c r="VYK33" s="15"/>
      <c r="VYL33" s="15"/>
      <c r="VYM33" s="15"/>
      <c r="VYN33" s="149"/>
      <c r="VYO33" s="15"/>
      <c r="VYP33" s="15"/>
      <c r="VYQ33" s="15"/>
      <c r="VYR33" s="149"/>
      <c r="VYS33" s="15"/>
      <c r="VYT33" s="15"/>
      <c r="VYU33" s="15"/>
      <c r="VYV33" s="149"/>
      <c r="VYW33" s="15"/>
      <c r="VYX33" s="15"/>
      <c r="VYY33" s="15"/>
      <c r="VYZ33" s="149"/>
      <c r="VZA33" s="15"/>
      <c r="VZB33" s="15"/>
      <c r="VZC33" s="15"/>
      <c r="VZD33" s="149"/>
      <c r="VZE33" s="15"/>
      <c r="VZF33" s="15"/>
      <c r="VZG33" s="15"/>
      <c r="VZH33" s="149"/>
      <c r="VZI33" s="15"/>
      <c r="VZJ33" s="15"/>
      <c r="VZK33" s="15"/>
      <c r="VZL33" s="149"/>
      <c r="VZM33" s="15"/>
      <c r="VZN33" s="15"/>
      <c r="VZO33" s="15"/>
      <c r="VZP33" s="149"/>
      <c r="VZQ33" s="15"/>
      <c r="VZR33" s="15"/>
      <c r="VZS33" s="15"/>
      <c r="VZT33" s="149"/>
      <c r="VZU33" s="15"/>
      <c r="VZV33" s="15"/>
      <c r="VZW33" s="15"/>
      <c r="VZX33" s="149"/>
      <c r="VZY33" s="15"/>
      <c r="VZZ33" s="15"/>
      <c r="WAA33" s="15"/>
      <c r="WAB33" s="149"/>
      <c r="WAC33" s="15"/>
      <c r="WAD33" s="15"/>
      <c r="WAE33" s="15"/>
      <c r="WAF33" s="149"/>
      <c r="WAG33" s="15"/>
      <c r="WAH33" s="15"/>
      <c r="WAI33" s="15"/>
      <c r="WAJ33" s="149"/>
      <c r="WAK33" s="15"/>
      <c r="WAL33" s="15"/>
      <c r="WAM33" s="15"/>
      <c r="WAN33" s="149"/>
      <c r="WAO33" s="15"/>
      <c r="WAP33" s="15"/>
      <c r="WAQ33" s="15"/>
      <c r="WAR33" s="149"/>
      <c r="WAS33" s="15"/>
      <c r="WAT33" s="15"/>
      <c r="WAU33" s="15"/>
      <c r="WAV33" s="149"/>
      <c r="WAW33" s="15"/>
      <c r="WAX33" s="15"/>
      <c r="WAY33" s="15"/>
      <c r="WAZ33" s="149"/>
      <c r="WBA33" s="15"/>
      <c r="WBB33" s="15"/>
      <c r="WBC33" s="15"/>
      <c r="WBD33" s="149"/>
      <c r="WBE33" s="15"/>
      <c r="WBF33" s="15"/>
      <c r="WBG33" s="15"/>
      <c r="WBH33" s="149"/>
      <c r="WBI33" s="15"/>
      <c r="WBJ33" s="15"/>
      <c r="WBK33" s="15"/>
      <c r="WBL33" s="149"/>
      <c r="WBM33" s="15"/>
      <c r="WBN33" s="15"/>
      <c r="WBO33" s="15"/>
      <c r="WBP33" s="149"/>
      <c r="WBQ33" s="15"/>
      <c r="WBR33" s="15"/>
      <c r="WBS33" s="15"/>
      <c r="WBT33" s="149"/>
      <c r="WBU33" s="15"/>
      <c r="WBV33" s="15"/>
      <c r="WBW33" s="15"/>
      <c r="WBX33" s="149"/>
      <c r="WBY33" s="15"/>
      <c r="WBZ33" s="15"/>
      <c r="WCA33" s="15"/>
      <c r="WCB33" s="149"/>
      <c r="WCC33" s="15"/>
      <c r="WCD33" s="15"/>
      <c r="WCE33" s="15"/>
      <c r="WCF33" s="149"/>
      <c r="WCG33" s="15"/>
      <c r="WCH33" s="15"/>
      <c r="WCI33" s="15"/>
      <c r="WCJ33" s="149"/>
      <c r="WCK33" s="15"/>
      <c r="WCL33" s="15"/>
      <c r="WCM33" s="15"/>
      <c r="WCN33" s="149"/>
      <c r="WCO33" s="15"/>
      <c r="WCP33" s="15"/>
      <c r="WCQ33" s="15"/>
      <c r="WCR33" s="149"/>
      <c r="WCS33" s="15"/>
      <c r="WCT33" s="15"/>
      <c r="WCU33" s="15"/>
      <c r="WCV33" s="149"/>
      <c r="WCW33" s="15"/>
      <c r="WCX33" s="15"/>
      <c r="WCY33" s="15"/>
      <c r="WCZ33" s="149"/>
      <c r="WDA33" s="15"/>
      <c r="WDB33" s="15"/>
      <c r="WDC33" s="15"/>
      <c r="WDD33" s="149"/>
      <c r="WDE33" s="15"/>
      <c r="WDF33" s="15"/>
      <c r="WDG33" s="15"/>
      <c r="WDH33" s="149"/>
      <c r="WDI33" s="15"/>
      <c r="WDJ33" s="15"/>
      <c r="WDK33" s="15"/>
      <c r="WDL33" s="149"/>
      <c r="WDM33" s="15"/>
      <c r="WDN33" s="15"/>
      <c r="WDO33" s="15"/>
      <c r="WDP33" s="149"/>
      <c r="WDQ33" s="15"/>
      <c r="WDR33" s="15"/>
      <c r="WDS33" s="15"/>
      <c r="WDT33" s="149"/>
      <c r="WDU33" s="15"/>
      <c r="WDV33" s="15"/>
      <c r="WDW33" s="15"/>
      <c r="WDX33" s="149"/>
      <c r="WDY33" s="15"/>
      <c r="WDZ33" s="15"/>
      <c r="WEA33" s="15"/>
      <c r="WEB33" s="149"/>
      <c r="WEC33" s="15"/>
      <c r="WED33" s="15"/>
      <c r="WEE33" s="15"/>
      <c r="WEF33" s="149"/>
      <c r="WEG33" s="15"/>
      <c r="WEH33" s="15"/>
      <c r="WEI33" s="15"/>
      <c r="WEJ33" s="149"/>
      <c r="WEK33" s="15"/>
      <c r="WEL33" s="15"/>
      <c r="WEM33" s="15"/>
      <c r="WEN33" s="149"/>
      <c r="WEO33" s="15"/>
      <c r="WEP33" s="15"/>
      <c r="WEQ33" s="15"/>
      <c r="WER33" s="149"/>
      <c r="WES33" s="15"/>
      <c r="WET33" s="15"/>
      <c r="WEU33" s="15"/>
      <c r="WEV33" s="149"/>
      <c r="WEW33" s="15"/>
      <c r="WEX33" s="15"/>
      <c r="WEY33" s="15"/>
      <c r="WEZ33" s="149"/>
      <c r="WFA33" s="15"/>
      <c r="WFB33" s="15"/>
      <c r="WFC33" s="15"/>
      <c r="WFD33" s="149"/>
      <c r="WFE33" s="15"/>
      <c r="WFF33" s="15"/>
      <c r="WFG33" s="15"/>
      <c r="WFH33" s="149"/>
      <c r="WFI33" s="15"/>
      <c r="WFJ33" s="15"/>
      <c r="WFK33" s="15"/>
      <c r="WFL33" s="149"/>
      <c r="WFM33" s="15"/>
      <c r="WFN33" s="15"/>
      <c r="WFO33" s="15"/>
      <c r="WFP33" s="149"/>
      <c r="WFQ33" s="15"/>
      <c r="WFR33" s="15"/>
      <c r="WFS33" s="15"/>
      <c r="WFT33" s="149"/>
      <c r="WFU33" s="15"/>
      <c r="WFV33" s="15"/>
      <c r="WFW33" s="15"/>
      <c r="WFX33" s="149"/>
      <c r="WFY33" s="15"/>
      <c r="WFZ33" s="15"/>
      <c r="WGA33" s="15"/>
      <c r="WGB33" s="149"/>
      <c r="WGC33" s="15"/>
      <c r="WGD33" s="15"/>
      <c r="WGE33" s="15"/>
      <c r="WGF33" s="149"/>
      <c r="WGG33" s="15"/>
      <c r="WGH33" s="15"/>
      <c r="WGI33" s="15"/>
      <c r="WGJ33" s="149"/>
      <c r="WGK33" s="15"/>
      <c r="WGL33" s="15"/>
      <c r="WGM33" s="15"/>
      <c r="WGN33" s="149"/>
      <c r="WGO33" s="15"/>
      <c r="WGP33" s="15"/>
      <c r="WGQ33" s="15"/>
      <c r="WGR33" s="149"/>
      <c r="WGS33" s="15"/>
      <c r="WGT33" s="15"/>
      <c r="WGU33" s="15"/>
      <c r="WGV33" s="149"/>
      <c r="WGW33" s="15"/>
      <c r="WGX33" s="15"/>
      <c r="WGY33" s="15"/>
      <c r="WGZ33" s="149"/>
      <c r="WHA33" s="15"/>
      <c r="WHB33" s="15"/>
      <c r="WHC33" s="15"/>
      <c r="WHD33" s="149"/>
      <c r="WHE33" s="15"/>
      <c r="WHF33" s="15"/>
      <c r="WHG33" s="15"/>
      <c r="WHH33" s="149"/>
      <c r="WHI33" s="15"/>
      <c r="WHJ33" s="15"/>
      <c r="WHK33" s="15"/>
      <c r="WHL33" s="149"/>
      <c r="WHM33" s="15"/>
      <c r="WHN33" s="15"/>
      <c r="WHO33" s="15"/>
      <c r="WHP33" s="149"/>
      <c r="WHQ33" s="15"/>
      <c r="WHR33" s="15"/>
      <c r="WHS33" s="15"/>
      <c r="WHT33" s="149"/>
      <c r="WHU33" s="15"/>
      <c r="WHV33" s="15"/>
      <c r="WHW33" s="15"/>
      <c r="WHX33" s="149"/>
      <c r="WHY33" s="15"/>
      <c r="WHZ33" s="15"/>
      <c r="WIA33" s="15"/>
      <c r="WIB33" s="149"/>
      <c r="WIC33" s="15"/>
      <c r="WID33" s="15"/>
      <c r="WIE33" s="15"/>
      <c r="WIF33" s="149"/>
      <c r="WIG33" s="15"/>
      <c r="WIH33" s="15"/>
      <c r="WII33" s="15"/>
      <c r="WIJ33" s="149"/>
      <c r="WIK33" s="15"/>
      <c r="WIL33" s="15"/>
      <c r="WIM33" s="15"/>
      <c r="WIN33" s="149"/>
      <c r="WIO33" s="15"/>
      <c r="WIP33" s="15"/>
      <c r="WIQ33" s="15"/>
      <c r="WIR33" s="149"/>
      <c r="WIS33" s="15"/>
      <c r="WIT33" s="15"/>
      <c r="WIU33" s="15"/>
      <c r="WIV33" s="149"/>
      <c r="WIW33" s="15"/>
      <c r="WIX33" s="15"/>
      <c r="WIY33" s="15"/>
      <c r="WIZ33" s="149"/>
      <c r="WJA33" s="15"/>
      <c r="WJB33" s="15"/>
      <c r="WJC33" s="15"/>
      <c r="WJD33" s="149"/>
      <c r="WJE33" s="15"/>
      <c r="WJF33" s="15"/>
      <c r="WJG33" s="15"/>
      <c r="WJH33" s="149"/>
      <c r="WJI33" s="15"/>
      <c r="WJJ33" s="15"/>
      <c r="WJK33" s="15"/>
      <c r="WJL33" s="149"/>
      <c r="WJM33" s="15"/>
      <c r="WJN33" s="15"/>
      <c r="WJO33" s="15"/>
      <c r="WJP33" s="149"/>
      <c r="WJQ33" s="15"/>
      <c r="WJR33" s="15"/>
      <c r="WJS33" s="15"/>
      <c r="WJT33" s="149"/>
      <c r="WJU33" s="15"/>
      <c r="WJV33" s="15"/>
      <c r="WJW33" s="15"/>
      <c r="WJX33" s="149"/>
      <c r="WJY33" s="15"/>
      <c r="WJZ33" s="15"/>
      <c r="WKA33" s="15"/>
      <c r="WKB33" s="149"/>
      <c r="WKC33" s="15"/>
      <c r="WKD33" s="15"/>
      <c r="WKE33" s="15"/>
      <c r="WKF33" s="149"/>
      <c r="WKG33" s="15"/>
      <c r="WKH33" s="15"/>
      <c r="WKI33" s="15"/>
      <c r="WKJ33" s="149"/>
      <c r="WKK33" s="15"/>
      <c r="WKL33" s="15"/>
      <c r="WKM33" s="15"/>
      <c r="WKN33" s="149"/>
      <c r="WKO33" s="15"/>
      <c r="WKP33" s="15"/>
      <c r="WKQ33" s="15"/>
      <c r="WKR33" s="149"/>
      <c r="WKS33" s="15"/>
      <c r="WKT33" s="15"/>
      <c r="WKU33" s="15"/>
      <c r="WKV33" s="149"/>
      <c r="WKW33" s="15"/>
      <c r="WKX33" s="15"/>
      <c r="WKY33" s="15"/>
      <c r="WKZ33" s="149"/>
      <c r="WLA33" s="15"/>
      <c r="WLB33" s="15"/>
      <c r="WLC33" s="15"/>
      <c r="WLD33" s="149"/>
      <c r="WLE33" s="15"/>
      <c r="WLF33" s="15"/>
      <c r="WLG33" s="15"/>
      <c r="WLH33" s="149"/>
      <c r="WLI33" s="15"/>
      <c r="WLJ33" s="15"/>
      <c r="WLK33" s="15"/>
      <c r="WLL33" s="149"/>
      <c r="WLM33" s="15"/>
      <c r="WLN33" s="15"/>
      <c r="WLO33" s="15"/>
      <c r="WLP33" s="149"/>
      <c r="WLQ33" s="15"/>
      <c r="WLR33" s="15"/>
      <c r="WLS33" s="15"/>
      <c r="WLT33" s="149"/>
      <c r="WLU33" s="15"/>
      <c r="WLV33" s="15"/>
      <c r="WLW33" s="15"/>
      <c r="WLX33" s="149"/>
      <c r="WLY33" s="15"/>
      <c r="WLZ33" s="15"/>
      <c r="WMA33" s="15"/>
      <c r="WMB33" s="149"/>
      <c r="WMC33" s="15"/>
      <c r="WMD33" s="15"/>
      <c r="WME33" s="15"/>
      <c r="WMF33" s="149"/>
      <c r="WMG33" s="15"/>
      <c r="WMH33" s="15"/>
      <c r="WMI33" s="15"/>
      <c r="WMJ33" s="149"/>
      <c r="WMK33" s="15"/>
      <c r="WML33" s="15"/>
      <c r="WMM33" s="15"/>
      <c r="WMN33" s="149"/>
      <c r="WMO33" s="15"/>
      <c r="WMP33" s="15"/>
      <c r="WMQ33" s="15"/>
      <c r="WMR33" s="149"/>
      <c r="WMS33" s="15"/>
      <c r="WMT33" s="15"/>
      <c r="WMU33" s="15"/>
      <c r="WMV33" s="149"/>
      <c r="WMW33" s="15"/>
      <c r="WMX33" s="15"/>
      <c r="WMY33" s="15"/>
      <c r="WMZ33" s="149"/>
      <c r="WNA33" s="15"/>
      <c r="WNB33" s="15"/>
      <c r="WNC33" s="15"/>
      <c r="WND33" s="149"/>
      <c r="WNE33" s="15"/>
      <c r="WNF33" s="15"/>
      <c r="WNG33" s="15"/>
      <c r="WNH33" s="149"/>
      <c r="WNI33" s="15"/>
      <c r="WNJ33" s="15"/>
      <c r="WNK33" s="15"/>
      <c r="WNL33" s="149"/>
      <c r="WNM33" s="15"/>
      <c r="WNN33" s="15"/>
      <c r="WNO33" s="15"/>
      <c r="WNP33" s="149"/>
      <c r="WNQ33" s="15"/>
      <c r="WNR33" s="15"/>
      <c r="WNS33" s="15"/>
      <c r="WNT33" s="149"/>
      <c r="WNU33" s="15"/>
      <c r="WNV33" s="15"/>
      <c r="WNW33" s="15"/>
      <c r="WNX33" s="149"/>
      <c r="WNY33" s="15"/>
      <c r="WNZ33" s="15"/>
      <c r="WOA33" s="15"/>
      <c r="WOB33" s="149"/>
      <c r="WOC33" s="15"/>
      <c r="WOD33" s="15"/>
      <c r="WOE33" s="15"/>
      <c r="WOF33" s="149"/>
      <c r="WOG33" s="15"/>
      <c r="WOH33" s="15"/>
      <c r="WOI33" s="15"/>
      <c r="WOJ33" s="149"/>
      <c r="WOK33" s="15"/>
      <c r="WOL33" s="15"/>
      <c r="WOM33" s="15"/>
      <c r="WON33" s="149"/>
      <c r="WOO33" s="15"/>
      <c r="WOP33" s="15"/>
      <c r="WOQ33" s="15"/>
      <c r="WOR33" s="149"/>
      <c r="WOS33" s="15"/>
      <c r="WOT33" s="15"/>
      <c r="WOU33" s="15"/>
      <c r="WOV33" s="149"/>
      <c r="WOW33" s="15"/>
      <c r="WOX33" s="15"/>
      <c r="WOY33" s="15"/>
      <c r="WOZ33" s="149"/>
      <c r="WPA33" s="15"/>
      <c r="WPB33" s="15"/>
      <c r="WPC33" s="15"/>
      <c r="WPD33" s="149"/>
      <c r="WPE33" s="15"/>
      <c r="WPF33" s="15"/>
      <c r="WPG33" s="15"/>
      <c r="WPH33" s="149"/>
      <c r="WPI33" s="15"/>
      <c r="WPJ33" s="15"/>
      <c r="WPK33" s="15"/>
      <c r="WPL33" s="149"/>
      <c r="WPM33" s="15"/>
      <c r="WPN33" s="15"/>
      <c r="WPO33" s="15"/>
      <c r="WPP33" s="149"/>
      <c r="WPQ33" s="15"/>
      <c r="WPR33" s="15"/>
      <c r="WPS33" s="15"/>
      <c r="WPT33" s="149"/>
      <c r="WPU33" s="15"/>
      <c r="WPV33" s="15"/>
      <c r="WPW33" s="15"/>
      <c r="WPX33" s="149"/>
      <c r="WPY33" s="15"/>
      <c r="WPZ33" s="15"/>
      <c r="WQA33" s="15"/>
      <c r="WQB33" s="149"/>
      <c r="WQC33" s="15"/>
      <c r="WQD33" s="15"/>
      <c r="WQE33" s="15"/>
      <c r="WQF33" s="149"/>
      <c r="WQG33" s="15"/>
      <c r="WQH33" s="15"/>
      <c r="WQI33" s="15"/>
      <c r="WQJ33" s="149"/>
      <c r="WQK33" s="15"/>
      <c r="WQL33" s="15"/>
      <c r="WQM33" s="15"/>
      <c r="WQN33" s="149"/>
      <c r="WQO33" s="15"/>
      <c r="WQP33" s="15"/>
      <c r="WQQ33" s="15"/>
      <c r="WQR33" s="149"/>
      <c r="WQS33" s="15"/>
      <c r="WQT33" s="15"/>
      <c r="WQU33" s="15"/>
      <c r="WQV33" s="149"/>
      <c r="WQW33" s="15"/>
      <c r="WQX33" s="15"/>
      <c r="WQY33" s="15"/>
      <c r="WQZ33" s="149"/>
      <c r="WRA33" s="15"/>
      <c r="WRB33" s="15"/>
      <c r="WRC33" s="15"/>
      <c r="WRD33" s="149"/>
      <c r="WRE33" s="15"/>
      <c r="WRF33" s="15"/>
      <c r="WRG33" s="15"/>
      <c r="WRH33" s="149"/>
      <c r="WRI33" s="15"/>
      <c r="WRJ33" s="15"/>
      <c r="WRK33" s="15"/>
      <c r="WRL33" s="149"/>
      <c r="WRM33" s="15"/>
      <c r="WRN33" s="15"/>
      <c r="WRO33" s="15"/>
      <c r="WRP33" s="149"/>
      <c r="WRQ33" s="15"/>
      <c r="WRR33" s="15"/>
      <c r="WRS33" s="15"/>
      <c r="WRT33" s="149"/>
      <c r="WRU33" s="15"/>
      <c r="WRV33" s="15"/>
      <c r="WRW33" s="15"/>
      <c r="WRX33" s="149"/>
      <c r="WRY33" s="15"/>
      <c r="WRZ33" s="15"/>
      <c r="WSA33" s="15"/>
      <c r="WSB33" s="149"/>
      <c r="WSC33" s="15"/>
      <c r="WSD33" s="15"/>
      <c r="WSE33" s="15"/>
      <c r="WSF33" s="149"/>
      <c r="WSG33" s="15"/>
      <c r="WSH33" s="15"/>
      <c r="WSI33" s="15"/>
      <c r="WSJ33" s="149"/>
      <c r="WSK33" s="15"/>
      <c r="WSL33" s="15"/>
      <c r="WSM33" s="15"/>
      <c r="WSN33" s="149"/>
      <c r="WSO33" s="15"/>
      <c r="WSP33" s="15"/>
      <c r="WSQ33" s="15"/>
      <c r="WSR33" s="149"/>
      <c r="WSS33" s="15"/>
      <c r="WST33" s="15"/>
      <c r="WSU33" s="15"/>
      <c r="WSV33" s="149"/>
      <c r="WSW33" s="15"/>
      <c r="WSX33" s="15"/>
      <c r="WSY33" s="15"/>
      <c r="WSZ33" s="149"/>
      <c r="WTA33" s="15"/>
      <c r="WTB33" s="15"/>
      <c r="WTC33" s="15"/>
      <c r="WTD33" s="149"/>
      <c r="WTE33" s="15"/>
      <c r="WTF33" s="15"/>
      <c r="WTG33" s="15"/>
      <c r="WTH33" s="149"/>
      <c r="WTI33" s="15"/>
      <c r="WTJ33" s="15"/>
      <c r="WTK33" s="15"/>
      <c r="WTL33" s="149"/>
      <c r="WTM33" s="15"/>
      <c r="WTN33" s="15"/>
      <c r="WTO33" s="15"/>
      <c r="WTP33" s="149"/>
      <c r="WTQ33" s="15"/>
      <c r="WTR33" s="15"/>
      <c r="WTS33" s="15"/>
      <c r="WTT33" s="149"/>
      <c r="WTU33" s="15"/>
      <c r="WTV33" s="15"/>
      <c r="WTW33" s="15"/>
      <c r="WTX33" s="149"/>
      <c r="WTY33" s="15"/>
      <c r="WTZ33" s="15"/>
      <c r="WUA33" s="15"/>
      <c r="WUB33" s="149"/>
      <c r="WUC33" s="15"/>
      <c r="WUD33" s="15"/>
      <c r="WUE33" s="15"/>
      <c r="WUF33" s="149"/>
      <c r="WUG33" s="15"/>
      <c r="WUH33" s="15"/>
      <c r="WUI33" s="15"/>
      <c r="WUJ33" s="149"/>
      <c r="WUK33" s="15"/>
      <c r="WUL33" s="15"/>
      <c r="WUM33" s="15"/>
      <c r="WUN33" s="149"/>
      <c r="WUO33" s="15"/>
      <c r="WUP33" s="15"/>
      <c r="WUQ33" s="15"/>
      <c r="WUR33" s="149"/>
      <c r="WUS33" s="15"/>
      <c r="WUT33" s="15"/>
      <c r="WUU33" s="15"/>
      <c r="WUV33" s="149"/>
      <c r="WUW33" s="15"/>
      <c r="WUX33" s="15"/>
      <c r="WUY33" s="15"/>
      <c r="WUZ33" s="149"/>
      <c r="WVA33" s="15"/>
      <c r="WVB33" s="15"/>
      <c r="WVC33" s="15"/>
      <c r="WVD33" s="149"/>
      <c r="WVE33" s="15"/>
      <c r="WVF33" s="15"/>
      <c r="WVG33" s="15"/>
      <c r="WVH33" s="149"/>
      <c r="WVI33" s="15"/>
      <c r="WVJ33" s="15"/>
      <c r="WVK33" s="15"/>
      <c r="WVL33" s="149"/>
      <c r="WVM33" s="15"/>
      <c r="WVN33" s="15"/>
      <c r="WVO33" s="15"/>
      <c r="WVP33" s="149"/>
      <c r="WVQ33" s="15"/>
      <c r="WVR33" s="15"/>
      <c r="WVS33" s="15"/>
      <c r="WVT33" s="149"/>
      <c r="WVU33" s="15"/>
      <c r="WVV33" s="15"/>
      <c r="WVW33" s="15"/>
      <c r="WVX33" s="149"/>
      <c r="WVY33" s="15"/>
      <c r="WVZ33" s="15"/>
      <c r="WWA33" s="15"/>
      <c r="WWB33" s="149"/>
      <c r="WWC33" s="15"/>
      <c r="WWD33" s="15"/>
      <c r="WWE33" s="15"/>
      <c r="WWF33" s="149"/>
      <c r="WWG33" s="15"/>
      <c r="WWH33" s="15"/>
      <c r="WWI33" s="15"/>
      <c r="WWJ33" s="149"/>
      <c r="WWK33" s="15"/>
      <c r="WWL33" s="15"/>
      <c r="WWM33" s="15"/>
      <c r="WWN33" s="149"/>
      <c r="WWO33" s="15"/>
      <c r="WWP33" s="15"/>
      <c r="WWQ33" s="15"/>
      <c r="WWR33" s="149"/>
      <c r="WWS33" s="15"/>
      <c r="WWT33" s="15"/>
      <c r="WWU33" s="15"/>
      <c r="WWV33" s="149"/>
      <c r="WWW33" s="15"/>
      <c r="WWX33" s="15"/>
      <c r="WWY33" s="15"/>
      <c r="WWZ33" s="149"/>
      <c r="WXA33" s="15"/>
      <c r="WXB33" s="15"/>
      <c r="WXC33" s="15"/>
      <c r="WXD33" s="149"/>
      <c r="WXE33" s="15"/>
      <c r="WXF33" s="15"/>
      <c r="WXG33" s="15"/>
      <c r="WXH33" s="149"/>
      <c r="WXI33" s="15"/>
      <c r="WXJ33" s="15"/>
      <c r="WXK33" s="15"/>
      <c r="WXL33" s="149"/>
      <c r="WXM33" s="15"/>
      <c r="WXN33" s="15"/>
      <c r="WXO33" s="15"/>
      <c r="WXP33" s="149"/>
      <c r="WXQ33" s="15"/>
      <c r="WXR33" s="15"/>
      <c r="WXS33" s="15"/>
      <c r="WXT33" s="149"/>
      <c r="WXU33" s="15"/>
      <c r="WXV33" s="15"/>
      <c r="WXW33" s="15"/>
      <c r="WXX33" s="149"/>
      <c r="WXY33" s="15"/>
      <c r="WXZ33" s="15"/>
      <c r="WYA33" s="15"/>
      <c r="WYB33" s="149"/>
      <c r="WYC33" s="15"/>
      <c r="WYD33" s="15"/>
      <c r="WYE33" s="15"/>
      <c r="WYF33" s="149"/>
      <c r="WYG33" s="15"/>
      <c r="WYH33" s="15"/>
      <c r="WYI33" s="15"/>
      <c r="WYJ33" s="149"/>
      <c r="WYK33" s="15"/>
      <c r="WYL33" s="15"/>
      <c r="WYM33" s="15"/>
      <c r="WYN33" s="149"/>
      <c r="WYO33" s="15"/>
      <c r="WYP33" s="15"/>
      <c r="WYQ33" s="15"/>
      <c r="WYR33" s="149"/>
      <c r="WYS33" s="15"/>
      <c r="WYT33" s="15"/>
      <c r="WYU33" s="15"/>
      <c r="WYV33" s="149"/>
      <c r="WYW33" s="15"/>
      <c r="WYX33" s="15"/>
      <c r="WYY33" s="15"/>
      <c r="WYZ33" s="149"/>
      <c r="WZA33" s="15"/>
      <c r="WZB33" s="15"/>
      <c r="WZC33" s="15"/>
      <c r="WZD33" s="149"/>
      <c r="WZE33" s="15"/>
      <c r="WZF33" s="15"/>
      <c r="WZG33" s="15"/>
      <c r="WZH33" s="149"/>
      <c r="WZI33" s="15"/>
      <c r="WZJ33" s="15"/>
      <c r="WZK33" s="15"/>
      <c r="WZL33" s="149"/>
      <c r="WZM33" s="15"/>
      <c r="WZN33" s="15"/>
      <c r="WZO33" s="15"/>
      <c r="WZP33" s="149"/>
      <c r="WZQ33" s="15"/>
      <c r="WZR33" s="15"/>
      <c r="WZS33" s="15"/>
      <c r="WZT33" s="149"/>
      <c r="WZU33" s="15"/>
      <c r="WZV33" s="15"/>
      <c r="WZW33" s="15"/>
      <c r="WZX33" s="149"/>
      <c r="WZY33" s="15"/>
      <c r="WZZ33" s="15"/>
      <c r="XAA33" s="15"/>
      <c r="XAB33" s="149"/>
      <c r="XAC33" s="15"/>
      <c r="XAD33" s="15"/>
      <c r="XAE33" s="15"/>
      <c r="XAF33" s="149"/>
      <c r="XAG33" s="15"/>
      <c r="XAH33" s="15"/>
      <c r="XAI33" s="15"/>
      <c r="XAJ33" s="149"/>
      <c r="XAK33" s="15"/>
      <c r="XAL33" s="15"/>
      <c r="XAM33" s="15"/>
      <c r="XAN33" s="149"/>
      <c r="XAO33" s="15"/>
      <c r="XAP33" s="15"/>
      <c r="XAQ33" s="15"/>
      <c r="XAR33" s="149"/>
      <c r="XAS33" s="15"/>
      <c r="XAT33" s="15"/>
      <c r="XAU33" s="15"/>
      <c r="XAV33" s="149"/>
      <c r="XAW33" s="15"/>
      <c r="XAX33" s="15"/>
      <c r="XAY33" s="15"/>
      <c r="XAZ33" s="149"/>
      <c r="XBA33" s="15"/>
      <c r="XBB33" s="15"/>
      <c r="XBC33" s="15"/>
      <c r="XBD33" s="149"/>
      <c r="XBE33" s="15"/>
      <c r="XBF33" s="15"/>
      <c r="XBG33" s="15"/>
      <c r="XBH33" s="149"/>
      <c r="XBI33" s="15"/>
      <c r="XBJ33" s="15"/>
      <c r="XBK33" s="15"/>
      <c r="XBL33" s="149"/>
      <c r="XBM33" s="15"/>
      <c r="XBN33" s="15"/>
      <c r="XBO33" s="15"/>
      <c r="XBP33" s="149"/>
      <c r="XBQ33" s="15"/>
      <c r="XBR33" s="15"/>
      <c r="XBS33" s="15"/>
      <c r="XBT33" s="149"/>
      <c r="XBU33" s="15"/>
      <c r="XBV33" s="15"/>
      <c r="XBW33" s="15"/>
      <c r="XBX33" s="149"/>
      <c r="XBY33" s="15"/>
      <c r="XBZ33" s="15"/>
      <c r="XCA33" s="15"/>
      <c r="XCB33" s="149"/>
      <c r="XCC33" s="15"/>
      <c r="XCD33" s="15"/>
      <c r="XCE33" s="15"/>
      <c r="XCF33" s="149"/>
      <c r="XCG33" s="15"/>
      <c r="XCH33" s="15"/>
      <c r="XCI33" s="15"/>
      <c r="XCJ33" s="149"/>
      <c r="XCK33" s="15"/>
      <c r="XCL33" s="15"/>
      <c r="XCM33" s="15"/>
      <c r="XCN33" s="149"/>
      <c r="XCO33" s="15"/>
      <c r="XCP33" s="15"/>
      <c r="XCQ33" s="15"/>
      <c r="XCR33" s="149"/>
      <c r="XCS33" s="15"/>
      <c r="XCT33" s="15"/>
      <c r="XCU33" s="15"/>
      <c r="XCV33" s="149"/>
      <c r="XCW33" s="15"/>
      <c r="XCX33" s="15"/>
      <c r="XCY33" s="15"/>
      <c r="XCZ33" s="149"/>
      <c r="XDA33" s="15"/>
      <c r="XDB33" s="15"/>
      <c r="XDC33" s="15"/>
      <c r="XDD33" s="149"/>
      <c r="XDE33" s="15"/>
      <c r="XDF33" s="15"/>
      <c r="XDG33" s="15"/>
      <c r="XDH33" s="149"/>
      <c r="XDI33" s="15"/>
      <c r="XDJ33" s="15"/>
      <c r="XDK33" s="15"/>
      <c r="XDL33" s="149"/>
      <c r="XDM33" s="15"/>
      <c r="XDN33" s="15"/>
      <c r="XDO33" s="15"/>
      <c r="XDP33" s="149"/>
      <c r="XDQ33" s="15"/>
      <c r="XDR33" s="15"/>
      <c r="XDS33" s="15"/>
      <c r="XDT33" s="149"/>
      <c r="XDU33" s="15"/>
      <c r="XDV33" s="15"/>
      <c r="XDW33" s="15"/>
      <c r="XDX33" s="149"/>
      <c r="XDY33" s="15"/>
      <c r="XDZ33" s="15"/>
      <c r="XEA33" s="15"/>
      <c r="XEB33" s="149"/>
      <c r="XEC33" s="15"/>
      <c r="XED33" s="15"/>
      <c r="XEE33" s="15"/>
      <c r="XEF33" s="149"/>
      <c r="XEG33" s="15"/>
      <c r="XEH33" s="15"/>
      <c r="XEI33" s="15"/>
      <c r="XEJ33" s="149"/>
      <c r="XEK33" s="15"/>
      <c r="XEL33" s="15"/>
      <c r="XEM33" s="15"/>
      <c r="XEN33" s="149"/>
      <c r="XEO33" s="15"/>
      <c r="XEP33" s="15"/>
      <c r="XEQ33" s="15"/>
      <c r="XER33" s="149"/>
      <c r="XES33" s="15"/>
      <c r="XET33" s="15"/>
      <c r="XEU33" s="15"/>
      <c r="XEV33" s="149"/>
      <c r="XEW33" s="15"/>
      <c r="XEX33" s="15"/>
      <c r="XEY33" s="15"/>
      <c r="XEZ33" s="149"/>
      <c r="XFA33" s="15"/>
      <c r="XFB33" s="15"/>
      <c r="XFC33" s="15"/>
    </row>
    <row r="34" spans="1:16383" ht="19.95" customHeight="1" x14ac:dyDescent="0.3">
      <c r="A34" s="11" t="s">
        <v>301</v>
      </c>
      <c r="B34" s="11">
        <v>98</v>
      </c>
      <c r="C34" s="100">
        <v>1</v>
      </c>
      <c r="D34" s="11">
        <v>100</v>
      </c>
      <c r="E34" s="30">
        <v>1</v>
      </c>
      <c r="F34" s="101">
        <v>1</v>
      </c>
      <c r="G34" s="101">
        <v>1</v>
      </c>
      <c r="H34" s="101">
        <v>1</v>
      </c>
    </row>
    <row r="35" spans="1:16383" ht="19.95" customHeight="1" thickBot="1" x14ac:dyDescent="0.35">
      <c r="A35" s="132" t="s">
        <v>561</v>
      </c>
      <c r="B35" s="151" t="s">
        <v>737</v>
      </c>
      <c r="C35" s="150">
        <v>0</v>
      </c>
      <c r="D35" s="150">
        <v>0</v>
      </c>
      <c r="E35" s="151">
        <v>0</v>
      </c>
      <c r="F35" s="152">
        <v>0</v>
      </c>
      <c r="G35" s="152">
        <v>0</v>
      </c>
      <c r="H35" s="152">
        <v>0</v>
      </c>
    </row>
    <row r="36" spans="1:16383" ht="19.95" customHeight="1" x14ac:dyDescent="0.3">
      <c r="A36" s="297" t="s">
        <v>567</v>
      </c>
      <c r="B36" s="297"/>
      <c r="C36" s="309"/>
      <c r="D36" s="309"/>
      <c r="E36" s="309"/>
      <c r="F36" s="309"/>
      <c r="G36" s="309"/>
      <c r="H36" s="309"/>
    </row>
    <row r="37" spans="1:16383" ht="19.95" customHeight="1" x14ac:dyDescent="0.3">
      <c r="A37" s="118" t="s">
        <v>158</v>
      </c>
      <c r="B37" s="118"/>
      <c r="C37" s="315"/>
      <c r="D37" s="315"/>
      <c r="E37" s="315"/>
      <c r="F37" s="315"/>
      <c r="G37" s="315"/>
      <c r="H37" s="315"/>
    </row>
    <row r="38" spans="1:16383" ht="19.95" customHeight="1" x14ac:dyDescent="0.3">
      <c r="A38" s="297" t="s">
        <v>562</v>
      </c>
      <c r="B38" s="118"/>
      <c r="C38" s="36"/>
      <c r="D38" s="36"/>
      <c r="E38" s="36"/>
      <c r="F38" s="36"/>
      <c r="G38" s="71"/>
      <c r="H38" s="71"/>
    </row>
    <row r="39" spans="1:16383" ht="19.95" customHeight="1" x14ac:dyDescent="0.3">
      <c r="A39" s="297" t="s">
        <v>738</v>
      </c>
      <c r="B39" s="118"/>
      <c r="C39" s="36"/>
      <c r="D39" s="36"/>
      <c r="E39" s="36"/>
      <c r="F39" s="36"/>
      <c r="G39" s="71"/>
      <c r="H39" s="71"/>
    </row>
    <row r="40" spans="1:16383" ht="19.95" customHeight="1" x14ac:dyDescent="0.3">
      <c r="A40" s="455"/>
      <c r="B40" s="118"/>
      <c r="C40" s="36"/>
      <c r="D40" s="36"/>
      <c r="E40" s="36"/>
      <c r="F40" s="36"/>
      <c r="G40" s="71"/>
      <c r="H40" s="71"/>
    </row>
    <row r="41" spans="1:16383" ht="19.95" customHeight="1" x14ac:dyDescent="0.3">
      <c r="A41" s="7" t="s">
        <v>1</v>
      </c>
      <c r="B41" s="443">
        <v>2022</v>
      </c>
      <c r="C41" s="4">
        <v>2021</v>
      </c>
      <c r="D41" s="4">
        <v>2020</v>
      </c>
      <c r="E41" s="4">
        <v>2019</v>
      </c>
      <c r="F41" s="4">
        <v>2018</v>
      </c>
      <c r="G41" s="4">
        <v>2017</v>
      </c>
      <c r="H41" s="4">
        <v>2016</v>
      </c>
    </row>
    <row r="42" spans="1:16383" ht="19.95" customHeight="1" x14ac:dyDescent="0.3">
      <c r="A42" s="11" t="s">
        <v>8</v>
      </c>
      <c r="B42" s="94">
        <v>3604</v>
      </c>
      <c r="C42" s="199">
        <v>3853.82</v>
      </c>
      <c r="D42" s="199">
        <v>4121.25</v>
      </c>
      <c r="E42" s="199">
        <v>4079.33</v>
      </c>
      <c r="F42" s="199">
        <v>4066.39</v>
      </c>
      <c r="G42" s="199">
        <v>3979.02</v>
      </c>
      <c r="H42" s="199">
        <v>3433.18</v>
      </c>
    </row>
    <row r="43" spans="1:16383" ht="19.95" customHeight="1" x14ac:dyDescent="0.3">
      <c r="A43" s="11" t="s">
        <v>224</v>
      </c>
      <c r="B43" s="94">
        <v>1780</v>
      </c>
      <c r="C43" s="199">
        <v>1734.32</v>
      </c>
      <c r="D43" s="199">
        <v>1719.73</v>
      </c>
      <c r="E43" s="199">
        <v>1666.78</v>
      </c>
      <c r="F43" s="199">
        <v>1593.77</v>
      </c>
      <c r="G43" s="199">
        <v>1610.21</v>
      </c>
      <c r="H43" s="199">
        <v>1583.14</v>
      </c>
    </row>
    <row r="44" spans="1:16383" ht="19.95" customHeight="1" x14ac:dyDescent="0.3">
      <c r="A44" s="11" t="s">
        <v>225</v>
      </c>
      <c r="B44" s="11">
        <v>149</v>
      </c>
      <c r="C44" s="199">
        <v>99.35</v>
      </c>
      <c r="D44" s="199">
        <v>47.436892394287185</v>
      </c>
      <c r="E44" s="199">
        <v>45.54</v>
      </c>
      <c r="F44" s="199">
        <v>53.09</v>
      </c>
      <c r="G44" s="199">
        <v>57.72</v>
      </c>
      <c r="H44" s="199">
        <v>55.77</v>
      </c>
    </row>
    <row r="45" spans="1:16383" ht="19.95" customHeight="1" x14ac:dyDescent="0.3">
      <c r="A45" s="11" t="s">
        <v>286</v>
      </c>
      <c r="B45" s="94">
        <v>5533</v>
      </c>
      <c r="C45" s="148">
        <v>5688</v>
      </c>
      <c r="D45" s="148">
        <v>5888</v>
      </c>
      <c r="E45" s="148">
        <v>5792</v>
      </c>
      <c r="F45" s="148">
        <v>5713</v>
      </c>
      <c r="G45" s="148">
        <v>5647</v>
      </c>
      <c r="H45" s="148">
        <v>5072</v>
      </c>
      <c r="L45" s="71"/>
    </row>
    <row r="46" spans="1:16383" ht="19.95" customHeight="1" x14ac:dyDescent="0.3">
      <c r="A46" s="11" t="s">
        <v>287</v>
      </c>
      <c r="B46" s="31" t="s">
        <v>728</v>
      </c>
      <c r="C46" s="31" t="s">
        <v>333</v>
      </c>
      <c r="D46" s="95" t="s">
        <v>315</v>
      </c>
      <c r="E46" s="96" t="s">
        <v>297</v>
      </c>
      <c r="F46" s="96" t="s">
        <v>297</v>
      </c>
      <c r="G46" s="31" t="s">
        <v>297</v>
      </c>
      <c r="H46" s="31" t="s">
        <v>333</v>
      </c>
    </row>
    <row r="47" spans="1:16383" ht="19.95" customHeight="1" x14ac:dyDescent="0.3">
      <c r="A47" s="11" t="s">
        <v>291</v>
      </c>
      <c r="B47" s="11">
        <v>188</v>
      </c>
      <c r="C47" s="102">
        <f>Energy!C56</f>
        <v>143.69999999999999</v>
      </c>
      <c r="D47" s="94">
        <f>Energy!D56</f>
        <v>121.3</v>
      </c>
      <c r="E47" s="96">
        <v>158</v>
      </c>
      <c r="F47" s="96">
        <v>164</v>
      </c>
      <c r="G47" s="31">
        <v>120</v>
      </c>
      <c r="H47" s="31">
        <v>153</v>
      </c>
    </row>
    <row r="48" spans="1:16383" ht="19.95" customHeight="1" x14ac:dyDescent="0.3">
      <c r="A48" s="11" t="s">
        <v>292</v>
      </c>
      <c r="B48" s="11">
        <v>247</v>
      </c>
      <c r="C48" s="102">
        <v>185.17</v>
      </c>
      <c r="D48" s="11">
        <v>162</v>
      </c>
      <c r="E48" s="96">
        <v>217</v>
      </c>
      <c r="F48" s="96">
        <v>233</v>
      </c>
      <c r="G48" s="31">
        <v>169</v>
      </c>
      <c r="H48" s="31">
        <v>214</v>
      </c>
    </row>
    <row r="49" spans="1:12" ht="19.95" customHeight="1" x14ac:dyDescent="0.3">
      <c r="A49" s="11" t="s">
        <v>293</v>
      </c>
      <c r="B49" s="11">
        <v>106</v>
      </c>
      <c r="C49" s="11">
        <v>74</v>
      </c>
      <c r="D49" s="11">
        <v>64</v>
      </c>
      <c r="E49" s="47">
        <v>38</v>
      </c>
      <c r="F49" s="96">
        <v>145</v>
      </c>
      <c r="G49" s="31">
        <v>102</v>
      </c>
      <c r="H49" s="31">
        <v>72</v>
      </c>
    </row>
    <row r="50" spans="1:12" ht="19.95" customHeight="1" x14ac:dyDescent="0.3">
      <c r="A50" s="11" t="s">
        <v>294</v>
      </c>
      <c r="B50" s="11">
        <v>26.7</v>
      </c>
      <c r="C50" s="11">
        <v>21.1</v>
      </c>
      <c r="D50" s="11">
        <v>17.600000000000001</v>
      </c>
      <c r="E50" s="31">
        <v>17.899999999999999</v>
      </c>
      <c r="F50" s="31">
        <v>17.3</v>
      </c>
      <c r="G50" s="31">
        <v>17.5</v>
      </c>
      <c r="H50" s="98">
        <v>2.82</v>
      </c>
    </row>
    <row r="51" spans="1:12" ht="19.95" customHeight="1" x14ac:dyDescent="0.3">
      <c r="A51" s="52" t="s">
        <v>482</v>
      </c>
      <c r="B51" s="107">
        <v>177</v>
      </c>
      <c r="C51" s="107">
        <v>172.01</v>
      </c>
      <c r="D51" s="107">
        <v>107.58</v>
      </c>
      <c r="E51" s="316">
        <v>87.54</v>
      </c>
      <c r="F51" s="316">
        <v>110.33</v>
      </c>
      <c r="G51" s="316">
        <v>87.34</v>
      </c>
      <c r="H51" s="316">
        <v>15.99</v>
      </c>
    </row>
    <row r="52" spans="1:12" ht="19.95" customHeight="1" x14ac:dyDescent="0.3">
      <c r="A52" s="14" t="s">
        <v>284</v>
      </c>
      <c r="B52" s="66"/>
      <c r="C52" s="149"/>
      <c r="D52" s="149"/>
      <c r="E52" s="15"/>
      <c r="F52" s="15"/>
      <c r="G52" s="15"/>
      <c r="H52" s="15"/>
    </row>
    <row r="53" spans="1:12" ht="19.95" customHeight="1" x14ac:dyDescent="0.3">
      <c r="A53" s="11" t="s">
        <v>301</v>
      </c>
      <c r="B53" s="100">
        <v>0.05</v>
      </c>
      <c r="C53" s="100">
        <v>0.01</v>
      </c>
      <c r="D53" s="100">
        <v>0.01</v>
      </c>
      <c r="E53" s="30">
        <v>0.05</v>
      </c>
      <c r="F53" s="30">
        <v>0.15</v>
      </c>
      <c r="G53" s="30">
        <v>0.35</v>
      </c>
      <c r="H53" s="30">
        <v>0.3</v>
      </c>
    </row>
    <row r="54" spans="1:12" ht="19.95" customHeight="1" thickBot="1" x14ac:dyDescent="0.35">
      <c r="A54" s="132" t="s">
        <v>551</v>
      </c>
      <c r="B54" s="150">
        <v>0</v>
      </c>
      <c r="C54" s="150">
        <v>0</v>
      </c>
      <c r="D54" s="150">
        <v>0</v>
      </c>
      <c r="E54" s="151">
        <v>0</v>
      </c>
      <c r="F54" s="152">
        <v>0</v>
      </c>
      <c r="G54" s="152">
        <v>0</v>
      </c>
      <c r="H54" s="152">
        <v>0</v>
      </c>
    </row>
    <row r="55" spans="1:12" ht="19.95" customHeight="1" x14ac:dyDescent="0.3">
      <c r="A55" s="297" t="s">
        <v>567</v>
      </c>
      <c r="B55" s="297"/>
      <c r="C55" s="100"/>
      <c r="D55" s="100"/>
      <c r="E55" s="30"/>
      <c r="F55" s="101"/>
      <c r="G55" s="101"/>
      <c r="H55" s="101"/>
    </row>
    <row r="56" spans="1:12" ht="19.95" customHeight="1" x14ac:dyDescent="0.3">
      <c r="A56" s="118" t="s">
        <v>158</v>
      </c>
      <c r="B56" s="118"/>
      <c r="C56" s="100"/>
      <c r="D56" s="100"/>
      <c r="E56" s="30"/>
      <c r="F56" s="101"/>
      <c r="G56" s="101"/>
      <c r="H56" s="101"/>
    </row>
    <row r="57" spans="1:12" ht="19.95" customHeight="1" x14ac:dyDescent="0.3">
      <c r="A57" s="118"/>
      <c r="B57" s="118"/>
    </row>
    <row r="58" spans="1:12" ht="19.95" customHeight="1" x14ac:dyDescent="0.3">
      <c r="A58" s="7" t="s">
        <v>4</v>
      </c>
      <c r="B58" s="4">
        <v>2022</v>
      </c>
      <c r="C58" s="4">
        <v>2021</v>
      </c>
      <c r="D58" s="4">
        <v>2020</v>
      </c>
      <c r="E58" s="4">
        <v>2019</v>
      </c>
      <c r="F58" s="4">
        <v>2018</v>
      </c>
      <c r="G58" s="4">
        <v>2017</v>
      </c>
      <c r="H58" s="4">
        <v>2016</v>
      </c>
    </row>
    <row r="59" spans="1:12" ht="19.95" customHeight="1" x14ac:dyDescent="0.3">
      <c r="A59" s="11" t="s">
        <v>553</v>
      </c>
      <c r="B59" s="199">
        <v>733</v>
      </c>
      <c r="C59" s="199">
        <v>673.94722391458595</v>
      </c>
      <c r="D59" s="199">
        <v>486.35671746523002</v>
      </c>
      <c r="E59" s="199">
        <v>612.71</v>
      </c>
      <c r="F59" s="199">
        <v>536.73</v>
      </c>
      <c r="G59" s="199">
        <v>448.96</v>
      </c>
      <c r="H59" s="199">
        <v>457.8</v>
      </c>
    </row>
    <row r="60" spans="1:12" ht="19.95" customHeight="1" x14ac:dyDescent="0.3">
      <c r="A60" s="11" t="s">
        <v>554</v>
      </c>
      <c r="B60" s="199">
        <v>550</v>
      </c>
      <c r="C60" s="199">
        <v>547.19256245949998</v>
      </c>
      <c r="D60" s="199">
        <v>528.82702138382751</v>
      </c>
      <c r="E60" s="199">
        <v>533.64</v>
      </c>
      <c r="F60" s="199">
        <v>541.59</v>
      </c>
      <c r="G60" s="199">
        <v>543.79999999999995</v>
      </c>
      <c r="H60" s="199">
        <v>552.16</v>
      </c>
    </row>
    <row r="61" spans="1:12" ht="19.95" customHeight="1" x14ac:dyDescent="0.3">
      <c r="A61" s="11" t="s">
        <v>555</v>
      </c>
      <c r="B61" s="199">
        <v>4</v>
      </c>
      <c r="C61" s="199">
        <v>4.47</v>
      </c>
      <c r="D61" s="199">
        <v>3.5549870330023077</v>
      </c>
      <c r="E61" s="199">
        <v>3.99</v>
      </c>
      <c r="F61" s="199">
        <v>4.0999999999999996</v>
      </c>
      <c r="G61" s="199">
        <v>4.28</v>
      </c>
      <c r="H61" s="199">
        <v>4.38</v>
      </c>
    </row>
    <row r="62" spans="1:12" ht="19.95" customHeight="1" x14ac:dyDescent="0.3">
      <c r="A62" s="11" t="s">
        <v>286</v>
      </c>
      <c r="B62" s="148">
        <v>1287</v>
      </c>
      <c r="C62" s="148">
        <v>1225.6099999999999</v>
      </c>
      <c r="D62" s="148">
        <v>1019</v>
      </c>
      <c r="E62" s="148">
        <v>1150</v>
      </c>
      <c r="F62" s="148">
        <v>1082</v>
      </c>
      <c r="G62" s="148">
        <v>997</v>
      </c>
      <c r="H62" s="148">
        <v>1014</v>
      </c>
      <c r="L62" s="454"/>
    </row>
    <row r="63" spans="1:12" ht="19.95" customHeight="1" x14ac:dyDescent="0.3">
      <c r="A63" s="11" t="s">
        <v>287</v>
      </c>
      <c r="B63" s="96" t="s">
        <v>296</v>
      </c>
      <c r="C63" s="96" t="s">
        <v>394</v>
      </c>
      <c r="D63" s="96" t="s">
        <v>314</v>
      </c>
      <c r="E63" s="96" t="s">
        <v>288</v>
      </c>
      <c r="F63" s="96" t="s">
        <v>289</v>
      </c>
      <c r="G63" s="31" t="s">
        <v>290</v>
      </c>
      <c r="H63" s="31" t="s">
        <v>332</v>
      </c>
    </row>
    <row r="64" spans="1:12" ht="19.95" customHeight="1" x14ac:dyDescent="0.3">
      <c r="A64" s="11" t="s">
        <v>291</v>
      </c>
      <c r="B64" s="148">
        <v>44</v>
      </c>
      <c r="C64" s="148">
        <f>Energy!C57</f>
        <v>30.161000000000001</v>
      </c>
      <c r="D64" s="148">
        <f>Energy!D57</f>
        <v>23.3</v>
      </c>
      <c r="E64" s="148">
        <v>28</v>
      </c>
      <c r="F64" s="148">
        <v>26</v>
      </c>
      <c r="G64" s="148">
        <v>22</v>
      </c>
      <c r="H64" s="148">
        <v>20.7</v>
      </c>
    </row>
    <row r="65" spans="1:8" ht="19.95" customHeight="1" x14ac:dyDescent="0.3">
      <c r="A65" s="11" t="s">
        <v>292</v>
      </c>
      <c r="B65" s="148">
        <v>168</v>
      </c>
      <c r="C65" s="148">
        <v>121.48</v>
      </c>
      <c r="D65" s="148">
        <v>113</v>
      </c>
      <c r="E65" s="148">
        <v>97</v>
      </c>
      <c r="F65" s="148">
        <v>82</v>
      </c>
      <c r="G65" s="148">
        <v>72</v>
      </c>
      <c r="H65" s="148">
        <v>76</v>
      </c>
    </row>
    <row r="66" spans="1:8" ht="19.95" customHeight="1" x14ac:dyDescent="0.3">
      <c r="A66" s="11" t="s">
        <v>293</v>
      </c>
      <c r="B66" s="148">
        <v>16</v>
      </c>
      <c r="C66" s="148">
        <v>16</v>
      </c>
      <c r="D66" s="148">
        <v>14</v>
      </c>
      <c r="E66" s="148">
        <v>16</v>
      </c>
      <c r="F66" s="148">
        <v>34</v>
      </c>
      <c r="G66" s="148">
        <v>27</v>
      </c>
      <c r="H66" s="148">
        <v>29</v>
      </c>
    </row>
    <row r="67" spans="1:8" ht="19.95" customHeight="1" x14ac:dyDescent="0.3">
      <c r="A67" s="11" t="s">
        <v>294</v>
      </c>
      <c r="B67" s="11">
        <v>0.6</v>
      </c>
      <c r="C67" s="11">
        <v>0.4</v>
      </c>
      <c r="D67" s="11">
        <v>0.3</v>
      </c>
      <c r="E67" s="31">
        <v>0.4</v>
      </c>
      <c r="F67" s="96">
        <v>0.8</v>
      </c>
      <c r="G67" s="31">
        <v>0.6</v>
      </c>
      <c r="H67" s="98">
        <v>0.55000000000000004</v>
      </c>
    </row>
    <row r="68" spans="1:8" ht="19.95" customHeight="1" x14ac:dyDescent="0.3">
      <c r="A68" s="52" t="s">
        <v>482</v>
      </c>
      <c r="B68" s="52">
        <v>1.0900000000000001</v>
      </c>
      <c r="C68" s="52">
        <v>1.21</v>
      </c>
      <c r="D68" s="52">
        <v>1.07</v>
      </c>
      <c r="E68" s="47">
        <v>1.23</v>
      </c>
      <c r="F68" s="99">
        <v>2.5569999999999999</v>
      </c>
      <c r="G68" s="99">
        <v>2.02</v>
      </c>
      <c r="H68" s="99">
        <v>1.64</v>
      </c>
    </row>
    <row r="69" spans="1:8" ht="19.95" customHeight="1" x14ac:dyDescent="0.3">
      <c r="A69" s="14" t="s">
        <v>284</v>
      </c>
      <c r="B69" s="149"/>
      <c r="C69" s="149"/>
      <c r="D69" s="149"/>
      <c r="E69" s="15"/>
      <c r="F69" s="15"/>
      <c r="G69" s="15"/>
      <c r="H69" s="15"/>
    </row>
    <row r="70" spans="1:8" ht="19.95" customHeight="1" x14ac:dyDescent="0.3">
      <c r="A70" s="11" t="s">
        <v>301</v>
      </c>
      <c r="B70" s="100">
        <v>1</v>
      </c>
      <c r="C70" s="100">
        <v>1</v>
      </c>
      <c r="D70" s="100">
        <v>1</v>
      </c>
      <c r="E70" s="30">
        <v>1</v>
      </c>
      <c r="F70" s="101">
        <v>1</v>
      </c>
      <c r="G70" s="101">
        <v>1</v>
      </c>
      <c r="H70" s="101">
        <v>1</v>
      </c>
    </row>
    <row r="71" spans="1:8" ht="19.95" customHeight="1" thickBot="1" x14ac:dyDescent="0.35">
      <c r="A71" s="132" t="s">
        <v>561</v>
      </c>
      <c r="B71" s="150">
        <v>1</v>
      </c>
      <c r="C71" s="150">
        <v>0</v>
      </c>
      <c r="D71" s="150">
        <v>0</v>
      </c>
      <c r="E71" s="151">
        <v>0</v>
      </c>
      <c r="F71" s="152">
        <v>0</v>
      </c>
      <c r="G71" s="152">
        <v>0</v>
      </c>
      <c r="H71" s="152">
        <v>0</v>
      </c>
    </row>
    <row r="72" spans="1:8" ht="19.95" customHeight="1" x14ac:dyDescent="0.3">
      <c r="A72" s="297" t="s">
        <v>567</v>
      </c>
      <c r="B72" s="297"/>
      <c r="C72" s="289"/>
      <c r="D72" s="289"/>
      <c r="E72" s="289"/>
      <c r="F72" s="289"/>
      <c r="G72" s="289"/>
      <c r="H72" s="289"/>
    </row>
    <row r="73" spans="1:8" ht="19.95" customHeight="1" x14ac:dyDescent="0.3">
      <c r="A73" s="118" t="s">
        <v>158</v>
      </c>
      <c r="B73" s="118"/>
      <c r="C73" s="289"/>
      <c r="D73" s="289"/>
      <c r="E73" s="289"/>
      <c r="F73" s="289"/>
      <c r="G73" s="289"/>
      <c r="H73" s="289"/>
    </row>
    <row r="74" spans="1:8" ht="19.95" customHeight="1" x14ac:dyDescent="0.3">
      <c r="A74" s="118" t="s">
        <v>739</v>
      </c>
    </row>
  </sheetData>
  <sheetProtection algorithmName="SHA-512" hashValue="34RaDs4sNM7PTQIfYvoFuUvJG93MpPiS9pTYxodzmCP5PpDN2sjjRG5hV5csTbISyuoqN2HWGkntE0AXZ2t9tQ==" saltValue="ThzGUaPXne6aaokGdnYpgA==" spinCount="100000" sheet="1" objects="1" scenarios="1"/>
  <pageMargins left="0.7" right="0.7" top="0.75" bottom="0.75" header="0.3" footer="0.3"/>
  <pageSetup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1EECB-9D07-4141-A332-88DA13E1E9A8}">
  <sheetPr>
    <tabColor rgb="FF92D050"/>
    <pageSetUpPr autoPageBreaks="0"/>
  </sheetPr>
  <dimension ref="A1:T178"/>
  <sheetViews>
    <sheetView showGridLines="0" workbookViewId="0">
      <selection activeCell="L11" sqref="L11"/>
    </sheetView>
  </sheetViews>
  <sheetFormatPr defaultColWidth="8.88671875" defaultRowHeight="19.95" customHeight="1" x14ac:dyDescent="0.3"/>
  <cols>
    <col min="1" max="1" width="71.6640625" style="9" customWidth="1"/>
    <col min="2" max="2" width="28.5546875" style="9" customWidth="1"/>
    <col min="3" max="6" width="13.6640625" style="9" customWidth="1"/>
    <col min="7" max="10" width="13.6640625" style="9" hidden="1" customWidth="1"/>
    <col min="11" max="11" width="13.6640625" style="9" customWidth="1"/>
    <col min="12" max="12" width="17.33203125" style="9" customWidth="1"/>
    <col min="13" max="13" width="13.6640625" style="9" customWidth="1"/>
    <col min="14" max="16384" width="8.88671875" style="9"/>
  </cols>
  <sheetData>
    <row r="1" spans="1:20" ht="19.95" customHeight="1" x14ac:dyDescent="0.3">
      <c r="A1" s="7" t="s">
        <v>821</v>
      </c>
      <c r="B1" s="7"/>
      <c r="C1" s="7"/>
      <c r="D1" s="7"/>
      <c r="E1" s="7"/>
      <c r="F1" s="7"/>
      <c r="G1" s="7"/>
      <c r="H1" s="7"/>
      <c r="I1" s="7"/>
      <c r="J1" s="7"/>
    </row>
    <row r="3" spans="1:20" ht="19.95" customHeight="1" x14ac:dyDescent="0.3">
      <c r="A3" s="111" t="s">
        <v>820</v>
      </c>
      <c r="B3" s="156">
        <v>2022</v>
      </c>
      <c r="C3" s="156">
        <v>2021</v>
      </c>
      <c r="D3" s="156">
        <v>2020</v>
      </c>
      <c r="E3" s="156">
        <v>2019</v>
      </c>
      <c r="F3" s="156">
        <v>2018</v>
      </c>
      <c r="G3" s="156">
        <v>2017</v>
      </c>
      <c r="H3" s="156">
        <v>2016</v>
      </c>
      <c r="I3" s="156">
        <v>2015</v>
      </c>
      <c r="J3" s="156">
        <v>2014</v>
      </c>
    </row>
    <row r="4" spans="1:20" ht="19.95" customHeight="1" x14ac:dyDescent="0.3">
      <c r="A4" s="9" t="s">
        <v>3</v>
      </c>
      <c r="B4" s="9">
        <v>819</v>
      </c>
      <c r="C4" s="153">
        <f>SUM(C13,C33,C72)</f>
        <v>775.5</v>
      </c>
      <c r="D4" s="153">
        <f t="shared" ref="D4:H4" si="0">SUM(D13,D33,D72)</f>
        <v>693.07999999999993</v>
      </c>
      <c r="E4" s="153">
        <f>SUM(E13,E33,E72)</f>
        <v>572.86694075039304</v>
      </c>
      <c r="F4" s="153">
        <f t="shared" si="0"/>
        <v>508.36391116861444</v>
      </c>
      <c r="G4" s="153">
        <f t="shared" si="0"/>
        <v>563.40943232583197</v>
      </c>
      <c r="H4" s="153">
        <f t="shared" si="0"/>
        <v>565.54406266671185</v>
      </c>
      <c r="I4" s="153">
        <v>536.78200000000004</v>
      </c>
      <c r="J4" s="153">
        <v>537.66200000000003</v>
      </c>
      <c r="K4" s="67"/>
    </row>
    <row r="5" spans="1:20" ht="19.95" customHeight="1" x14ac:dyDescent="0.3">
      <c r="A5" s="9" t="s">
        <v>2</v>
      </c>
      <c r="B5" s="9">
        <v>553</v>
      </c>
      <c r="C5" s="153">
        <f>SUM(C18,C38,C73)</f>
        <v>535.9</v>
      </c>
      <c r="D5" s="153">
        <f t="shared" ref="D5:H5" si="1">SUM(D18,D38,D73)</f>
        <v>451.06100000000004</v>
      </c>
      <c r="E5" s="153">
        <f t="shared" si="1"/>
        <v>495.82550000308908</v>
      </c>
      <c r="F5" s="153">
        <f t="shared" si="1"/>
        <v>467.17379583969176</v>
      </c>
      <c r="G5" s="153">
        <f t="shared" si="1"/>
        <v>529.60649943603039</v>
      </c>
      <c r="H5" s="153">
        <f t="shared" si="1"/>
        <v>569.40078122404987</v>
      </c>
      <c r="I5" s="153">
        <v>531.07799999999997</v>
      </c>
      <c r="J5" s="153">
        <v>539.05700000000002</v>
      </c>
      <c r="K5" s="67"/>
    </row>
    <row r="6" spans="1:20" ht="19.95" customHeight="1" x14ac:dyDescent="0.3">
      <c r="A6" s="9" t="s">
        <v>1</v>
      </c>
      <c r="B6" s="9">
        <v>801</v>
      </c>
      <c r="C6" s="473">
        <f>SUM(C19,C39,C74)</f>
        <v>812</v>
      </c>
      <c r="D6" s="473">
        <f>SUM(D19,D39,D74)</f>
        <v>877</v>
      </c>
      <c r="E6" s="473">
        <f>SUM(E19,E39,E74)</f>
        <v>893.32590916892673</v>
      </c>
      <c r="F6" s="473">
        <v>889</v>
      </c>
      <c r="G6" s="473">
        <f>SUM(G19,G39,G74)</f>
        <v>907.09125884261891</v>
      </c>
      <c r="H6" s="473">
        <f>SUM(H19,H39,H74)</f>
        <v>891.91217433853853</v>
      </c>
      <c r="I6" s="473">
        <v>561.27300000000002</v>
      </c>
      <c r="J6" s="473">
        <v>516.67899999999997</v>
      </c>
      <c r="K6" s="312"/>
    </row>
    <row r="7" spans="1:20" ht="19.95" customHeight="1" x14ac:dyDescent="0.3">
      <c r="A7" s="9" t="s">
        <v>4</v>
      </c>
      <c r="B7" s="9">
        <v>106</v>
      </c>
      <c r="C7" s="153">
        <f t="shared" ref="C7:H7" si="2">SUM(C22,C42,C75)</f>
        <v>132.69999999999999</v>
      </c>
      <c r="D7" s="153">
        <f t="shared" si="2"/>
        <v>102.773</v>
      </c>
      <c r="E7" s="153">
        <f t="shared" si="2"/>
        <v>132.80863195625653</v>
      </c>
      <c r="F7" s="153">
        <f t="shared" si="2"/>
        <v>125.30254936131401</v>
      </c>
      <c r="G7" s="473">
        <f t="shared" si="2"/>
        <v>109.71190296882824</v>
      </c>
      <c r="H7" s="153">
        <f t="shared" si="2"/>
        <v>113.84707995710842</v>
      </c>
      <c r="I7" s="473"/>
      <c r="J7" s="473"/>
      <c r="K7" s="312"/>
    </row>
    <row r="8" spans="1:20" ht="19.95" customHeight="1" thickBot="1" x14ac:dyDescent="0.35">
      <c r="A8" s="144" t="s">
        <v>0</v>
      </c>
      <c r="B8" s="154">
        <f t="shared" ref="B8:H8" si="3">SUM(B4:B7)</f>
        <v>2279</v>
      </c>
      <c r="C8" s="155">
        <f>SUM(C4:C7)</f>
        <v>2256.1</v>
      </c>
      <c r="D8" s="155">
        <f t="shared" si="3"/>
        <v>2123.9140000000002</v>
      </c>
      <c r="E8" s="155">
        <f>SUM(E4:E7)</f>
        <v>2094.8269818786653</v>
      </c>
      <c r="F8" s="155">
        <f>SUM(F4:F7)</f>
        <v>1989.8402563696202</v>
      </c>
      <c r="G8" s="155">
        <f t="shared" si="3"/>
        <v>2109.8190935733096</v>
      </c>
      <c r="H8" s="155">
        <f t="shared" si="3"/>
        <v>2140.7040981864084</v>
      </c>
      <c r="I8" s="155">
        <v>1753.163</v>
      </c>
      <c r="J8" s="155">
        <v>1694.0429999999999</v>
      </c>
      <c r="K8" s="67"/>
    </row>
    <row r="9" spans="1:20" s="67" customFormat="1" ht="19.95" customHeight="1" x14ac:dyDescent="0.3">
      <c r="A9" s="126" t="s">
        <v>804</v>
      </c>
      <c r="B9" s="126"/>
      <c r="L9" s="9"/>
      <c r="M9" s="9"/>
      <c r="N9" s="9"/>
      <c r="O9" s="9"/>
      <c r="P9" s="9"/>
      <c r="Q9" s="9"/>
      <c r="R9" s="9"/>
      <c r="S9" s="9"/>
      <c r="T9" s="9"/>
    </row>
    <row r="10" spans="1:20" ht="19.95" customHeight="1" x14ac:dyDescent="0.3">
      <c r="A10" s="466"/>
      <c r="B10" s="466"/>
      <c r="C10" s="480"/>
      <c r="D10" s="480"/>
      <c r="E10" s="480"/>
      <c r="F10" s="480"/>
      <c r="G10" s="480"/>
      <c r="H10" s="480"/>
      <c r="I10" s="484">
        <f>I8/1000</f>
        <v>1.753163</v>
      </c>
      <c r="J10" s="484">
        <f>J8/1000</f>
        <v>1.694043</v>
      </c>
    </row>
    <row r="11" spans="1:20" ht="19.95" customHeight="1" x14ac:dyDescent="0.3">
      <c r="A11" s="111" t="s">
        <v>819</v>
      </c>
      <c r="B11" s="111"/>
      <c r="C11" s="156"/>
      <c r="D11" s="156"/>
      <c r="E11" s="156"/>
      <c r="F11" s="156"/>
      <c r="G11" s="156"/>
      <c r="H11" s="156"/>
      <c r="I11" s="156"/>
      <c r="J11" s="156"/>
    </row>
    <row r="12" spans="1:20" ht="19.95" customHeight="1" x14ac:dyDescent="0.3">
      <c r="A12" s="111" t="s">
        <v>818</v>
      </c>
      <c r="B12" s="156">
        <v>2022</v>
      </c>
      <c r="C12" s="156">
        <v>2021</v>
      </c>
      <c r="D12" s="156">
        <v>2020</v>
      </c>
      <c r="E12" s="156">
        <v>2019</v>
      </c>
      <c r="F12" s="156">
        <v>2018</v>
      </c>
      <c r="G12" s="156">
        <v>2017</v>
      </c>
      <c r="H12" s="156">
        <v>2016</v>
      </c>
      <c r="I12" s="156">
        <v>2015</v>
      </c>
      <c r="J12" s="156">
        <v>2014</v>
      </c>
    </row>
    <row r="13" spans="1:20" ht="19.95" customHeight="1" x14ac:dyDescent="0.3">
      <c r="A13" s="12" t="s">
        <v>3</v>
      </c>
      <c r="B13" s="12">
        <v>438</v>
      </c>
      <c r="C13" s="153">
        <v>424.9</v>
      </c>
      <c r="D13" s="153">
        <v>363.702</v>
      </c>
      <c r="E13" s="153">
        <v>281.71581988994598</v>
      </c>
      <c r="F13" s="153">
        <v>215.29194070535544</v>
      </c>
      <c r="G13" s="153">
        <v>235.0997519244969</v>
      </c>
      <c r="H13" s="153">
        <v>233.02768765243297</v>
      </c>
      <c r="I13" s="153">
        <v>209.69087905979012</v>
      </c>
      <c r="J13" s="153">
        <v>204.67442246487769</v>
      </c>
      <c r="K13" s="67"/>
    </row>
    <row r="14" spans="1:20" ht="19.95" customHeight="1" x14ac:dyDescent="0.3">
      <c r="A14" s="9" t="s">
        <v>75</v>
      </c>
      <c r="B14" s="9">
        <v>197</v>
      </c>
      <c r="C14" s="153">
        <v>195</v>
      </c>
      <c r="D14" s="153">
        <v>152</v>
      </c>
      <c r="E14" s="153">
        <v>68</v>
      </c>
      <c r="F14" s="153"/>
      <c r="G14" s="153"/>
      <c r="H14" s="153"/>
      <c r="I14" s="153"/>
      <c r="J14" s="153"/>
      <c r="K14" s="67"/>
    </row>
    <row r="15" spans="1:20" ht="19.95" customHeight="1" x14ac:dyDescent="0.3">
      <c r="A15" s="9" t="s">
        <v>15</v>
      </c>
      <c r="B15" s="9">
        <v>122</v>
      </c>
      <c r="C15" s="153">
        <v>120</v>
      </c>
      <c r="D15" s="153">
        <v>100</v>
      </c>
      <c r="E15" s="153">
        <v>91</v>
      </c>
      <c r="F15" s="153">
        <v>104</v>
      </c>
      <c r="G15" s="153">
        <v>99</v>
      </c>
      <c r="H15" s="153">
        <v>97</v>
      </c>
      <c r="I15" s="153"/>
      <c r="J15" s="153"/>
      <c r="K15" s="67"/>
    </row>
    <row r="16" spans="1:20" ht="19.95" customHeight="1" x14ac:dyDescent="0.3">
      <c r="A16" s="9" t="s">
        <v>13</v>
      </c>
      <c r="B16" s="9">
        <v>56</v>
      </c>
      <c r="C16" s="153">
        <v>52</v>
      </c>
      <c r="D16" s="153">
        <v>50</v>
      </c>
      <c r="E16" s="153">
        <v>66</v>
      </c>
      <c r="F16" s="153">
        <v>71</v>
      </c>
      <c r="G16" s="153">
        <v>100</v>
      </c>
      <c r="H16" s="153">
        <v>101</v>
      </c>
      <c r="I16" s="153"/>
      <c r="J16" s="153"/>
      <c r="K16" s="67"/>
    </row>
    <row r="17" spans="1:19" ht="19.95" customHeight="1" x14ac:dyDescent="0.3">
      <c r="A17" s="9" t="s">
        <v>14</v>
      </c>
      <c r="B17" s="9">
        <v>63</v>
      </c>
      <c r="C17" s="153">
        <v>58</v>
      </c>
      <c r="D17" s="153">
        <v>62</v>
      </c>
      <c r="E17" s="153">
        <v>57</v>
      </c>
      <c r="F17" s="153">
        <v>40</v>
      </c>
      <c r="G17" s="153">
        <v>30</v>
      </c>
      <c r="H17" s="153">
        <v>25</v>
      </c>
      <c r="I17" s="153"/>
      <c r="J17" s="153"/>
      <c r="K17" s="67"/>
    </row>
    <row r="18" spans="1:19" ht="19.95" customHeight="1" x14ac:dyDescent="0.3">
      <c r="A18" s="12" t="s">
        <v>2</v>
      </c>
      <c r="B18" s="12">
        <v>10</v>
      </c>
      <c r="C18" s="153">
        <v>8.9</v>
      </c>
      <c r="D18" s="153">
        <v>6.617</v>
      </c>
      <c r="E18" s="153">
        <v>6.2083299786839534</v>
      </c>
      <c r="F18" s="153">
        <v>5.5201102496917409</v>
      </c>
      <c r="G18" s="153">
        <v>8.5632083256296649</v>
      </c>
      <c r="H18" s="153">
        <v>8.713764868196753</v>
      </c>
      <c r="I18" s="153">
        <v>7.1019448376507706</v>
      </c>
      <c r="J18" s="153">
        <v>6.9865958688194585</v>
      </c>
      <c r="K18" s="67"/>
    </row>
    <row r="19" spans="1:19" ht="19.95" customHeight="1" x14ac:dyDescent="0.3">
      <c r="A19" s="12" t="s">
        <v>1</v>
      </c>
      <c r="B19" s="12">
        <f t="shared" ref="B19:H19" si="4">SUM(B20:B21)</f>
        <v>284</v>
      </c>
      <c r="C19" s="153">
        <f t="shared" si="4"/>
        <v>301</v>
      </c>
      <c r="D19" s="153">
        <f t="shared" si="4"/>
        <v>317</v>
      </c>
      <c r="E19" s="153">
        <f t="shared" si="4"/>
        <v>317</v>
      </c>
      <c r="F19" s="153">
        <f t="shared" si="4"/>
        <v>316</v>
      </c>
      <c r="G19" s="483">
        <f t="shared" si="4"/>
        <v>312</v>
      </c>
      <c r="H19" s="483">
        <f t="shared" si="4"/>
        <v>267</v>
      </c>
      <c r="I19" s="153"/>
      <c r="J19" s="153"/>
      <c r="K19" s="67"/>
      <c r="L19" s="542"/>
    </row>
    <row r="20" spans="1:19" ht="19.95" customHeight="1" x14ac:dyDescent="0.3">
      <c r="A20" s="9" t="s">
        <v>12</v>
      </c>
      <c r="B20" s="9">
        <v>77</v>
      </c>
      <c r="C20" s="153">
        <v>87</v>
      </c>
      <c r="D20" s="153">
        <v>91</v>
      </c>
      <c r="E20" s="153">
        <v>96</v>
      </c>
      <c r="F20" s="153">
        <v>116</v>
      </c>
      <c r="G20" s="153">
        <v>96</v>
      </c>
      <c r="H20" s="153">
        <v>50</v>
      </c>
      <c r="I20" s="153"/>
      <c r="J20" s="153"/>
      <c r="K20" s="67"/>
    </row>
    <row r="21" spans="1:19" ht="19.95" customHeight="1" x14ac:dyDescent="0.3">
      <c r="A21" s="9" t="s">
        <v>11</v>
      </c>
      <c r="B21" s="9">
        <v>207</v>
      </c>
      <c r="C21" s="153">
        <v>214</v>
      </c>
      <c r="D21" s="153">
        <v>226</v>
      </c>
      <c r="E21" s="153">
        <v>221</v>
      </c>
      <c r="F21" s="153">
        <v>200</v>
      </c>
      <c r="G21" s="153">
        <v>216</v>
      </c>
      <c r="H21" s="153">
        <v>217</v>
      </c>
      <c r="I21" s="153"/>
      <c r="J21" s="153"/>
    </row>
    <row r="22" spans="1:19" ht="19.95" customHeight="1" x14ac:dyDescent="0.3">
      <c r="A22" s="12" t="s">
        <v>4</v>
      </c>
      <c r="B22" s="12">
        <v>57</v>
      </c>
      <c r="C22" s="153">
        <v>52.2</v>
      </c>
      <c r="D22" s="153">
        <v>28.7</v>
      </c>
      <c r="E22" s="482">
        <v>33.299999999999997</v>
      </c>
      <c r="F22" s="153">
        <v>28.7</v>
      </c>
      <c r="G22" s="153">
        <v>28.2</v>
      </c>
      <c r="H22" s="153">
        <v>29.4</v>
      </c>
      <c r="I22" s="481"/>
      <c r="J22" s="481"/>
    </row>
    <row r="23" spans="1:19" ht="19.95" customHeight="1" thickBot="1" x14ac:dyDescent="0.35">
      <c r="A23" s="154" t="s">
        <v>805</v>
      </c>
      <c r="B23" s="154">
        <f t="shared" ref="B23:J23" si="5">SUM(B13,B18,B19,B22)</f>
        <v>789</v>
      </c>
      <c r="C23" s="155">
        <f>SUM(C13,C18,C19,C22)</f>
        <v>787</v>
      </c>
      <c r="D23" s="472">
        <f t="shared" si="5"/>
        <v>716.01900000000001</v>
      </c>
      <c r="E23" s="472">
        <f t="shared" si="5"/>
        <v>638.22414986862987</v>
      </c>
      <c r="F23" s="472">
        <f t="shared" si="5"/>
        <v>565.51205095504724</v>
      </c>
      <c r="G23" s="472">
        <f t="shared" si="5"/>
        <v>583.86296025012666</v>
      </c>
      <c r="H23" s="472">
        <f t="shared" si="5"/>
        <v>538.14145252062974</v>
      </c>
      <c r="I23" s="470">
        <f t="shared" si="5"/>
        <v>216.79282389744088</v>
      </c>
      <c r="J23" s="470">
        <f t="shared" si="5"/>
        <v>211.66101833369714</v>
      </c>
      <c r="K23" s="67"/>
    </row>
    <row r="24" spans="1:19" s="126" customFormat="1" ht="19.95" customHeight="1" x14ac:dyDescent="0.3">
      <c r="A24" s="126" t="s">
        <v>804</v>
      </c>
      <c r="L24" s="9"/>
      <c r="M24" s="9"/>
      <c r="N24" s="9"/>
      <c r="O24" s="9"/>
      <c r="P24" s="9"/>
      <c r="Q24" s="9"/>
      <c r="R24" s="9"/>
      <c r="S24" s="9"/>
    </row>
    <row r="25" spans="1:19" ht="19.95" customHeight="1" x14ac:dyDescent="0.3">
      <c r="A25" s="126" t="s">
        <v>803</v>
      </c>
      <c r="B25" s="126"/>
      <c r="C25" s="480"/>
      <c r="D25" s="480"/>
      <c r="E25" s="480"/>
      <c r="F25" s="480"/>
      <c r="G25" s="480"/>
      <c r="H25" s="480"/>
      <c r="I25" s="67"/>
      <c r="J25" s="67"/>
      <c r="K25" s="67"/>
    </row>
    <row r="26" spans="1:19" ht="19.95" customHeight="1" x14ac:dyDescent="0.3">
      <c r="A26" s="126"/>
      <c r="B26" s="126"/>
      <c r="C26" s="480"/>
      <c r="D26" s="480"/>
      <c r="E26" s="480"/>
      <c r="F26" s="480"/>
      <c r="G26" s="480"/>
      <c r="H26" s="480"/>
      <c r="I26" s="67"/>
      <c r="J26" s="67"/>
      <c r="K26" s="67"/>
    </row>
    <row r="27" spans="1:19" ht="19.95" customHeight="1" x14ac:dyDescent="0.3">
      <c r="A27" s="157" t="s">
        <v>817</v>
      </c>
      <c r="B27" s="158">
        <v>2022</v>
      </c>
      <c r="C27" s="158">
        <v>2021</v>
      </c>
      <c r="D27" s="158">
        <v>2020</v>
      </c>
      <c r="E27" s="158">
        <v>2019</v>
      </c>
      <c r="F27" s="158">
        <v>2018</v>
      </c>
      <c r="G27" s="158">
        <v>2017</v>
      </c>
      <c r="H27" s="158">
        <v>2016</v>
      </c>
      <c r="I27" s="158"/>
      <c r="J27" s="158"/>
    </row>
    <row r="28" spans="1:19" ht="19.95" customHeight="1" thickBot="1" x14ac:dyDescent="0.35">
      <c r="A28" s="132" t="s">
        <v>816</v>
      </c>
      <c r="B28" s="479">
        <v>0.53</v>
      </c>
      <c r="C28" s="150">
        <v>0.54</v>
      </c>
      <c r="D28" s="150">
        <v>0.5</v>
      </c>
      <c r="E28" s="159">
        <f t="shared" ref="E28:J28" si="6">E13/E23</f>
        <v>0.44140576621541744</v>
      </c>
      <c r="F28" s="159">
        <f t="shared" si="6"/>
        <v>0.38070265760343464</v>
      </c>
      <c r="G28" s="159">
        <f t="shared" si="6"/>
        <v>0.40266255599392753</v>
      </c>
      <c r="H28" s="159">
        <f t="shared" si="6"/>
        <v>0.43302311420341627</v>
      </c>
      <c r="I28" s="159">
        <f t="shared" si="6"/>
        <v>0.9672408675251607</v>
      </c>
      <c r="J28" s="159">
        <f t="shared" si="6"/>
        <v>0.96699157963132998</v>
      </c>
      <c r="K28" s="67"/>
    </row>
    <row r="29" spans="1:19" ht="19.95" customHeight="1" x14ac:dyDescent="0.3">
      <c r="A29" s="126" t="s">
        <v>815</v>
      </c>
      <c r="B29" s="478"/>
      <c r="C29" s="67"/>
      <c r="D29" s="67"/>
      <c r="E29" s="67"/>
      <c r="F29" s="67"/>
      <c r="G29" s="67"/>
      <c r="H29" s="67"/>
      <c r="I29" s="67"/>
      <c r="J29" s="67"/>
      <c r="K29" s="67"/>
    </row>
    <row r="30" spans="1:19" ht="19.95" customHeight="1" x14ac:dyDescent="0.3">
      <c r="C30" s="67"/>
      <c r="D30" s="67"/>
      <c r="E30" s="67"/>
      <c r="F30" s="67"/>
      <c r="G30" s="67"/>
      <c r="H30" s="67"/>
      <c r="I30" s="67"/>
      <c r="J30" s="67"/>
      <c r="K30" s="67"/>
    </row>
    <row r="31" spans="1:19" ht="19.95" customHeight="1" x14ac:dyDescent="0.3">
      <c r="A31" s="157" t="s">
        <v>814</v>
      </c>
      <c r="B31" s="157"/>
      <c r="C31" s="158"/>
      <c r="D31" s="158"/>
      <c r="E31" s="158"/>
      <c r="F31" s="158"/>
      <c r="G31" s="158"/>
      <c r="H31" s="158"/>
      <c r="I31" s="158"/>
      <c r="J31" s="158"/>
      <c r="N31" s="476"/>
    </row>
    <row r="32" spans="1:19" ht="19.95" customHeight="1" x14ac:dyDescent="0.3">
      <c r="A32" s="111" t="s">
        <v>813</v>
      </c>
      <c r="B32" s="156">
        <v>2022</v>
      </c>
      <c r="C32" s="156">
        <v>2021</v>
      </c>
      <c r="D32" s="156">
        <v>2020</v>
      </c>
      <c r="E32" s="156">
        <v>2019</v>
      </c>
      <c r="F32" s="156">
        <v>2018</v>
      </c>
      <c r="G32" s="156">
        <v>2017</v>
      </c>
      <c r="H32" s="156">
        <v>2016</v>
      </c>
      <c r="I32" s="156">
        <v>2015</v>
      </c>
      <c r="J32" s="156">
        <v>2014</v>
      </c>
      <c r="N32" s="476"/>
    </row>
    <row r="33" spans="1:19" ht="19.95" customHeight="1" x14ac:dyDescent="0.3">
      <c r="A33" s="12" t="s">
        <v>3</v>
      </c>
      <c r="B33" s="12">
        <v>106</v>
      </c>
      <c r="C33" s="153">
        <v>105.6</v>
      </c>
      <c r="D33" s="153">
        <v>97.378</v>
      </c>
      <c r="E33" s="153">
        <v>120.03960984999999</v>
      </c>
      <c r="F33" s="153">
        <v>140.66037690000002</v>
      </c>
      <c r="G33" s="153">
        <v>160.00073023199997</v>
      </c>
      <c r="H33" s="153">
        <v>165.89389439499999</v>
      </c>
      <c r="I33" s="153">
        <v>172.66668333000004</v>
      </c>
      <c r="J33" s="153">
        <v>176.99912267000002</v>
      </c>
      <c r="K33" s="67"/>
      <c r="N33" s="476"/>
    </row>
    <row r="34" spans="1:19" ht="19.95" customHeight="1" x14ac:dyDescent="0.3">
      <c r="A34" s="9" t="s">
        <v>75</v>
      </c>
      <c r="B34" s="477">
        <v>0</v>
      </c>
      <c r="C34" s="153">
        <v>0</v>
      </c>
      <c r="D34" s="153">
        <v>0</v>
      </c>
      <c r="E34" s="153">
        <v>0</v>
      </c>
      <c r="F34" s="153"/>
      <c r="G34" s="153"/>
      <c r="H34" s="153"/>
      <c r="I34" s="153"/>
      <c r="J34" s="153"/>
      <c r="K34" s="67"/>
      <c r="N34" s="476"/>
    </row>
    <row r="35" spans="1:19" ht="19.95" customHeight="1" x14ac:dyDescent="0.3">
      <c r="A35" s="9" t="s">
        <v>15</v>
      </c>
      <c r="B35" s="477">
        <v>0</v>
      </c>
      <c r="C35" s="153">
        <v>0</v>
      </c>
      <c r="D35" s="153">
        <v>0</v>
      </c>
      <c r="E35" s="153">
        <v>0</v>
      </c>
      <c r="F35" s="153"/>
      <c r="G35" s="153">
        <v>0</v>
      </c>
      <c r="H35" s="153">
        <v>0</v>
      </c>
      <c r="I35" s="153"/>
      <c r="J35" s="153"/>
      <c r="K35" s="67"/>
      <c r="N35" s="476"/>
    </row>
    <row r="36" spans="1:19" ht="19.95" customHeight="1" x14ac:dyDescent="0.3">
      <c r="A36" s="9" t="s">
        <v>13</v>
      </c>
      <c r="B36" s="9">
        <v>106</v>
      </c>
      <c r="C36" s="153">
        <v>106</v>
      </c>
      <c r="D36" s="153">
        <v>97</v>
      </c>
      <c r="E36" s="153">
        <v>86</v>
      </c>
      <c r="F36" s="153">
        <v>91</v>
      </c>
      <c r="G36" s="153">
        <v>91</v>
      </c>
      <c r="H36" s="153">
        <v>90</v>
      </c>
      <c r="I36" s="153"/>
      <c r="J36" s="153"/>
      <c r="K36" s="67"/>
      <c r="N36" s="476"/>
    </row>
    <row r="37" spans="1:19" ht="19.95" customHeight="1" x14ac:dyDescent="0.3">
      <c r="A37" s="9" t="s">
        <v>14</v>
      </c>
      <c r="B37" s="9">
        <v>0</v>
      </c>
      <c r="C37" s="153">
        <v>0</v>
      </c>
      <c r="D37" s="153">
        <v>0</v>
      </c>
      <c r="E37" s="153">
        <v>34</v>
      </c>
      <c r="F37" s="153">
        <v>50</v>
      </c>
      <c r="G37" s="153">
        <v>53</v>
      </c>
      <c r="H37" s="153">
        <v>53</v>
      </c>
      <c r="I37" s="153"/>
      <c r="J37" s="153"/>
      <c r="K37" s="67"/>
      <c r="N37" s="476"/>
    </row>
    <row r="38" spans="1:19" ht="19.95" customHeight="1" x14ac:dyDescent="0.3">
      <c r="A38" s="12" t="s">
        <v>2</v>
      </c>
      <c r="B38" s="12">
        <v>506</v>
      </c>
      <c r="C38" s="153">
        <v>493</v>
      </c>
      <c r="D38" s="153">
        <v>415.44400000000002</v>
      </c>
      <c r="E38" s="153">
        <v>462.92207640000004</v>
      </c>
      <c r="F38" s="153">
        <v>436.31768559</v>
      </c>
      <c r="G38" s="153">
        <v>492.86752811999997</v>
      </c>
      <c r="H38" s="153">
        <v>525.98712017000003</v>
      </c>
      <c r="I38" s="153">
        <v>489.52537589999991</v>
      </c>
      <c r="J38" s="153">
        <v>491.47221469999999</v>
      </c>
      <c r="K38" s="67"/>
      <c r="N38" s="476"/>
    </row>
    <row r="39" spans="1:19" ht="19.95" customHeight="1" x14ac:dyDescent="0.3">
      <c r="A39" s="12" t="s">
        <v>1</v>
      </c>
      <c r="B39" s="12">
        <v>315</v>
      </c>
      <c r="C39" s="153">
        <f t="shared" ref="C39:H39" si="7">SUM(C40:C41)</f>
        <v>302</v>
      </c>
      <c r="D39" s="153">
        <f t="shared" si="7"/>
        <v>344</v>
      </c>
      <c r="E39" s="153">
        <f t="shared" si="7"/>
        <v>351</v>
      </c>
      <c r="F39" s="153">
        <f t="shared" si="7"/>
        <v>329</v>
      </c>
      <c r="G39" s="153">
        <f t="shared" si="7"/>
        <v>355</v>
      </c>
      <c r="H39" s="153">
        <f t="shared" si="7"/>
        <v>422</v>
      </c>
      <c r="I39" s="153"/>
      <c r="J39" s="153"/>
      <c r="K39" s="67"/>
      <c r="N39" s="476"/>
    </row>
    <row r="40" spans="1:19" ht="19.95" customHeight="1" x14ac:dyDescent="0.3">
      <c r="A40" s="9" t="s">
        <v>12</v>
      </c>
      <c r="B40" s="9">
        <v>100</v>
      </c>
      <c r="C40" s="153">
        <v>97</v>
      </c>
      <c r="D40" s="153">
        <v>121</v>
      </c>
      <c r="E40" s="153">
        <v>113</v>
      </c>
      <c r="F40" s="153">
        <v>100</v>
      </c>
      <c r="G40" s="153">
        <v>101</v>
      </c>
      <c r="H40" s="153">
        <v>125</v>
      </c>
      <c r="I40" s="153"/>
      <c r="J40" s="153"/>
      <c r="K40" s="67"/>
      <c r="N40" s="476"/>
    </row>
    <row r="41" spans="1:19" ht="19.95" customHeight="1" x14ac:dyDescent="0.3">
      <c r="A41" s="9" t="s">
        <v>11</v>
      </c>
      <c r="B41" s="9">
        <v>215</v>
      </c>
      <c r="C41" s="153">
        <v>205</v>
      </c>
      <c r="D41" s="153">
        <v>223</v>
      </c>
      <c r="E41" s="153">
        <v>238</v>
      </c>
      <c r="F41" s="153">
        <v>229</v>
      </c>
      <c r="G41" s="153">
        <v>254</v>
      </c>
      <c r="H41" s="153">
        <v>297</v>
      </c>
      <c r="I41" s="153"/>
      <c r="J41" s="153"/>
      <c r="K41" s="67"/>
      <c r="N41" s="476"/>
    </row>
    <row r="42" spans="1:19" ht="19.95" customHeight="1" x14ac:dyDescent="0.3">
      <c r="A42" s="12" t="s">
        <v>4</v>
      </c>
      <c r="B42" s="12">
        <v>0</v>
      </c>
      <c r="C42" s="153">
        <v>26.5</v>
      </c>
      <c r="D42" s="153">
        <v>33.299999999999997</v>
      </c>
      <c r="E42" s="153">
        <v>38.700000000000003</v>
      </c>
      <c r="F42" s="153">
        <v>33.299999999999997</v>
      </c>
      <c r="G42" s="153">
        <v>32.799999999999997</v>
      </c>
      <c r="H42" s="153">
        <v>39</v>
      </c>
      <c r="I42" s="153"/>
      <c r="J42" s="153"/>
      <c r="K42" s="67"/>
      <c r="N42" s="476"/>
    </row>
    <row r="43" spans="1:19" ht="19.95" customHeight="1" thickBot="1" x14ac:dyDescent="0.35">
      <c r="A43" s="154" t="s">
        <v>805</v>
      </c>
      <c r="B43" s="154">
        <f t="shared" ref="B43:H43" si="8">SUM(B42,B33,B38,B39)</f>
        <v>927</v>
      </c>
      <c r="C43" s="155">
        <f>SUM(C42,C33,C38,C39)</f>
        <v>927.1</v>
      </c>
      <c r="D43" s="155">
        <f t="shared" si="8"/>
        <v>890.12200000000007</v>
      </c>
      <c r="E43" s="155">
        <f t="shared" si="8"/>
        <v>972.66168625</v>
      </c>
      <c r="F43" s="155">
        <f t="shared" si="8"/>
        <v>939.27806249000002</v>
      </c>
      <c r="G43" s="155">
        <f t="shared" si="8"/>
        <v>1040.6682583520001</v>
      </c>
      <c r="H43" s="155">
        <f t="shared" si="8"/>
        <v>1152.881014565</v>
      </c>
      <c r="I43" s="155">
        <v>793.02573503492442</v>
      </c>
      <c r="J43" s="155">
        <v>794.17374364538</v>
      </c>
      <c r="N43" s="476"/>
    </row>
    <row r="44" spans="1:19" s="67" customFormat="1" ht="19.95" customHeight="1" x14ac:dyDescent="0.3">
      <c r="A44" s="126" t="s">
        <v>804</v>
      </c>
      <c r="B44" s="126"/>
      <c r="K44" s="9"/>
      <c r="L44" s="9"/>
      <c r="M44" s="9"/>
      <c r="N44" s="9"/>
      <c r="O44" s="9"/>
      <c r="P44" s="9"/>
      <c r="Q44" s="9"/>
      <c r="R44" s="9"/>
      <c r="S44" s="9"/>
    </row>
    <row r="45" spans="1:19" s="67" customFormat="1" ht="19.95" customHeight="1" x14ac:dyDescent="0.3">
      <c r="A45" s="126" t="s">
        <v>803</v>
      </c>
      <c r="B45" s="126"/>
      <c r="C45" s="71"/>
      <c r="D45" s="71"/>
      <c r="E45" s="71"/>
      <c r="F45" s="71"/>
      <c r="G45" s="71"/>
      <c r="H45" s="71"/>
      <c r="K45" s="9"/>
      <c r="L45" s="9"/>
      <c r="M45" s="9"/>
      <c r="N45" s="9"/>
      <c r="O45" s="9"/>
      <c r="P45" s="9"/>
      <c r="Q45" s="9"/>
      <c r="R45" s="9"/>
      <c r="S45" s="9"/>
    </row>
    <row r="46" spans="1:19" s="67" customFormat="1" ht="19.95" hidden="1" customHeight="1" x14ac:dyDescent="0.3">
      <c r="A46" s="157" t="s">
        <v>814</v>
      </c>
      <c r="B46" s="157"/>
      <c r="C46" s="158"/>
      <c r="D46" s="158"/>
      <c r="E46" s="158"/>
      <c r="F46" s="158"/>
      <c r="G46" s="158"/>
      <c r="H46" s="158"/>
      <c r="L46" s="9"/>
      <c r="M46" s="9"/>
      <c r="N46" s="9"/>
      <c r="O46" s="9"/>
      <c r="P46" s="9"/>
      <c r="Q46" s="9"/>
      <c r="R46" s="9"/>
      <c r="S46" s="9"/>
    </row>
    <row r="47" spans="1:19" s="67" customFormat="1" ht="19.95" hidden="1" customHeight="1" x14ac:dyDescent="0.3">
      <c r="A47" s="111" t="s">
        <v>813</v>
      </c>
      <c r="B47" s="111"/>
      <c r="C47" s="156">
        <v>2021</v>
      </c>
      <c r="D47" s="156">
        <v>2020</v>
      </c>
      <c r="E47" s="156">
        <v>2019</v>
      </c>
      <c r="F47" s="156">
        <v>2018</v>
      </c>
      <c r="G47" s="156">
        <v>2017</v>
      </c>
      <c r="H47" s="156">
        <v>2016</v>
      </c>
      <c r="L47" s="9"/>
      <c r="M47" s="9"/>
      <c r="N47" s="9"/>
      <c r="O47" s="9"/>
      <c r="P47" s="9"/>
      <c r="Q47" s="9"/>
      <c r="R47" s="9"/>
      <c r="S47" s="9"/>
    </row>
    <row r="48" spans="1:19" ht="19.95" hidden="1" customHeight="1" x14ac:dyDescent="0.3">
      <c r="A48" s="9" t="s">
        <v>812</v>
      </c>
      <c r="C48" s="153">
        <v>645</v>
      </c>
      <c r="D48" s="473">
        <v>565.39503972177602</v>
      </c>
      <c r="E48" s="473">
        <v>674.16551768999705</v>
      </c>
      <c r="F48" s="473">
        <v>658.19045000000006</v>
      </c>
      <c r="G48" s="473">
        <v>785.00437999999997</v>
      </c>
      <c r="H48" s="473">
        <v>965.46924999999999</v>
      </c>
      <c r="I48" s="153"/>
      <c r="J48" s="153"/>
      <c r="K48" s="67"/>
    </row>
    <row r="49" spans="1:19" ht="19.95" hidden="1" customHeight="1" x14ac:dyDescent="0.3">
      <c r="A49" s="9" t="s">
        <v>811</v>
      </c>
      <c r="C49" s="153">
        <v>282</v>
      </c>
      <c r="D49" s="475">
        <v>160.967716</v>
      </c>
      <c r="E49" s="475">
        <v>130.3649935</v>
      </c>
      <c r="F49" s="475">
        <v>129.833383</v>
      </c>
      <c r="G49" s="475">
        <v>97.564794000000006</v>
      </c>
      <c r="H49" s="475">
        <v>3.7962924999999998</v>
      </c>
      <c r="I49" s="153"/>
      <c r="J49" s="153"/>
      <c r="K49" s="67"/>
    </row>
    <row r="50" spans="1:19" ht="19.95" hidden="1" customHeight="1" thickBot="1" x14ac:dyDescent="0.35">
      <c r="A50" s="144" t="s">
        <v>6</v>
      </c>
      <c r="B50" s="144"/>
      <c r="C50" s="469">
        <v>927</v>
      </c>
      <c r="D50" s="474">
        <v>726.78700000000003</v>
      </c>
      <c r="E50" s="474">
        <v>805.25627104229477</v>
      </c>
      <c r="F50" s="474">
        <v>788.48560685476969</v>
      </c>
      <c r="G50" s="474">
        <v>882.83864766802549</v>
      </c>
      <c r="H50" s="474">
        <f>SUM(H48:H49)</f>
        <v>969.26554250000004</v>
      </c>
      <c r="I50" s="153"/>
      <c r="J50" s="153"/>
      <c r="K50" s="67"/>
    </row>
    <row r="51" spans="1:19" s="67" customFormat="1" ht="19.95" hidden="1" customHeight="1" x14ac:dyDescent="0.3">
      <c r="C51" s="67" t="s">
        <v>810</v>
      </c>
      <c r="D51" s="71">
        <v>0.67</v>
      </c>
      <c r="E51" s="71">
        <v>0.67</v>
      </c>
      <c r="F51" s="67" t="s">
        <v>809</v>
      </c>
      <c r="G51" s="67" t="s">
        <v>809</v>
      </c>
      <c r="H51" s="67" t="s">
        <v>808</v>
      </c>
      <c r="L51" s="9"/>
      <c r="M51" s="9"/>
      <c r="N51" s="9"/>
      <c r="O51" s="9"/>
      <c r="P51" s="9"/>
      <c r="Q51" s="9"/>
      <c r="R51" s="9"/>
      <c r="S51" s="9"/>
    </row>
    <row r="52" spans="1:19" ht="19.95" customHeight="1" x14ac:dyDescent="0.3">
      <c r="A52" s="466"/>
      <c r="B52" s="466"/>
      <c r="C52" s="12"/>
      <c r="D52" s="12"/>
      <c r="E52" s="27"/>
      <c r="F52" s="34"/>
      <c r="G52" s="34"/>
      <c r="H52" s="34"/>
      <c r="I52" s="34"/>
      <c r="J52" s="34"/>
      <c r="K52" s="67"/>
    </row>
    <row r="53" spans="1:19" s="67" customFormat="1" ht="19.95" customHeight="1" x14ac:dyDescent="0.3">
      <c r="A53" s="157" t="s">
        <v>807</v>
      </c>
      <c r="B53" s="157"/>
      <c r="C53" s="158"/>
      <c r="D53" s="158"/>
      <c r="E53" s="158"/>
      <c r="F53" s="158"/>
      <c r="G53" s="158"/>
      <c r="H53" s="158"/>
      <c r="L53" s="9"/>
      <c r="M53" s="9"/>
      <c r="N53" s="9"/>
      <c r="O53" s="9"/>
      <c r="P53" s="9"/>
      <c r="Q53" s="9"/>
      <c r="R53" s="9"/>
      <c r="S53" s="9"/>
    </row>
    <row r="54" spans="1:19" s="67" customFormat="1" ht="19.95" customHeight="1" x14ac:dyDescent="0.3">
      <c r="A54" s="111" t="s">
        <v>806</v>
      </c>
      <c r="B54" s="111"/>
      <c r="C54" s="156"/>
      <c r="D54" s="156"/>
      <c r="E54" s="156"/>
      <c r="F54" s="156"/>
      <c r="G54" s="156"/>
      <c r="H54" s="156"/>
      <c r="L54" s="9"/>
      <c r="M54" s="9"/>
      <c r="N54" s="9"/>
      <c r="O54" s="9"/>
      <c r="P54" s="9"/>
      <c r="Q54" s="9"/>
      <c r="R54" s="9"/>
      <c r="S54" s="9"/>
    </row>
    <row r="55" spans="1:19" s="67" customFormat="1" ht="19.95" customHeight="1" x14ac:dyDescent="0.3">
      <c r="A55" s="111" t="s">
        <v>18</v>
      </c>
      <c r="B55" s="156">
        <v>2022</v>
      </c>
      <c r="C55" s="156">
        <v>2021</v>
      </c>
      <c r="D55" s="156">
        <v>2020</v>
      </c>
      <c r="E55" s="156">
        <v>2019</v>
      </c>
      <c r="F55" s="156">
        <v>2018</v>
      </c>
      <c r="G55" s="156">
        <v>2017</v>
      </c>
      <c r="H55" s="156">
        <v>2016</v>
      </c>
      <c r="L55" s="9"/>
      <c r="M55" s="9"/>
      <c r="N55" s="9"/>
      <c r="O55" s="9"/>
      <c r="P55" s="9"/>
      <c r="Q55" s="9"/>
      <c r="R55" s="9"/>
      <c r="S55" s="9"/>
    </row>
    <row r="56" spans="1:19" ht="19.95" customHeight="1" x14ac:dyDescent="0.3">
      <c r="A56" s="12" t="s">
        <v>3</v>
      </c>
      <c r="B56" s="12">
        <f t="shared" ref="B56:B66" si="9">SUM(B13,B33)</f>
        <v>544</v>
      </c>
      <c r="C56" s="153">
        <v>530.5</v>
      </c>
      <c r="D56" s="153">
        <v>461.08</v>
      </c>
      <c r="E56" s="153">
        <v>401.75542973994595</v>
      </c>
      <c r="F56" s="153">
        <v>355.95231760535546</v>
      </c>
      <c r="G56" s="473">
        <v>395.10048215649687</v>
      </c>
      <c r="H56" s="153">
        <v>398.92158204743293</v>
      </c>
      <c r="I56" s="153">
        <v>398.92158204743293</v>
      </c>
      <c r="J56" s="153"/>
      <c r="K56" s="67"/>
    </row>
    <row r="57" spans="1:19" ht="19.95" customHeight="1" x14ac:dyDescent="0.3">
      <c r="A57" s="9" t="s">
        <v>75</v>
      </c>
      <c r="B57" s="9">
        <f t="shared" si="9"/>
        <v>197</v>
      </c>
      <c r="C57" s="153">
        <v>195</v>
      </c>
      <c r="D57" s="153">
        <v>152</v>
      </c>
      <c r="E57" s="153">
        <v>68</v>
      </c>
      <c r="F57" s="153">
        <v>0</v>
      </c>
      <c r="G57" s="473">
        <v>0</v>
      </c>
      <c r="H57" s="153">
        <v>0</v>
      </c>
      <c r="I57" s="153"/>
      <c r="J57" s="153"/>
      <c r="K57" s="67"/>
    </row>
    <row r="58" spans="1:19" ht="19.95" customHeight="1" x14ac:dyDescent="0.3">
      <c r="A58" s="9" t="s">
        <v>15</v>
      </c>
      <c r="B58" s="9">
        <f t="shared" si="9"/>
        <v>122</v>
      </c>
      <c r="C58" s="153">
        <v>120</v>
      </c>
      <c r="D58" s="153">
        <v>100</v>
      </c>
      <c r="E58" s="153">
        <v>91</v>
      </c>
      <c r="F58" s="153">
        <v>104</v>
      </c>
      <c r="G58" s="473">
        <v>99</v>
      </c>
      <c r="H58" s="153">
        <v>97</v>
      </c>
      <c r="I58" s="153"/>
      <c r="J58" s="153"/>
      <c r="K58" s="67"/>
    </row>
    <row r="59" spans="1:19" ht="19.95" customHeight="1" x14ac:dyDescent="0.3">
      <c r="A59" s="9" t="s">
        <v>13</v>
      </c>
      <c r="B59" s="9">
        <f t="shared" si="9"/>
        <v>162</v>
      </c>
      <c r="C59" s="153">
        <v>158</v>
      </c>
      <c r="D59" s="153">
        <v>147</v>
      </c>
      <c r="E59" s="153">
        <v>152</v>
      </c>
      <c r="F59" s="153">
        <v>162</v>
      </c>
      <c r="G59" s="473">
        <v>191</v>
      </c>
      <c r="H59" s="153">
        <v>191</v>
      </c>
      <c r="I59" s="153">
        <v>191</v>
      </c>
      <c r="J59" s="153"/>
      <c r="K59" s="67"/>
    </row>
    <row r="60" spans="1:19" ht="19.95" customHeight="1" x14ac:dyDescent="0.3">
      <c r="A60" s="9" t="s">
        <v>14</v>
      </c>
      <c r="B60" s="9">
        <f t="shared" si="9"/>
        <v>63</v>
      </c>
      <c r="C60" s="153">
        <v>58</v>
      </c>
      <c r="D60" s="153">
        <v>62</v>
      </c>
      <c r="E60" s="153">
        <v>91</v>
      </c>
      <c r="F60" s="153">
        <v>90</v>
      </c>
      <c r="G60" s="473">
        <v>83</v>
      </c>
      <c r="H60" s="153">
        <v>78</v>
      </c>
      <c r="I60" s="153">
        <v>78</v>
      </c>
      <c r="J60" s="153"/>
      <c r="K60" s="67"/>
    </row>
    <row r="61" spans="1:19" ht="19.95" customHeight="1" x14ac:dyDescent="0.3">
      <c r="A61" s="12" t="s">
        <v>2</v>
      </c>
      <c r="B61" s="12">
        <f t="shared" si="9"/>
        <v>516</v>
      </c>
      <c r="C61" s="153">
        <v>501.9</v>
      </c>
      <c r="D61" s="153">
        <v>422.06100000000004</v>
      </c>
      <c r="E61" s="153">
        <v>469.13040637868397</v>
      </c>
      <c r="F61" s="153">
        <v>441.83779583969175</v>
      </c>
      <c r="G61" s="473">
        <v>501.43073644562963</v>
      </c>
      <c r="H61" s="153">
        <v>534.70088503819682</v>
      </c>
      <c r="I61" s="153">
        <v>534.70088503819682</v>
      </c>
      <c r="J61" s="153"/>
      <c r="K61" s="67"/>
    </row>
    <row r="62" spans="1:19" ht="19.95" customHeight="1" x14ac:dyDescent="0.3">
      <c r="A62" s="12" t="s">
        <v>1</v>
      </c>
      <c r="B62" s="12">
        <f t="shared" si="9"/>
        <v>599</v>
      </c>
      <c r="C62" s="153">
        <f t="shared" ref="C62:H62" si="10">SUM(C63:C64)</f>
        <v>603</v>
      </c>
      <c r="D62" s="153">
        <f t="shared" si="10"/>
        <v>661</v>
      </c>
      <c r="E62" s="153">
        <f t="shared" si="10"/>
        <v>668</v>
      </c>
      <c r="F62" s="153">
        <f t="shared" si="10"/>
        <v>646</v>
      </c>
      <c r="G62" s="153">
        <f t="shared" si="10"/>
        <v>668</v>
      </c>
      <c r="H62" s="153">
        <f t="shared" si="10"/>
        <v>689</v>
      </c>
      <c r="I62" s="153"/>
      <c r="J62" s="153"/>
      <c r="K62" s="67"/>
    </row>
    <row r="63" spans="1:19" ht="19.95" customHeight="1" x14ac:dyDescent="0.3">
      <c r="A63" s="9" t="s">
        <v>12</v>
      </c>
      <c r="B63" s="9">
        <f t="shared" si="9"/>
        <v>177</v>
      </c>
      <c r="C63" s="153">
        <v>184</v>
      </c>
      <c r="D63" s="153">
        <v>212</v>
      </c>
      <c r="E63" s="153">
        <v>209</v>
      </c>
      <c r="F63" s="153">
        <v>216</v>
      </c>
      <c r="G63" s="153">
        <v>197</v>
      </c>
      <c r="H63" s="153">
        <v>175</v>
      </c>
      <c r="I63" s="153"/>
      <c r="J63" s="153"/>
      <c r="K63" s="67"/>
    </row>
    <row r="64" spans="1:19" ht="19.95" customHeight="1" x14ac:dyDescent="0.3">
      <c r="A64" s="9" t="s">
        <v>11</v>
      </c>
      <c r="B64" s="9">
        <f t="shared" si="9"/>
        <v>422</v>
      </c>
      <c r="C64" s="473">
        <v>419</v>
      </c>
      <c r="D64" s="473">
        <v>449</v>
      </c>
      <c r="E64" s="473">
        <v>459</v>
      </c>
      <c r="F64" s="473">
        <v>430</v>
      </c>
      <c r="G64" s="473">
        <v>471</v>
      </c>
      <c r="H64" s="473">
        <v>514</v>
      </c>
      <c r="I64" s="153">
        <v>486.43400000000003</v>
      </c>
      <c r="J64" s="153"/>
      <c r="K64" s="67"/>
    </row>
    <row r="65" spans="1:19" ht="19.95" customHeight="1" x14ac:dyDescent="0.3">
      <c r="A65" s="12" t="s">
        <v>4</v>
      </c>
      <c r="B65" s="12">
        <f t="shared" si="9"/>
        <v>57</v>
      </c>
      <c r="C65" s="153">
        <v>78.7</v>
      </c>
      <c r="D65" s="153">
        <v>62</v>
      </c>
      <c r="E65" s="153">
        <v>72</v>
      </c>
      <c r="F65" s="153">
        <v>62</v>
      </c>
      <c r="G65" s="473">
        <v>61</v>
      </c>
      <c r="H65" s="153">
        <v>68.400000000000006</v>
      </c>
      <c r="I65" s="153">
        <v>68.400000000000006</v>
      </c>
      <c r="J65" s="153"/>
      <c r="K65" s="67"/>
    </row>
    <row r="66" spans="1:19" ht="19.95" customHeight="1" thickBot="1" x14ac:dyDescent="0.35">
      <c r="A66" s="154" t="s">
        <v>805</v>
      </c>
      <c r="B66" s="154">
        <f t="shared" si="9"/>
        <v>1716</v>
      </c>
      <c r="C66" s="155">
        <f>SUM(C57,C58,C59,C60,C61,C63,C64,C65)</f>
        <v>1714.6000000000001</v>
      </c>
      <c r="D66" s="472">
        <f t="shared" ref="D66:J66" si="11">SUM(D56,D61,D62,D65)</f>
        <v>1606.1410000000001</v>
      </c>
      <c r="E66" s="472">
        <f t="shared" si="11"/>
        <v>1610.8858361186299</v>
      </c>
      <c r="F66" s="472">
        <f t="shared" si="11"/>
        <v>1505.7901134450472</v>
      </c>
      <c r="G66" s="470">
        <f t="shared" si="11"/>
        <v>1625.5312186021265</v>
      </c>
      <c r="H66" s="471">
        <f t="shared" si="11"/>
        <v>1691.0224670856298</v>
      </c>
      <c r="I66" s="470">
        <f t="shared" si="11"/>
        <v>1002.0224670856297</v>
      </c>
      <c r="J66" s="470">
        <f t="shared" si="11"/>
        <v>0</v>
      </c>
      <c r="K66" s="67"/>
    </row>
    <row r="67" spans="1:19" s="67" customFormat="1" ht="19.95" customHeight="1" x14ac:dyDescent="0.3">
      <c r="A67" s="126" t="s">
        <v>804</v>
      </c>
      <c r="B67" s="126"/>
      <c r="G67" s="67">
        <f>SUM(G23,G43)</f>
        <v>1624.5312186021267</v>
      </c>
      <c r="H67" s="67">
        <f>SUM(H23,H43)</f>
        <v>1691.0224670856296</v>
      </c>
      <c r="L67" s="9"/>
      <c r="M67" s="9"/>
      <c r="N67" s="9"/>
      <c r="O67" s="9"/>
      <c r="P67" s="9"/>
      <c r="Q67" s="9"/>
      <c r="R67" s="9"/>
      <c r="S67" s="9"/>
    </row>
    <row r="68" spans="1:19" s="67" customFormat="1" ht="19.95" customHeight="1" x14ac:dyDescent="0.3">
      <c r="A68" s="126" t="s">
        <v>803</v>
      </c>
      <c r="B68" s="126"/>
      <c r="L68" s="9"/>
      <c r="M68" s="9"/>
      <c r="N68" s="9"/>
      <c r="O68" s="9"/>
      <c r="P68" s="9"/>
      <c r="Q68" s="9"/>
      <c r="R68" s="9"/>
      <c r="S68" s="9"/>
    </row>
    <row r="69" spans="1:19" ht="19.95" customHeight="1" x14ac:dyDescent="0.3">
      <c r="A69" s="466"/>
      <c r="B69" s="466"/>
      <c r="C69" s="12"/>
      <c r="D69" s="12"/>
      <c r="E69" s="27"/>
      <c r="F69" s="34"/>
      <c r="G69" s="34"/>
      <c r="H69" s="34"/>
      <c r="I69" s="34"/>
      <c r="J69" s="34"/>
      <c r="K69" s="67"/>
    </row>
    <row r="70" spans="1:19" s="67" customFormat="1" ht="19.95" customHeight="1" x14ac:dyDescent="0.3">
      <c r="A70" s="157" t="s">
        <v>802</v>
      </c>
      <c r="B70" s="157"/>
      <c r="C70" s="158"/>
      <c r="D70" s="158"/>
      <c r="E70" s="158"/>
      <c r="F70" s="158"/>
      <c r="G70" s="158"/>
      <c r="H70" s="158"/>
      <c r="I70" s="158"/>
      <c r="J70" s="158"/>
      <c r="L70" s="9"/>
      <c r="M70" s="9"/>
      <c r="N70" s="9"/>
      <c r="O70" s="9"/>
      <c r="P70" s="9"/>
      <c r="Q70" s="9"/>
      <c r="R70" s="9"/>
      <c r="S70" s="9"/>
    </row>
    <row r="71" spans="1:19" ht="19.95" customHeight="1" x14ac:dyDescent="0.3">
      <c r="A71" s="7" t="s">
        <v>801</v>
      </c>
      <c r="B71" s="156">
        <v>2022</v>
      </c>
      <c r="C71" s="156">
        <v>2021</v>
      </c>
      <c r="D71" s="156">
        <v>2020</v>
      </c>
      <c r="E71" s="156">
        <v>2019</v>
      </c>
      <c r="F71" s="156">
        <v>2018</v>
      </c>
      <c r="G71" s="156">
        <v>2017</v>
      </c>
      <c r="H71" s="156">
        <v>2016</v>
      </c>
      <c r="I71" s="156">
        <v>2015</v>
      </c>
      <c r="J71" s="156">
        <v>2014</v>
      </c>
      <c r="K71" s="67"/>
    </row>
    <row r="72" spans="1:19" ht="19.95" customHeight="1" x14ac:dyDescent="0.3">
      <c r="A72" s="9" t="s">
        <v>3</v>
      </c>
      <c r="B72" s="9">
        <v>275</v>
      </c>
      <c r="C72" s="153">
        <v>245</v>
      </c>
      <c r="D72" s="153">
        <v>232</v>
      </c>
      <c r="E72" s="153">
        <v>171.11151101044706</v>
      </c>
      <c r="F72" s="153">
        <v>152.411593563259</v>
      </c>
      <c r="G72" s="153">
        <v>168.30895016933511</v>
      </c>
      <c r="H72" s="153">
        <v>166.62248061927895</v>
      </c>
      <c r="I72" s="153">
        <v>154.42289531822348</v>
      </c>
      <c r="J72" s="153">
        <v>155.98830334221159</v>
      </c>
      <c r="K72" s="67"/>
    </row>
    <row r="73" spans="1:19" ht="19.95" customHeight="1" x14ac:dyDescent="0.3">
      <c r="A73" s="9" t="s">
        <v>2</v>
      </c>
      <c r="B73" s="67">
        <v>36.47</v>
      </c>
      <c r="C73" s="153">
        <v>34</v>
      </c>
      <c r="D73" s="153">
        <v>29</v>
      </c>
      <c r="E73" s="153">
        <v>26.695093624405082</v>
      </c>
      <c r="F73" s="153">
        <v>25.335999999999999</v>
      </c>
      <c r="G73" s="153">
        <v>28.175762990400706</v>
      </c>
      <c r="H73" s="153">
        <v>34.699896185853078</v>
      </c>
      <c r="I73" s="153">
        <v>34.451158070150697</v>
      </c>
      <c r="J73" s="153">
        <v>40.597790420973119</v>
      </c>
      <c r="K73" s="67"/>
    </row>
    <row r="74" spans="1:19" ht="19.95" customHeight="1" x14ac:dyDescent="0.3">
      <c r="A74" s="9" t="s">
        <v>1</v>
      </c>
      <c r="B74" s="9">
        <v>202</v>
      </c>
      <c r="C74" s="153">
        <v>209</v>
      </c>
      <c r="D74" s="153">
        <v>216</v>
      </c>
      <c r="E74" s="153">
        <v>225.3259091689267</v>
      </c>
      <c r="F74" s="153">
        <v>243.13927389781168</v>
      </c>
      <c r="G74" s="153">
        <v>240.09125884261894</v>
      </c>
      <c r="H74" s="153">
        <v>202.91217433853856</v>
      </c>
      <c r="I74" s="153">
        <v>196.38559337174564</v>
      </c>
      <c r="J74" s="153">
        <v>199.10479908431012</v>
      </c>
      <c r="K74" s="67"/>
    </row>
    <row r="75" spans="1:19" ht="19.95" customHeight="1" x14ac:dyDescent="0.3">
      <c r="A75" s="9" t="s">
        <v>4</v>
      </c>
      <c r="B75" s="67">
        <v>49.46</v>
      </c>
      <c r="C75" s="153">
        <v>54</v>
      </c>
      <c r="D75" s="153">
        <v>40.773000000000003</v>
      </c>
      <c r="E75" s="153">
        <v>60.808631956256527</v>
      </c>
      <c r="F75" s="153">
        <v>63.302549361314007</v>
      </c>
      <c r="G75" s="153">
        <v>48.711902968828234</v>
      </c>
      <c r="H75" s="153">
        <v>45.447079957108414</v>
      </c>
      <c r="I75" s="153"/>
      <c r="J75" s="153"/>
      <c r="K75" s="67"/>
    </row>
    <row r="76" spans="1:19" ht="19.95" customHeight="1" thickBot="1" x14ac:dyDescent="0.35">
      <c r="A76" s="144" t="s">
        <v>0</v>
      </c>
      <c r="B76" s="265">
        <f t="shared" ref="B76:H76" si="12">SUM(B72:B75)</f>
        <v>562.93000000000006</v>
      </c>
      <c r="C76" s="155">
        <f t="shared" si="12"/>
        <v>542</v>
      </c>
      <c r="D76" s="155">
        <f t="shared" si="12"/>
        <v>517.77300000000002</v>
      </c>
      <c r="E76" s="155">
        <f t="shared" si="12"/>
        <v>483.94114576003534</v>
      </c>
      <c r="F76" s="155">
        <f t="shared" si="12"/>
        <v>484.18941682238466</v>
      </c>
      <c r="G76" s="469">
        <f t="shared" si="12"/>
        <v>485.28787497118299</v>
      </c>
      <c r="H76" s="469">
        <f t="shared" si="12"/>
        <v>449.68163110077904</v>
      </c>
      <c r="I76" s="155">
        <v>430.54723772019395</v>
      </c>
      <c r="J76" s="155">
        <v>435.67585091225408</v>
      </c>
      <c r="K76" s="67"/>
    </row>
    <row r="77" spans="1:19" s="66" customFormat="1" ht="19.95" customHeight="1" x14ac:dyDescent="0.3">
      <c r="A77" s="126" t="s">
        <v>800</v>
      </c>
      <c r="B77" s="126"/>
      <c r="C77" s="153"/>
      <c r="D77" s="153"/>
      <c r="E77" s="153"/>
      <c r="F77" s="153"/>
      <c r="G77" s="153"/>
      <c r="H77" s="153"/>
      <c r="I77" s="69">
        <f>I76/1000</f>
        <v>0.43054723772019393</v>
      </c>
      <c r="J77" s="69">
        <f>J76/1000</f>
        <v>0.43567585091225408</v>
      </c>
      <c r="L77" s="9"/>
      <c r="M77" s="9"/>
      <c r="N77" s="9"/>
      <c r="O77" s="9"/>
      <c r="P77" s="9"/>
      <c r="Q77" s="9"/>
      <c r="R77" s="9"/>
      <c r="S77" s="9"/>
    </row>
    <row r="78" spans="1:19" ht="19.95" customHeight="1" x14ac:dyDescent="0.3">
      <c r="A78" s="12"/>
      <c r="B78" s="12"/>
      <c r="C78" s="12"/>
      <c r="D78" s="12"/>
      <c r="E78" s="27"/>
      <c r="F78" s="34"/>
      <c r="G78" s="34"/>
      <c r="H78" s="34"/>
      <c r="I78" s="34"/>
      <c r="J78" s="34"/>
      <c r="K78" s="67"/>
    </row>
    <row r="79" spans="1:19" s="67" customFormat="1" ht="19.95" customHeight="1" x14ac:dyDescent="0.3">
      <c r="A79" s="157" t="s">
        <v>799</v>
      </c>
      <c r="B79" s="157"/>
      <c r="C79" s="158"/>
      <c r="D79" s="158"/>
      <c r="E79" s="158"/>
      <c r="F79" s="158"/>
      <c r="G79" s="158"/>
      <c r="H79" s="158"/>
      <c r="I79" s="158"/>
      <c r="J79" s="158"/>
      <c r="L79" s="9"/>
      <c r="M79" s="9"/>
      <c r="N79" s="9"/>
      <c r="O79" s="9"/>
      <c r="P79" s="9"/>
      <c r="Q79" s="9"/>
      <c r="R79" s="9"/>
      <c r="S79" s="9"/>
    </row>
    <row r="80" spans="1:19" ht="19.95" customHeight="1" x14ac:dyDescent="0.3">
      <c r="A80" s="116" t="s">
        <v>798</v>
      </c>
      <c r="B80" s="116"/>
      <c r="C80" s="116"/>
      <c r="D80" s="116"/>
      <c r="E80" s="116"/>
      <c r="F80" s="116"/>
      <c r="G80" s="116"/>
      <c r="H80" s="116"/>
    </row>
    <row r="81" spans="1:19" ht="19.95" customHeight="1" x14ac:dyDescent="0.3">
      <c r="A81" s="116" t="s">
        <v>797</v>
      </c>
      <c r="B81" s="116"/>
      <c r="C81" s="116"/>
      <c r="D81" s="116"/>
      <c r="E81" s="116"/>
      <c r="F81" s="116"/>
      <c r="G81" s="116"/>
      <c r="H81" s="116"/>
    </row>
    <row r="82" spans="1:19" s="11" customFormat="1" ht="22.5" customHeight="1" x14ac:dyDescent="0.3">
      <c r="A82" s="553" t="s">
        <v>770</v>
      </c>
      <c r="B82" s="553"/>
      <c r="C82" s="553"/>
      <c r="D82" s="553"/>
      <c r="E82" s="553"/>
      <c r="F82" s="553"/>
      <c r="G82" s="553"/>
      <c r="H82" s="553"/>
      <c r="L82" s="9"/>
      <c r="M82" s="9"/>
      <c r="N82" s="9"/>
      <c r="O82" s="9"/>
      <c r="P82" s="9"/>
      <c r="Q82" s="9"/>
      <c r="R82" s="9"/>
      <c r="S82" s="9"/>
    </row>
    <row r="83" spans="1:19" ht="19.95" customHeight="1" x14ac:dyDescent="0.3">
      <c r="A83" s="116" t="s">
        <v>769</v>
      </c>
      <c r="B83" s="116"/>
      <c r="C83" s="116"/>
      <c r="D83" s="116"/>
      <c r="E83" s="116"/>
      <c r="F83" s="116"/>
      <c r="G83" s="116"/>
      <c r="H83" s="116"/>
    </row>
    <row r="84" spans="1:19" s="11" customFormat="1" ht="17.25" customHeight="1" x14ac:dyDescent="0.3">
      <c r="A84" s="553" t="s">
        <v>796</v>
      </c>
      <c r="B84" s="553"/>
      <c r="C84" s="553"/>
      <c r="D84" s="553"/>
      <c r="E84" s="553"/>
      <c r="F84" s="553"/>
      <c r="G84" s="553"/>
      <c r="H84" s="553"/>
      <c r="L84" s="9"/>
      <c r="M84" s="9"/>
      <c r="N84" s="9"/>
      <c r="O84" s="9"/>
      <c r="P84" s="9"/>
      <c r="Q84" s="9"/>
      <c r="R84" s="9"/>
      <c r="S84" s="9"/>
    </row>
    <row r="85" spans="1:19" s="11" customFormat="1" ht="16.5" customHeight="1" x14ac:dyDescent="0.3">
      <c r="A85" s="553" t="s">
        <v>795</v>
      </c>
      <c r="B85" s="553"/>
      <c r="C85" s="553"/>
      <c r="D85" s="553"/>
      <c r="E85" s="553"/>
      <c r="F85" s="553"/>
      <c r="G85" s="553"/>
      <c r="H85" s="553"/>
      <c r="L85" s="9"/>
      <c r="M85" s="9"/>
      <c r="N85" s="9"/>
      <c r="O85" s="9"/>
      <c r="P85" s="9"/>
      <c r="Q85" s="9"/>
      <c r="R85" s="9"/>
      <c r="S85" s="9"/>
    </row>
    <row r="86" spans="1:19" ht="19.95" customHeight="1" x14ac:dyDescent="0.3">
      <c r="A86" s="116" t="s">
        <v>767</v>
      </c>
      <c r="B86" s="116"/>
      <c r="C86" s="116"/>
      <c r="D86" s="116"/>
      <c r="E86" s="116"/>
      <c r="F86" s="116"/>
      <c r="G86" s="116"/>
      <c r="H86" s="116"/>
    </row>
    <row r="87" spans="1:19" ht="19.95" customHeight="1" x14ac:dyDescent="0.3">
      <c r="A87" s="116" t="s">
        <v>790</v>
      </c>
      <c r="B87" s="116"/>
      <c r="C87" s="116"/>
      <c r="D87" s="116"/>
      <c r="E87" s="116"/>
      <c r="F87" s="116"/>
      <c r="G87" s="116"/>
      <c r="H87" s="116"/>
    </row>
    <row r="88" spans="1:19" ht="19.95" customHeight="1" x14ac:dyDescent="0.3">
      <c r="A88" s="116"/>
      <c r="B88" s="116"/>
      <c r="C88" s="116"/>
      <c r="D88" s="116"/>
      <c r="E88" s="116"/>
      <c r="F88" s="116"/>
      <c r="G88" s="116"/>
      <c r="H88" s="116"/>
    </row>
    <row r="89" spans="1:19" s="67" customFormat="1" ht="19.95" customHeight="1" x14ac:dyDescent="0.3">
      <c r="A89" s="157" t="s">
        <v>794</v>
      </c>
      <c r="B89" s="157"/>
      <c r="C89" s="158"/>
      <c r="D89" s="158"/>
      <c r="E89" s="158"/>
      <c r="F89" s="158"/>
      <c r="G89" s="158"/>
      <c r="H89" s="158"/>
      <c r="I89" s="158"/>
      <c r="J89" s="158"/>
      <c r="L89" s="9"/>
      <c r="M89" s="9"/>
      <c r="N89" s="9"/>
      <c r="O89" s="9"/>
      <c r="P89" s="9"/>
      <c r="Q89" s="9"/>
      <c r="R89" s="9"/>
      <c r="S89" s="9"/>
    </row>
    <row r="90" spans="1:19" ht="19.95" customHeight="1" x14ac:dyDescent="0.3">
      <c r="A90" s="116" t="s">
        <v>793</v>
      </c>
      <c r="B90" s="116"/>
      <c r="C90" s="116"/>
      <c r="D90" s="116"/>
      <c r="E90" s="116"/>
      <c r="F90" s="116"/>
      <c r="G90" s="116"/>
      <c r="H90" s="116"/>
    </row>
    <row r="91" spans="1:19" ht="19.95" customHeight="1" x14ac:dyDescent="0.3">
      <c r="A91" s="116" t="s">
        <v>792</v>
      </c>
      <c r="B91" s="116"/>
      <c r="C91" s="116"/>
      <c r="D91" s="116"/>
      <c r="E91" s="116"/>
      <c r="F91" s="116"/>
      <c r="G91" s="116"/>
      <c r="H91" s="116"/>
    </row>
    <row r="92" spans="1:19" s="11" customFormat="1" ht="19.2" customHeight="1" x14ac:dyDescent="0.3">
      <c r="A92" s="553" t="s">
        <v>770</v>
      </c>
      <c r="B92" s="553"/>
      <c r="C92" s="553"/>
      <c r="D92" s="553"/>
      <c r="E92" s="553"/>
      <c r="F92" s="553"/>
      <c r="G92" s="553"/>
      <c r="H92" s="553"/>
      <c r="L92" s="9"/>
      <c r="M92" s="9"/>
      <c r="N92" s="9"/>
      <c r="O92" s="9"/>
      <c r="P92" s="9"/>
      <c r="Q92" s="9"/>
      <c r="R92" s="9"/>
      <c r="S92" s="9"/>
    </row>
    <row r="93" spans="1:19" ht="19.95" customHeight="1" x14ac:dyDescent="0.3">
      <c r="A93" s="116" t="s">
        <v>769</v>
      </c>
      <c r="B93" s="116"/>
      <c r="C93" s="116"/>
      <c r="D93" s="116"/>
      <c r="E93" s="116"/>
      <c r="F93" s="116"/>
      <c r="G93" s="116"/>
      <c r="H93" s="116"/>
    </row>
    <row r="94" spans="1:19" ht="19.95" customHeight="1" x14ac:dyDescent="0.3">
      <c r="A94" s="116" t="s">
        <v>767</v>
      </c>
      <c r="B94" s="116"/>
      <c r="C94" s="116"/>
      <c r="D94" s="116"/>
      <c r="E94" s="116"/>
      <c r="F94" s="116"/>
      <c r="G94" s="116"/>
      <c r="H94" s="116"/>
    </row>
    <row r="95" spans="1:19" s="11" customFormat="1" ht="19.2" customHeight="1" x14ac:dyDescent="0.3">
      <c r="A95" s="553" t="s">
        <v>791</v>
      </c>
      <c r="B95" s="553"/>
      <c r="C95" s="553"/>
      <c r="D95" s="553"/>
      <c r="E95" s="553"/>
      <c r="F95" s="553"/>
      <c r="G95" s="553"/>
      <c r="H95" s="553"/>
      <c r="L95" s="9"/>
      <c r="M95" s="9"/>
      <c r="N95" s="9"/>
      <c r="O95" s="9"/>
      <c r="P95" s="9"/>
      <c r="Q95" s="9"/>
      <c r="R95" s="9"/>
      <c r="S95" s="9"/>
    </row>
    <row r="96" spans="1:19" ht="19.95" customHeight="1" x14ac:dyDescent="0.3">
      <c r="A96" s="116" t="s">
        <v>790</v>
      </c>
      <c r="B96" s="116"/>
      <c r="C96" s="116"/>
      <c r="D96" s="116"/>
      <c r="E96" s="116"/>
      <c r="F96" s="116"/>
      <c r="G96" s="116"/>
      <c r="H96" s="116"/>
    </row>
    <row r="97" spans="1:19" ht="19.95" customHeight="1" x14ac:dyDescent="0.3">
      <c r="A97" s="116"/>
      <c r="B97" s="116"/>
      <c r="C97" s="116"/>
      <c r="D97" s="116"/>
      <c r="E97" s="116"/>
      <c r="F97" s="116"/>
      <c r="G97" s="116"/>
      <c r="H97" s="116"/>
    </row>
    <row r="98" spans="1:19" s="67" customFormat="1" ht="19.95" customHeight="1" x14ac:dyDescent="0.3">
      <c r="A98" s="157" t="s">
        <v>789</v>
      </c>
      <c r="B98" s="157"/>
      <c r="C98" s="158"/>
      <c r="D98" s="158"/>
      <c r="E98" s="158"/>
      <c r="F98" s="158"/>
      <c r="G98" s="158"/>
      <c r="H98" s="158"/>
      <c r="I98" s="158"/>
      <c r="J98" s="158"/>
      <c r="L98" s="9"/>
      <c r="M98" s="9"/>
      <c r="N98" s="9"/>
      <c r="O98" s="9"/>
      <c r="P98" s="9"/>
      <c r="Q98" s="9"/>
      <c r="R98" s="9"/>
      <c r="S98" s="9"/>
    </row>
    <row r="99" spans="1:19" s="11" customFormat="1" ht="34.950000000000003" customHeight="1" x14ac:dyDescent="0.3">
      <c r="A99" s="553" t="s">
        <v>788</v>
      </c>
      <c r="B99" s="553"/>
      <c r="C99" s="553"/>
      <c r="D99" s="553"/>
      <c r="E99" s="553"/>
      <c r="F99" s="553"/>
      <c r="G99" s="553"/>
      <c r="H99" s="553"/>
      <c r="L99" s="9"/>
      <c r="M99" s="9"/>
      <c r="N99" s="9"/>
      <c r="O99" s="9"/>
      <c r="P99" s="9"/>
      <c r="Q99" s="9"/>
      <c r="R99" s="9"/>
      <c r="S99" s="9"/>
    </row>
    <row r="100" spans="1:19" s="11" customFormat="1" ht="19.95" customHeight="1" x14ac:dyDescent="0.3">
      <c r="A100" s="553" t="s">
        <v>787</v>
      </c>
      <c r="B100" s="553"/>
      <c r="C100" s="553"/>
      <c r="D100" s="553"/>
      <c r="E100" s="553"/>
      <c r="F100" s="553"/>
      <c r="G100" s="553"/>
      <c r="H100" s="553"/>
      <c r="L100" s="9"/>
      <c r="M100" s="9"/>
      <c r="N100" s="9"/>
      <c r="O100" s="9"/>
      <c r="P100" s="9"/>
      <c r="Q100" s="9"/>
      <c r="R100" s="9"/>
      <c r="S100" s="9"/>
    </row>
    <row r="101" spans="1:19" ht="19.95" customHeight="1" x14ac:dyDescent="0.3">
      <c r="A101" s="116" t="s">
        <v>786</v>
      </c>
      <c r="B101" s="116"/>
      <c r="C101" s="116"/>
      <c r="D101" s="116"/>
      <c r="E101" s="116"/>
      <c r="F101" s="116"/>
      <c r="G101" s="116"/>
      <c r="H101" s="116"/>
    </row>
    <row r="102" spans="1:19" ht="19.95" customHeight="1" x14ac:dyDescent="0.3">
      <c r="A102" s="116" t="s">
        <v>785</v>
      </c>
      <c r="B102" s="116"/>
      <c r="C102" s="116"/>
      <c r="D102" s="116"/>
      <c r="E102" s="116"/>
      <c r="F102" s="116"/>
      <c r="G102" s="116"/>
      <c r="H102" s="116"/>
    </row>
    <row r="103" spans="1:19" ht="19.95" customHeight="1" x14ac:dyDescent="0.3">
      <c r="A103" s="116" t="s">
        <v>784</v>
      </c>
      <c r="B103" s="116"/>
      <c r="C103" s="116"/>
      <c r="D103" s="116"/>
      <c r="E103" s="116"/>
      <c r="F103" s="116"/>
      <c r="G103" s="116"/>
      <c r="H103" s="116"/>
    </row>
    <row r="104" spans="1:19" ht="19.95" customHeight="1" x14ac:dyDescent="0.3">
      <c r="A104" s="116" t="s">
        <v>783</v>
      </c>
      <c r="B104" s="116"/>
      <c r="C104" s="116"/>
      <c r="D104" s="116"/>
      <c r="E104" s="116"/>
      <c r="F104" s="116"/>
      <c r="G104" s="116"/>
      <c r="H104" s="116"/>
    </row>
    <row r="105" spans="1:19" ht="19.95" customHeight="1" x14ac:dyDescent="0.3">
      <c r="A105" s="116" t="s">
        <v>782</v>
      </c>
      <c r="B105" s="116"/>
      <c r="C105" s="116"/>
      <c r="D105" s="116"/>
      <c r="E105" s="116"/>
      <c r="F105" s="116"/>
      <c r="G105" s="116"/>
      <c r="H105" s="116"/>
    </row>
    <row r="106" spans="1:19" ht="19.95" customHeight="1" x14ac:dyDescent="0.3">
      <c r="A106" s="116" t="s">
        <v>781</v>
      </c>
      <c r="B106" s="116"/>
      <c r="C106" s="116"/>
      <c r="D106" s="116"/>
      <c r="E106" s="116"/>
      <c r="F106" s="116"/>
      <c r="G106" s="116"/>
      <c r="H106" s="116"/>
    </row>
    <row r="107" spans="1:19" ht="19.95" customHeight="1" x14ac:dyDescent="0.3">
      <c r="A107" s="116" t="s">
        <v>780</v>
      </c>
      <c r="B107" s="116"/>
      <c r="C107" s="116"/>
      <c r="D107" s="116"/>
      <c r="E107" s="116"/>
      <c r="F107" s="116"/>
      <c r="G107" s="116"/>
      <c r="H107" s="116"/>
    </row>
    <row r="108" spans="1:19" ht="19.95" customHeight="1" x14ac:dyDescent="0.3">
      <c r="A108" s="116" t="s">
        <v>779</v>
      </c>
      <c r="B108" s="116"/>
      <c r="C108" s="116"/>
      <c r="D108" s="116"/>
      <c r="E108" s="116"/>
      <c r="F108" s="116"/>
      <c r="G108" s="116"/>
      <c r="H108" s="116"/>
    </row>
    <row r="109" spans="1:19" ht="19.95" customHeight="1" x14ac:dyDescent="0.3">
      <c r="A109" s="116" t="s">
        <v>778</v>
      </c>
      <c r="B109" s="116"/>
      <c r="C109" s="116"/>
      <c r="D109" s="116"/>
      <c r="E109" s="116"/>
      <c r="F109" s="116"/>
      <c r="G109" s="116"/>
      <c r="H109" s="116"/>
    </row>
    <row r="110" spans="1:19" ht="19.95" customHeight="1" x14ac:dyDescent="0.3">
      <c r="A110" s="116" t="s">
        <v>777</v>
      </c>
      <c r="B110" s="116"/>
      <c r="C110" s="116"/>
      <c r="D110" s="116"/>
      <c r="E110" s="116"/>
      <c r="F110" s="116"/>
      <c r="G110" s="116"/>
      <c r="H110" s="116"/>
    </row>
    <row r="111" spans="1:19" ht="19.95" customHeight="1" x14ac:dyDescent="0.3">
      <c r="A111" s="116" t="s">
        <v>776</v>
      </c>
      <c r="B111" s="116"/>
      <c r="C111" s="116"/>
      <c r="D111" s="116"/>
      <c r="E111" s="116"/>
      <c r="F111" s="116"/>
      <c r="G111" s="116"/>
      <c r="H111" s="116"/>
    </row>
    <row r="112" spans="1:19" ht="19.95" customHeight="1" x14ac:dyDescent="0.3">
      <c r="A112" s="116" t="s">
        <v>775</v>
      </c>
      <c r="B112" s="116"/>
      <c r="C112" s="116"/>
      <c r="D112" s="116"/>
      <c r="E112" s="116"/>
      <c r="F112" s="116"/>
      <c r="G112" s="116"/>
      <c r="H112" s="116"/>
    </row>
    <row r="113" spans="1:19" ht="19.95" customHeight="1" x14ac:dyDescent="0.3">
      <c r="A113" s="116" t="s">
        <v>774</v>
      </c>
      <c r="B113" s="116"/>
      <c r="C113" s="116"/>
      <c r="D113" s="116"/>
      <c r="E113" s="116"/>
      <c r="F113" s="116"/>
      <c r="G113" s="116"/>
      <c r="H113" s="116"/>
    </row>
    <row r="114" spans="1:19" ht="19.95" customHeight="1" x14ac:dyDescent="0.3">
      <c r="A114" s="116" t="s">
        <v>773</v>
      </c>
      <c r="B114" s="116"/>
      <c r="C114" s="116"/>
      <c r="D114" s="116"/>
      <c r="E114" s="116"/>
      <c r="F114" s="116"/>
      <c r="G114" s="116"/>
      <c r="H114" s="116"/>
    </row>
    <row r="115" spans="1:19" ht="19.95" customHeight="1" x14ac:dyDescent="0.3">
      <c r="A115" s="116" t="s">
        <v>772</v>
      </c>
      <c r="B115" s="116"/>
      <c r="C115" s="116"/>
      <c r="D115" s="116"/>
      <c r="E115" s="116"/>
      <c r="F115" s="116"/>
      <c r="G115" s="116"/>
      <c r="H115" s="116"/>
    </row>
    <row r="116" spans="1:19" ht="19.95" customHeight="1" x14ac:dyDescent="0.3">
      <c r="A116" s="116" t="s">
        <v>771</v>
      </c>
      <c r="B116" s="116"/>
      <c r="C116" s="116"/>
      <c r="D116" s="116"/>
      <c r="E116" s="116"/>
      <c r="F116" s="116"/>
      <c r="G116" s="116"/>
      <c r="H116" s="116"/>
    </row>
    <row r="117" spans="1:19" s="11" customFormat="1" ht="20.399999999999999" customHeight="1" x14ac:dyDescent="0.3">
      <c r="A117" s="553" t="s">
        <v>770</v>
      </c>
      <c r="B117" s="553"/>
      <c r="C117" s="553"/>
      <c r="D117" s="553"/>
      <c r="E117" s="553"/>
      <c r="F117" s="553"/>
      <c r="G117" s="553"/>
      <c r="H117" s="553"/>
      <c r="L117" s="9"/>
      <c r="M117" s="9"/>
      <c r="N117" s="9"/>
      <c r="O117" s="9"/>
      <c r="P117" s="9"/>
      <c r="Q117" s="9"/>
      <c r="R117" s="9"/>
      <c r="S117" s="9"/>
    </row>
    <row r="118" spans="1:19" ht="19.95" customHeight="1" x14ac:dyDescent="0.3">
      <c r="A118" s="116" t="s">
        <v>769</v>
      </c>
      <c r="B118" s="116"/>
      <c r="C118" s="116"/>
      <c r="D118" s="116"/>
      <c r="E118" s="116"/>
      <c r="F118" s="116"/>
      <c r="G118" s="116"/>
      <c r="H118" s="116"/>
    </row>
    <row r="119" spans="1:19" s="11" customFormat="1" ht="19.95" customHeight="1" x14ac:dyDescent="0.3">
      <c r="A119" s="553" t="s">
        <v>768</v>
      </c>
      <c r="B119" s="553"/>
      <c r="C119" s="553"/>
      <c r="D119" s="553"/>
      <c r="E119" s="553"/>
      <c r="F119" s="553"/>
      <c r="G119" s="553"/>
      <c r="H119" s="553"/>
      <c r="L119" s="9"/>
      <c r="M119" s="9"/>
      <c r="N119" s="9"/>
      <c r="O119" s="9"/>
      <c r="P119" s="9"/>
      <c r="Q119" s="9"/>
      <c r="R119" s="9"/>
      <c r="S119" s="9"/>
    </row>
    <row r="120" spans="1:19" ht="19.95" customHeight="1" x14ac:dyDescent="0.3">
      <c r="A120" s="116" t="s">
        <v>767</v>
      </c>
      <c r="B120" s="116"/>
      <c r="C120" s="116"/>
      <c r="D120" s="116"/>
      <c r="E120" s="116"/>
      <c r="F120" s="116"/>
      <c r="G120" s="116"/>
      <c r="H120" s="116"/>
    </row>
    <row r="122" spans="1:19" s="67" customFormat="1" ht="19.95" customHeight="1" x14ac:dyDescent="0.3">
      <c r="A122" s="157" t="s">
        <v>766</v>
      </c>
      <c r="B122" s="157"/>
      <c r="C122" s="158"/>
      <c r="D122" s="158"/>
      <c r="E122" s="158"/>
      <c r="F122" s="158"/>
      <c r="G122" s="158"/>
      <c r="H122" s="158"/>
      <c r="I122" s="158"/>
      <c r="J122" s="158"/>
      <c r="L122" s="9"/>
      <c r="M122" s="9"/>
      <c r="N122" s="9"/>
      <c r="O122" s="9"/>
      <c r="P122" s="9"/>
      <c r="Q122" s="9"/>
      <c r="R122" s="9"/>
      <c r="S122" s="9"/>
    </row>
    <row r="123" spans="1:19" ht="19.95" customHeight="1" x14ac:dyDescent="0.3">
      <c r="A123" s="111" t="s">
        <v>187</v>
      </c>
      <c r="B123" s="156">
        <v>2022</v>
      </c>
      <c r="C123" s="156">
        <v>2021</v>
      </c>
      <c r="D123" s="156">
        <v>2020</v>
      </c>
      <c r="E123" s="156">
        <v>2019</v>
      </c>
      <c r="F123" s="156">
        <v>2018</v>
      </c>
      <c r="G123" s="156">
        <v>2017</v>
      </c>
      <c r="H123" s="156">
        <v>2016</v>
      </c>
      <c r="I123" s="156">
        <v>2015</v>
      </c>
      <c r="J123" s="156">
        <v>2014</v>
      </c>
    </row>
    <row r="124" spans="1:19" ht="19.95" customHeight="1" x14ac:dyDescent="0.3">
      <c r="A124" s="464" t="s">
        <v>3</v>
      </c>
      <c r="B124" s="467">
        <v>0.45</v>
      </c>
      <c r="C124" s="467">
        <v>0.46</v>
      </c>
      <c r="D124" s="38">
        <v>0.4</v>
      </c>
      <c r="E124" s="38">
        <v>0.42</v>
      </c>
      <c r="F124" s="38">
        <v>0.4</v>
      </c>
      <c r="G124" s="38">
        <v>0.42</v>
      </c>
      <c r="H124" s="38">
        <v>0.43</v>
      </c>
      <c r="I124" s="156"/>
      <c r="J124" s="156"/>
    </row>
    <row r="125" spans="1:19" ht="19.95" customHeight="1" x14ac:dyDescent="0.3">
      <c r="A125" s="465" t="s">
        <v>763</v>
      </c>
      <c r="B125" s="38">
        <v>0.63</v>
      </c>
      <c r="C125" s="38">
        <v>0.79</v>
      </c>
      <c r="D125" s="38">
        <v>0.59</v>
      </c>
      <c r="E125" s="38">
        <v>0.68839794805929699</v>
      </c>
      <c r="F125" s="38">
        <v>0</v>
      </c>
      <c r="G125" s="38">
        <v>0</v>
      </c>
      <c r="H125" s="38">
        <v>0</v>
      </c>
      <c r="I125" s="156"/>
      <c r="J125" s="156"/>
    </row>
    <row r="126" spans="1:19" ht="19.95" customHeight="1" x14ac:dyDescent="0.3">
      <c r="A126" s="465" t="s">
        <v>15</v>
      </c>
      <c r="B126" s="38">
        <v>0.42</v>
      </c>
      <c r="C126" s="38">
        <v>0.43</v>
      </c>
      <c r="D126" s="38">
        <v>0.37</v>
      </c>
      <c r="E126" s="38">
        <v>0.332051606441086</v>
      </c>
      <c r="F126" s="38">
        <v>0.37</v>
      </c>
      <c r="G126" s="38">
        <v>0.34108481424132497</v>
      </c>
      <c r="H126" s="38">
        <v>0.35125767648624001</v>
      </c>
      <c r="I126" s="156"/>
      <c r="J126" s="156"/>
    </row>
    <row r="127" spans="1:19" ht="19.95" customHeight="1" x14ac:dyDescent="0.3">
      <c r="A127" s="465" t="s">
        <v>13</v>
      </c>
      <c r="B127" s="38">
        <v>0.43</v>
      </c>
      <c r="C127" s="38">
        <v>0.4</v>
      </c>
      <c r="D127" s="38">
        <v>0.38</v>
      </c>
      <c r="E127" s="38">
        <v>0.408338223456298</v>
      </c>
      <c r="F127" s="38">
        <v>0.44400000000000001</v>
      </c>
      <c r="G127" s="38">
        <v>0.52500000000000002</v>
      </c>
      <c r="H127" s="38">
        <v>0.53729320634467004</v>
      </c>
      <c r="I127" s="38">
        <v>0.46</v>
      </c>
      <c r="J127" s="38">
        <v>0.72</v>
      </c>
    </row>
    <row r="128" spans="1:19" ht="19.95" customHeight="1" x14ac:dyDescent="0.3">
      <c r="A128" s="465" t="s">
        <v>14</v>
      </c>
      <c r="B128" s="38">
        <v>0.26</v>
      </c>
      <c r="C128" s="38">
        <v>0.26</v>
      </c>
      <c r="D128" s="38">
        <v>0.26</v>
      </c>
      <c r="E128" s="38">
        <v>0.41408844282014601</v>
      </c>
      <c r="F128" s="38">
        <v>0.373</v>
      </c>
      <c r="G128" s="38">
        <v>0.34</v>
      </c>
      <c r="H128" s="38">
        <v>0.34499202219616998</v>
      </c>
      <c r="I128" s="38">
        <v>0.34</v>
      </c>
      <c r="J128" s="38">
        <v>0.37</v>
      </c>
    </row>
    <row r="129" spans="1:10" ht="19.95" customHeight="1" x14ac:dyDescent="0.3">
      <c r="A129" s="464" t="s">
        <v>10</v>
      </c>
      <c r="B129" s="38">
        <v>1.57</v>
      </c>
      <c r="C129" s="38">
        <v>1.71</v>
      </c>
      <c r="D129" s="38">
        <v>1.87</v>
      </c>
      <c r="E129" s="38">
        <v>2.11121895664821</v>
      </c>
      <c r="F129" s="38">
        <v>2.8130000000000002</v>
      </c>
      <c r="G129" s="38">
        <v>1.78</v>
      </c>
      <c r="H129" s="38">
        <v>1.92</v>
      </c>
      <c r="I129" s="38">
        <v>2.5</v>
      </c>
      <c r="J129" s="38">
        <v>2.48</v>
      </c>
    </row>
    <row r="130" spans="1:10" ht="19.95" customHeight="1" x14ac:dyDescent="0.3">
      <c r="A130" s="464" t="s">
        <v>1</v>
      </c>
      <c r="B130" s="38">
        <v>0.79</v>
      </c>
      <c r="C130" s="38">
        <v>0.77735090408371199</v>
      </c>
      <c r="D130" s="38">
        <v>0.88226469900371896</v>
      </c>
      <c r="E130" s="38">
        <v>0.91827166371593993</v>
      </c>
      <c r="F130" s="38">
        <v>0.9153872948381141</v>
      </c>
      <c r="G130" s="38">
        <v>0.93949416704411937</v>
      </c>
      <c r="H130" s="38">
        <v>0.96261769870018532</v>
      </c>
      <c r="I130" s="38"/>
      <c r="J130" s="38"/>
    </row>
    <row r="131" spans="1:10" ht="19.95" customHeight="1" x14ac:dyDescent="0.3">
      <c r="A131" s="465" t="s">
        <v>12</v>
      </c>
      <c r="B131" s="468">
        <v>0.77</v>
      </c>
      <c r="C131" s="468">
        <v>0.72433658589985006</v>
      </c>
      <c r="D131" s="468">
        <v>0.95087450403148366</v>
      </c>
      <c r="E131" s="468">
        <v>1.0029681619034396</v>
      </c>
      <c r="F131" s="468">
        <v>1.1944037539225241</v>
      </c>
      <c r="G131" s="468">
        <v>1.3721676752679526</v>
      </c>
      <c r="H131" s="468">
        <v>1.1846702585417603</v>
      </c>
      <c r="I131" s="38">
        <v>0.62</v>
      </c>
      <c r="J131" s="38">
        <v>0.46</v>
      </c>
    </row>
    <row r="132" spans="1:10" ht="19.95" customHeight="1" x14ac:dyDescent="0.3">
      <c r="A132" s="465" t="s">
        <v>11</v>
      </c>
      <c r="B132" s="38">
        <v>0.79</v>
      </c>
      <c r="C132" s="38">
        <v>0.8026291115017532</v>
      </c>
      <c r="D132" s="38">
        <v>0.85319757167429677</v>
      </c>
      <c r="E132" s="38">
        <v>0.88427025395008718</v>
      </c>
      <c r="F132" s="38">
        <v>0.81925227606858364</v>
      </c>
      <c r="G132" s="38">
        <v>0.83155038316927765</v>
      </c>
      <c r="H132" s="38">
        <v>0.90487190781150928</v>
      </c>
      <c r="I132" s="38">
        <v>0.48</v>
      </c>
      <c r="J132" s="38">
        <v>0.43</v>
      </c>
    </row>
    <row r="133" spans="1:10" ht="19.95" customHeight="1" x14ac:dyDescent="0.3">
      <c r="A133" s="464" t="s">
        <v>16</v>
      </c>
      <c r="B133" s="467">
        <v>0.22</v>
      </c>
      <c r="C133" s="467">
        <v>0.31697847897373405</v>
      </c>
      <c r="D133" s="38">
        <v>0.29942904676183418</v>
      </c>
      <c r="E133" s="38">
        <v>0.24601386636656619</v>
      </c>
      <c r="F133" s="38">
        <v>0.19740358251842269</v>
      </c>
      <c r="G133" s="38">
        <v>0.19889063369229509</v>
      </c>
      <c r="H133" s="38">
        <v>0.25313467886257712</v>
      </c>
      <c r="I133" s="38">
        <v>0.27</v>
      </c>
      <c r="J133" s="38">
        <v>0.16</v>
      </c>
    </row>
    <row r="134" spans="1:10" ht="19.95" customHeight="1" thickBot="1" x14ac:dyDescent="0.35">
      <c r="A134" s="459" t="s">
        <v>762</v>
      </c>
      <c r="B134" s="462">
        <v>0.67</v>
      </c>
      <c r="C134" s="461">
        <v>0.69715913592774659</v>
      </c>
      <c r="D134" s="461">
        <v>0.68961152463890141</v>
      </c>
      <c r="E134" s="461">
        <v>0.73020652008427822</v>
      </c>
      <c r="F134" s="461">
        <v>0.72983159343606507</v>
      </c>
      <c r="G134" s="461">
        <v>0.73167856878317727</v>
      </c>
      <c r="H134" s="461">
        <v>0.76273448303664648</v>
      </c>
      <c r="I134" s="461">
        <v>0.59</v>
      </c>
      <c r="J134" s="461">
        <v>0.55000000000000004</v>
      </c>
    </row>
    <row r="135" spans="1:10" ht="19.95" customHeight="1" x14ac:dyDescent="0.3">
      <c r="A135" s="116" t="s">
        <v>761</v>
      </c>
      <c r="B135" s="465"/>
      <c r="C135" s="463"/>
      <c r="D135" s="38"/>
      <c r="E135" s="38"/>
      <c r="F135" s="38"/>
      <c r="G135" s="38"/>
      <c r="H135" s="38"/>
      <c r="I135" s="38"/>
      <c r="J135" s="38"/>
    </row>
    <row r="136" spans="1:10" ht="19.95" customHeight="1" x14ac:dyDescent="0.3">
      <c r="A136" s="116" t="s">
        <v>760</v>
      </c>
      <c r="B136" s="116"/>
      <c r="C136" s="116"/>
      <c r="D136" s="116"/>
      <c r="E136" s="116"/>
      <c r="F136" s="116"/>
      <c r="G136" s="460"/>
      <c r="H136" s="463"/>
      <c r="I136" s="463"/>
      <c r="J136" s="463"/>
    </row>
    <row r="137" spans="1:10" ht="19.95" customHeight="1" x14ac:dyDescent="0.3">
      <c r="A137" s="116" t="s">
        <v>765</v>
      </c>
      <c r="B137" s="116"/>
      <c r="C137" s="116"/>
      <c r="D137" s="116"/>
      <c r="E137" s="116"/>
      <c r="F137" s="116"/>
      <c r="G137" s="116"/>
    </row>
    <row r="138" spans="1:10" ht="19.95" customHeight="1" x14ac:dyDescent="0.3">
      <c r="A138" s="116" t="s">
        <v>758</v>
      </c>
      <c r="B138" s="116"/>
      <c r="C138" s="116"/>
      <c r="D138" s="116"/>
      <c r="E138" s="116"/>
      <c r="F138" s="116"/>
      <c r="G138" s="116"/>
    </row>
    <row r="139" spans="1:10" ht="19.95" customHeight="1" x14ac:dyDescent="0.3">
      <c r="A139" s="116"/>
      <c r="B139" s="116"/>
      <c r="C139" s="116"/>
      <c r="D139" s="116"/>
      <c r="E139" s="116"/>
      <c r="F139" s="116"/>
      <c r="G139" s="116"/>
    </row>
    <row r="140" spans="1:10" ht="19.95" customHeight="1" x14ac:dyDescent="0.3">
      <c r="A140" s="466"/>
      <c r="B140" s="466"/>
    </row>
    <row r="141" spans="1:10" ht="19.95" customHeight="1" x14ac:dyDescent="0.3">
      <c r="A141" s="157" t="s">
        <v>764</v>
      </c>
      <c r="B141" s="157"/>
      <c r="C141" s="157"/>
      <c r="D141" s="157"/>
      <c r="E141" s="157"/>
      <c r="F141" s="157"/>
      <c r="G141" s="157"/>
      <c r="H141" s="157"/>
    </row>
    <row r="142" spans="1:10" ht="19.95" customHeight="1" x14ac:dyDescent="0.3">
      <c r="A142" s="111" t="s">
        <v>187</v>
      </c>
      <c r="B142" s="156">
        <v>2022</v>
      </c>
      <c r="C142" s="156">
        <v>2021</v>
      </c>
      <c r="D142" s="156">
        <v>2020</v>
      </c>
      <c r="E142" s="156">
        <v>2019</v>
      </c>
      <c r="F142" s="156">
        <v>2018</v>
      </c>
      <c r="G142" s="156">
        <v>2017</v>
      </c>
      <c r="H142" s="156">
        <v>2016</v>
      </c>
      <c r="I142" s="458">
        <v>2015</v>
      </c>
      <c r="J142" s="458">
        <v>2014</v>
      </c>
    </row>
    <row r="143" spans="1:10" ht="19.95" customHeight="1" x14ac:dyDescent="0.3">
      <c r="A143" s="464" t="s">
        <v>3</v>
      </c>
      <c r="B143" s="463">
        <v>9.4600000000000009</v>
      </c>
      <c r="C143" s="38">
        <v>9.69</v>
      </c>
      <c r="D143" s="38">
        <v>10.417</v>
      </c>
      <c r="E143" s="38">
        <v>10.214</v>
      </c>
      <c r="F143" s="38">
        <v>13.28</v>
      </c>
      <c r="G143" s="38">
        <v>8.0210000000000008</v>
      </c>
      <c r="H143" s="38">
        <v>7.7629999999999999</v>
      </c>
      <c r="I143" s="458"/>
      <c r="J143" s="458"/>
    </row>
    <row r="144" spans="1:10" ht="19.95" customHeight="1" x14ac:dyDescent="0.3">
      <c r="A144" s="465" t="s">
        <v>763</v>
      </c>
      <c r="B144" s="38">
        <v>5.3</v>
      </c>
      <c r="C144" s="38">
        <v>4.9400000000000004</v>
      </c>
      <c r="D144" s="38">
        <v>5.766</v>
      </c>
      <c r="E144" s="38">
        <v>3.4359999999999999</v>
      </c>
      <c r="F144" s="38" t="s">
        <v>114</v>
      </c>
      <c r="G144" s="38"/>
      <c r="H144" s="38"/>
      <c r="I144" s="458"/>
      <c r="J144" s="458"/>
    </row>
    <row r="145" spans="1:10" ht="19.95" customHeight="1" x14ac:dyDescent="0.3">
      <c r="A145" s="465" t="s">
        <v>15</v>
      </c>
      <c r="B145" s="38">
        <v>52.43</v>
      </c>
      <c r="C145" s="38">
        <v>45.6</v>
      </c>
      <c r="D145" s="38">
        <v>42.795999999999999</v>
      </c>
      <c r="E145" s="38">
        <v>38.957000000000001</v>
      </c>
      <c r="F145" s="38">
        <v>44.694000000000003</v>
      </c>
      <c r="G145" s="38">
        <v>44.279000000000003</v>
      </c>
      <c r="H145" s="38">
        <v>47.34</v>
      </c>
      <c r="I145" s="458"/>
      <c r="J145" s="458"/>
    </row>
    <row r="146" spans="1:10" ht="19.95" customHeight="1" x14ac:dyDescent="0.3">
      <c r="A146" s="465" t="s">
        <v>13</v>
      </c>
      <c r="B146" s="38">
        <v>10.5</v>
      </c>
      <c r="C146" s="38">
        <v>14.61</v>
      </c>
      <c r="D146" s="38">
        <v>10.946</v>
      </c>
      <c r="E146" s="38">
        <v>9.9770000000000003</v>
      </c>
      <c r="F146" s="38">
        <v>7.51</v>
      </c>
      <c r="G146" s="38">
        <v>4.4779999999999998</v>
      </c>
      <c r="H146" s="38">
        <v>4.3760000000000003</v>
      </c>
      <c r="I146" s="38">
        <v>7.1219999999999999</v>
      </c>
      <c r="J146" s="38">
        <v>4.43</v>
      </c>
    </row>
    <row r="147" spans="1:10" ht="19.95" customHeight="1" x14ac:dyDescent="0.3">
      <c r="A147" s="465" t="s">
        <v>14</v>
      </c>
      <c r="B147" s="38">
        <v>24.52</v>
      </c>
      <c r="C147" s="38">
        <v>30.18</v>
      </c>
      <c r="D147" s="38">
        <v>30.111000000000001</v>
      </c>
      <c r="E147" s="38">
        <v>46.317</v>
      </c>
      <c r="F147" s="38">
        <v>45.658999999999999</v>
      </c>
      <c r="G147" s="38">
        <v>43.363999999999997</v>
      </c>
      <c r="H147" s="38">
        <v>39.32</v>
      </c>
      <c r="I147" s="38">
        <v>41.276000000000003</v>
      </c>
      <c r="J147" s="38">
        <v>16.149999999999999</v>
      </c>
    </row>
    <row r="148" spans="1:10" ht="19.95" customHeight="1" x14ac:dyDescent="0.3">
      <c r="A148" s="464" t="s">
        <v>10</v>
      </c>
      <c r="B148" s="463">
        <v>282.41000000000003</v>
      </c>
      <c r="C148" s="38">
        <v>288.41000000000003</v>
      </c>
      <c r="D148" s="38">
        <v>348.8</v>
      </c>
      <c r="E148" s="38">
        <v>407.19</v>
      </c>
      <c r="F148" s="38">
        <v>425.37</v>
      </c>
      <c r="G148" s="38">
        <v>304.31900000000002</v>
      </c>
      <c r="H148" s="38">
        <v>306.91000000000003</v>
      </c>
      <c r="I148" s="38">
        <v>387.00790000000001</v>
      </c>
      <c r="J148" s="38">
        <v>376.37</v>
      </c>
    </row>
    <row r="149" spans="1:10" ht="19.95" customHeight="1" x14ac:dyDescent="0.3">
      <c r="A149" s="464" t="s">
        <v>1</v>
      </c>
      <c r="B149" s="463">
        <v>5.49</v>
      </c>
      <c r="C149" s="38">
        <v>5.2142099920999225</v>
      </c>
      <c r="D149" s="38">
        <v>5.5954038125988399</v>
      </c>
      <c r="E149" s="38">
        <v>5.2755600772412574</v>
      </c>
      <c r="F149" s="38">
        <v>4.7645858051547521</v>
      </c>
      <c r="G149" s="38">
        <v>4.647623690966407</v>
      </c>
      <c r="H149" s="38">
        <v>5.7416340647115076</v>
      </c>
      <c r="I149" s="38"/>
      <c r="J149" s="38"/>
    </row>
    <row r="150" spans="1:10" ht="19.95" customHeight="1" x14ac:dyDescent="0.3">
      <c r="A150" s="465" t="s">
        <v>12</v>
      </c>
      <c r="B150" s="38">
        <v>8.32</v>
      </c>
      <c r="C150" s="38">
        <v>7.6711032454280348</v>
      </c>
      <c r="D150" s="38">
        <v>7.2531432435391077</v>
      </c>
      <c r="E150" s="38">
        <v>6.1293542540738182</v>
      </c>
      <c r="F150" s="38">
        <v>4.7021302394562134</v>
      </c>
      <c r="G150" s="38">
        <v>4.958989531644086</v>
      </c>
      <c r="H150" s="38">
        <v>9.2859317766391634</v>
      </c>
      <c r="I150" s="38">
        <v>4.8109999999999999</v>
      </c>
      <c r="J150" s="38">
        <v>4.1500000000000004</v>
      </c>
    </row>
    <row r="151" spans="1:10" ht="19.95" customHeight="1" x14ac:dyDescent="0.3">
      <c r="A151" s="465" t="s">
        <v>11</v>
      </c>
      <c r="B151" s="38">
        <v>4.8099999999999996</v>
      </c>
      <c r="C151" s="38">
        <v>4.5671776386029963</v>
      </c>
      <c r="D151" s="38">
        <v>4.5671776386029963</v>
      </c>
      <c r="E151" s="38">
        <v>5.0503934654523333</v>
      </c>
      <c r="F151" s="38">
        <v>4.9609062039072205</v>
      </c>
      <c r="G151" s="38">
        <v>4.7965890711755117</v>
      </c>
      <c r="H151" s="38">
        <v>4.5378901199321762</v>
      </c>
      <c r="I151" s="38">
        <v>2.968</v>
      </c>
      <c r="J151" s="38">
        <v>2.98</v>
      </c>
    </row>
    <row r="152" spans="1:10" ht="19.95" customHeight="1" x14ac:dyDescent="0.3">
      <c r="A152" s="464" t="s">
        <v>16</v>
      </c>
      <c r="B152" s="463">
        <v>1.93</v>
      </c>
      <c r="C152" s="38">
        <v>2.7808731550052359</v>
      </c>
      <c r="D152" s="38">
        <v>3.401982641573424</v>
      </c>
      <c r="E152" s="38">
        <v>3.2227380324851835</v>
      </c>
      <c r="F152" s="38">
        <v>2.8471381972042162</v>
      </c>
      <c r="G152" s="38">
        <v>3.8744113277386019</v>
      </c>
      <c r="H152" s="38">
        <v>4.7328677713252469</v>
      </c>
      <c r="I152" s="38">
        <v>6.0679999999999996</v>
      </c>
      <c r="J152" s="38">
        <v>4.45</v>
      </c>
    </row>
    <row r="153" spans="1:10" ht="19.95" customHeight="1" thickBot="1" x14ac:dyDescent="0.35">
      <c r="A153" s="459" t="s">
        <v>762</v>
      </c>
      <c r="B153" s="462">
        <v>8.68</v>
      </c>
      <c r="C153" s="461">
        <v>8.5500375054182829</v>
      </c>
      <c r="D153" s="461">
        <v>8.8339278222160242</v>
      </c>
      <c r="E153" s="461">
        <v>8.503669030003854</v>
      </c>
      <c r="F153" s="461">
        <v>8.1313164514258247</v>
      </c>
      <c r="G153" s="461">
        <v>7.8497637882523685</v>
      </c>
      <c r="H153" s="461">
        <v>9.0824685618326484</v>
      </c>
      <c r="I153" s="38">
        <v>7.98</v>
      </c>
      <c r="J153" s="38">
        <v>8.7100000000000009</v>
      </c>
    </row>
    <row r="154" spans="1:10" s="116" customFormat="1" ht="19.95" customHeight="1" x14ac:dyDescent="0.3">
      <c r="A154" s="116" t="s">
        <v>761</v>
      </c>
      <c r="G154" s="460"/>
    </row>
    <row r="155" spans="1:10" s="116" customFormat="1" ht="19.95" customHeight="1" x14ac:dyDescent="0.3">
      <c r="A155" s="116" t="s">
        <v>760</v>
      </c>
      <c r="G155" s="460"/>
    </row>
    <row r="156" spans="1:10" s="116" customFormat="1" ht="19.95" customHeight="1" x14ac:dyDescent="0.3">
      <c r="A156" s="116" t="s">
        <v>759</v>
      </c>
      <c r="H156" s="160"/>
    </row>
    <row r="157" spans="1:10" s="116" customFormat="1" ht="19.95" customHeight="1" x14ac:dyDescent="0.3">
      <c r="A157" s="116" t="s">
        <v>758</v>
      </c>
    </row>
    <row r="159" spans="1:10" ht="19.95" customHeight="1" x14ac:dyDescent="0.3">
      <c r="A159" s="111" t="s">
        <v>757</v>
      </c>
      <c r="B159" s="156">
        <v>2022</v>
      </c>
      <c r="C159" s="156">
        <v>2021</v>
      </c>
      <c r="D159" s="156">
        <v>2020</v>
      </c>
      <c r="E159" s="156">
        <v>2019</v>
      </c>
      <c r="F159" s="156">
        <v>2018</v>
      </c>
      <c r="G159" s="156">
        <v>2017</v>
      </c>
      <c r="H159" s="156">
        <v>2016</v>
      </c>
      <c r="I159" s="458">
        <v>2015</v>
      </c>
      <c r="J159" s="458"/>
    </row>
    <row r="160" spans="1:10" ht="19.95" customHeight="1" thickBot="1" x14ac:dyDescent="0.35">
      <c r="A160" s="459" t="s">
        <v>756</v>
      </c>
      <c r="B160" s="249">
        <v>302</v>
      </c>
      <c r="C160" s="200">
        <v>306</v>
      </c>
      <c r="D160" s="200">
        <v>177</v>
      </c>
      <c r="E160" s="200">
        <v>128</v>
      </c>
      <c r="F160" s="200">
        <v>113</v>
      </c>
      <c r="G160" s="200">
        <v>90</v>
      </c>
      <c r="H160" s="200">
        <v>16</v>
      </c>
      <c r="I160" s="38">
        <v>108.55200000000001</v>
      </c>
      <c r="J160" s="38"/>
    </row>
    <row r="161" spans="1:11" ht="19.95" customHeight="1" x14ac:dyDescent="0.3">
      <c r="A161" s="9" t="s">
        <v>755</v>
      </c>
    </row>
    <row r="162" spans="1:11" ht="34.950000000000003" customHeight="1" x14ac:dyDescent="0.3">
      <c r="A162" s="554" t="s">
        <v>754</v>
      </c>
      <c r="B162" s="554"/>
      <c r="C162" s="554"/>
      <c r="D162" s="554"/>
      <c r="E162" s="554"/>
      <c r="F162" s="554"/>
      <c r="G162" s="554"/>
      <c r="H162" s="554"/>
    </row>
    <row r="163" spans="1:11" ht="34.950000000000003" customHeight="1" x14ac:dyDescent="0.3">
      <c r="A163" s="554" t="s">
        <v>753</v>
      </c>
      <c r="B163" s="554"/>
      <c r="C163" s="554"/>
      <c r="D163" s="554"/>
      <c r="E163" s="554"/>
      <c r="F163" s="554"/>
      <c r="G163" s="554"/>
      <c r="H163" s="554"/>
    </row>
    <row r="164" spans="1:11" ht="19.95" customHeight="1" x14ac:dyDescent="0.3">
      <c r="A164" s="9" t="s">
        <v>752</v>
      </c>
    </row>
    <row r="165" spans="1:11" s="116" customFormat="1" ht="19.95" customHeight="1" x14ac:dyDescent="0.3">
      <c r="A165" s="116" t="s">
        <v>751</v>
      </c>
    </row>
    <row r="166" spans="1:11" s="116" customFormat="1" ht="19.95" customHeight="1" x14ac:dyDescent="0.3">
      <c r="A166" s="116" t="s">
        <v>750</v>
      </c>
    </row>
    <row r="167" spans="1:11" s="116" customFormat="1" ht="19.95" customHeight="1" x14ac:dyDescent="0.3">
      <c r="A167" s="116" t="s">
        <v>749</v>
      </c>
    </row>
    <row r="169" spans="1:11" ht="19.95" customHeight="1" x14ac:dyDescent="0.3">
      <c r="A169" s="111" t="s">
        <v>748</v>
      </c>
      <c r="B169" s="111"/>
      <c r="C169" s="156"/>
      <c r="D169" s="156"/>
      <c r="E169" s="156"/>
      <c r="F169" s="156"/>
      <c r="G169" s="156"/>
      <c r="H169" s="156"/>
      <c r="I169" s="458"/>
      <c r="J169" s="458"/>
    </row>
    <row r="170" spans="1:11" ht="19.95" customHeight="1" x14ac:dyDescent="0.3">
      <c r="A170" s="111" t="s">
        <v>747</v>
      </c>
      <c r="B170" s="156">
        <v>2022</v>
      </c>
      <c r="C170" s="156">
        <v>2021</v>
      </c>
      <c r="D170" s="156">
        <v>2020</v>
      </c>
      <c r="E170" s="156">
        <v>2019</v>
      </c>
      <c r="F170" s="156">
        <v>2018</v>
      </c>
      <c r="G170" s="156">
        <v>2017</v>
      </c>
      <c r="H170" s="156">
        <v>2016</v>
      </c>
      <c r="I170" s="458">
        <v>2015</v>
      </c>
      <c r="J170" s="458">
        <v>2014</v>
      </c>
    </row>
    <row r="171" spans="1:11" ht="19.95" customHeight="1" x14ac:dyDescent="0.3">
      <c r="A171" s="457" t="s">
        <v>746</v>
      </c>
      <c r="B171" s="19">
        <v>18842.189999999999</v>
      </c>
      <c r="C171" s="34">
        <v>19317.558641168602</v>
      </c>
      <c r="D171" s="34">
        <v>17943.393764521199</v>
      </c>
      <c r="E171" s="34">
        <v>18050.824027211002</v>
      </c>
      <c r="F171" s="34">
        <v>18342.62</v>
      </c>
      <c r="G171" s="34">
        <v>19853.101231320001</v>
      </c>
      <c r="H171" s="34">
        <v>18672.750669094999</v>
      </c>
      <c r="I171" s="34">
        <v>18350.13</v>
      </c>
      <c r="J171" s="34">
        <v>17725.169999999998</v>
      </c>
      <c r="K171" s="16"/>
    </row>
    <row r="172" spans="1:11" ht="19.95" customHeight="1" x14ac:dyDescent="0.3">
      <c r="A172" s="457" t="s">
        <v>745</v>
      </c>
      <c r="B172" s="19">
        <v>3115.84</v>
      </c>
      <c r="C172" s="34">
        <v>3160.7806021280098</v>
      </c>
      <c r="D172" s="34">
        <v>3029.1023000639998</v>
      </c>
      <c r="E172" s="34">
        <v>3111.426532</v>
      </c>
      <c r="F172" s="34">
        <v>2889.51</v>
      </c>
      <c r="G172" s="34">
        <v>3013.5447064</v>
      </c>
      <c r="H172" s="34">
        <v>2777.2962120000002</v>
      </c>
      <c r="I172" s="34">
        <v>2722.53</v>
      </c>
      <c r="J172" s="34">
        <v>2358.7600000000002</v>
      </c>
      <c r="K172" s="16"/>
    </row>
    <row r="173" spans="1:11" ht="19.95" customHeight="1" x14ac:dyDescent="0.3">
      <c r="A173" s="457"/>
      <c r="B173" s="195">
        <f t="shared" ref="B173:J173" si="13">SUM(B171:B172)</f>
        <v>21958.03</v>
      </c>
      <c r="C173" s="34">
        <f t="shared" si="13"/>
        <v>22478.33924329661</v>
      </c>
      <c r="D173" s="34">
        <f t="shared" si="13"/>
        <v>20972.496064585197</v>
      </c>
      <c r="E173" s="34">
        <f t="shared" si="13"/>
        <v>21162.250559211003</v>
      </c>
      <c r="F173" s="34">
        <f t="shared" si="13"/>
        <v>21232.129999999997</v>
      </c>
      <c r="G173" s="34">
        <f t="shared" si="13"/>
        <v>22866.645937720001</v>
      </c>
      <c r="H173" s="34">
        <f t="shared" si="13"/>
        <v>21450.046881095001</v>
      </c>
      <c r="I173" s="34">
        <f t="shared" si="13"/>
        <v>21072.66</v>
      </c>
      <c r="J173" s="34">
        <f t="shared" si="13"/>
        <v>20083.93</v>
      </c>
      <c r="K173" s="16"/>
    </row>
    <row r="174" spans="1:11" ht="19.95" customHeight="1" x14ac:dyDescent="0.3">
      <c r="A174" s="457" t="s">
        <v>744</v>
      </c>
      <c r="B174" s="457"/>
      <c r="C174" s="34"/>
      <c r="D174" s="34"/>
      <c r="E174" s="34"/>
      <c r="F174" s="34"/>
      <c r="G174" s="34"/>
      <c r="H174" s="34"/>
      <c r="I174" s="34"/>
      <c r="J174" s="34"/>
      <c r="K174" s="16"/>
    </row>
    <row r="175" spans="1:11" ht="19.95" customHeight="1" thickBot="1" x14ac:dyDescent="0.35">
      <c r="A175" s="456" t="s">
        <v>743</v>
      </c>
      <c r="B175" s="456"/>
      <c r="C175" s="456"/>
      <c r="D175" s="161"/>
      <c r="E175" s="161"/>
      <c r="F175" s="161"/>
      <c r="G175" s="161"/>
      <c r="H175" s="161"/>
      <c r="I175" s="34"/>
      <c r="J175" s="34"/>
      <c r="K175" s="16"/>
    </row>
    <row r="176" spans="1:11" s="116" customFormat="1" ht="19.95" customHeight="1" x14ac:dyDescent="0.3">
      <c r="A176" s="116" t="s">
        <v>742</v>
      </c>
    </row>
    <row r="177" spans="1:1" s="116" customFormat="1" ht="19.95" customHeight="1" x14ac:dyDescent="0.3">
      <c r="A177" s="116" t="s">
        <v>741</v>
      </c>
    </row>
    <row r="178" spans="1:1" s="116" customFormat="1" ht="19.95" customHeight="1" x14ac:dyDescent="0.3">
      <c r="A178" s="116" t="s">
        <v>740</v>
      </c>
    </row>
  </sheetData>
  <sheetProtection algorithmName="SHA-512" hashValue="X9zbyyPqNfc/HRw/1fUHOwSNefJoXXqeS4whqEobsHyUN/icvSTystKqNqlFvciwrQ9ZCQqAqJQVysKlEjfAaw==" saltValue="R7loTOXLvKYBcbI4kyCBPg==" spinCount="100000" sheet="1" objects="1" scenarios="1"/>
  <mergeCells count="11">
    <mergeCell ref="A99:H99"/>
    <mergeCell ref="A82:H82"/>
    <mergeCell ref="A84:H84"/>
    <mergeCell ref="A85:H85"/>
    <mergeCell ref="A92:H92"/>
    <mergeCell ref="A95:H95"/>
    <mergeCell ref="A100:H100"/>
    <mergeCell ref="A117:H117"/>
    <mergeCell ref="A119:H119"/>
    <mergeCell ref="A162:H162"/>
    <mergeCell ref="A163:H163"/>
  </mergeCells>
  <pageMargins left="0.7" right="0.7" top="0.75" bottom="0.75" header="0.3" footer="0.3"/>
  <pageSetup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7783-307E-4E27-8D67-9F3C5297F217}">
  <sheetPr>
    <tabColor rgb="FF92D050"/>
    <pageSetUpPr autoPageBreaks="0"/>
  </sheetPr>
  <dimension ref="A1:H44"/>
  <sheetViews>
    <sheetView showGridLines="0" topLeftCell="A40" workbookViewId="0">
      <selection activeCell="L12" sqref="L12"/>
    </sheetView>
  </sheetViews>
  <sheetFormatPr defaultColWidth="8.88671875" defaultRowHeight="19.95" customHeight="1" x14ac:dyDescent="0.3"/>
  <cols>
    <col min="1" max="1" width="50.6640625" style="9" customWidth="1"/>
    <col min="2" max="2" width="20.5546875" style="9" customWidth="1"/>
    <col min="3" max="11" width="13.6640625" style="9" customWidth="1"/>
    <col min="12" max="16384" width="8.88671875" style="9"/>
  </cols>
  <sheetData>
    <row r="1" spans="1:8" ht="19.95" customHeight="1" x14ac:dyDescent="0.3">
      <c r="A1" s="111" t="s">
        <v>828</v>
      </c>
      <c r="B1" s="111"/>
      <c r="C1" s="111"/>
      <c r="D1" s="111"/>
      <c r="E1" s="111"/>
      <c r="F1" s="111"/>
      <c r="G1" s="111"/>
      <c r="H1" s="111"/>
    </row>
    <row r="3" spans="1:8" ht="19.95" customHeight="1" x14ac:dyDescent="0.3">
      <c r="A3" s="111" t="s">
        <v>827</v>
      </c>
      <c r="B3" s="156">
        <v>2022</v>
      </c>
      <c r="C3" s="156">
        <v>2021</v>
      </c>
      <c r="D3" s="156">
        <v>2020</v>
      </c>
      <c r="E3" s="156">
        <v>2019</v>
      </c>
      <c r="F3" s="156">
        <v>2018</v>
      </c>
      <c r="G3" s="156">
        <v>2017</v>
      </c>
      <c r="H3" s="156">
        <v>2016</v>
      </c>
    </row>
    <row r="4" spans="1:8" ht="19.95" customHeight="1" x14ac:dyDescent="0.3">
      <c r="A4" s="9" t="s">
        <v>3</v>
      </c>
      <c r="B4" s="34">
        <v>189401.48</v>
      </c>
      <c r="C4" s="34">
        <v>189137.77</v>
      </c>
      <c r="D4" s="34">
        <v>173960.3</v>
      </c>
      <c r="E4" s="34">
        <v>211204.166</v>
      </c>
      <c r="F4" s="34">
        <v>247204.345</v>
      </c>
      <c r="G4" s="34">
        <v>282330.337</v>
      </c>
      <c r="H4" s="34">
        <v>287480.01500000001</v>
      </c>
    </row>
    <row r="5" spans="1:8" ht="19.95" customHeight="1" x14ac:dyDescent="0.3">
      <c r="A5" s="9" t="s">
        <v>2</v>
      </c>
      <c r="B5" s="34">
        <v>476982.05800000502</v>
      </c>
      <c r="C5" s="34">
        <v>465141.9</v>
      </c>
      <c r="D5" s="34">
        <v>399300.14600000001</v>
      </c>
      <c r="E5" s="34">
        <v>436440.94</v>
      </c>
      <c r="F5" s="34">
        <v>449728.47700000001</v>
      </c>
      <c r="G5" s="34">
        <v>497814.321</v>
      </c>
      <c r="H5" s="34">
        <v>525748.96</v>
      </c>
    </row>
    <row r="6" spans="1:8" ht="19.95" customHeight="1" x14ac:dyDescent="0.3">
      <c r="A6" s="9" t="s">
        <v>1</v>
      </c>
      <c r="B6" s="34">
        <v>492105.31</v>
      </c>
      <c r="C6" s="34">
        <v>473724.92899999802</v>
      </c>
      <c r="D6" s="34">
        <v>476426.5</v>
      </c>
      <c r="E6" s="34">
        <v>457457.87</v>
      </c>
      <c r="F6" s="34">
        <v>436563.95600000001</v>
      </c>
      <c r="G6" s="34">
        <v>434886.09700000001</v>
      </c>
      <c r="H6" s="34">
        <v>433814</v>
      </c>
    </row>
    <row r="7" spans="1:8" ht="19.95" customHeight="1" x14ac:dyDescent="0.3">
      <c r="A7" s="9" t="s">
        <v>4</v>
      </c>
      <c r="B7" s="34">
        <v>152691.92199999999</v>
      </c>
      <c r="C7" s="34">
        <v>151999.15</v>
      </c>
      <c r="D7" s="34">
        <v>146897.57</v>
      </c>
      <c r="E7" s="34">
        <v>148235.24</v>
      </c>
      <c r="F7" s="34">
        <v>150443.421</v>
      </c>
      <c r="G7" s="34">
        <v>151055.69099999999</v>
      </c>
      <c r="H7" s="34">
        <v>153379.12</v>
      </c>
    </row>
    <row r="8" spans="1:8" ht="19.95" customHeight="1" thickBot="1" x14ac:dyDescent="0.35">
      <c r="A8" s="144" t="s">
        <v>0</v>
      </c>
      <c r="B8" s="485">
        <f t="shared" ref="B8:H8" si="0">SUM(B4:B7)</f>
        <v>1311180.7700000051</v>
      </c>
      <c r="C8" s="161">
        <f t="shared" si="0"/>
        <v>1280003.748999998</v>
      </c>
      <c r="D8" s="161">
        <f t="shared" si="0"/>
        <v>1196584.5160000001</v>
      </c>
      <c r="E8" s="161">
        <f t="shared" si="0"/>
        <v>1253338.216</v>
      </c>
      <c r="F8" s="161">
        <f t="shared" si="0"/>
        <v>1283940.199</v>
      </c>
      <c r="G8" s="161">
        <f t="shared" si="0"/>
        <v>1366086.446</v>
      </c>
      <c r="H8" s="161">
        <f t="shared" si="0"/>
        <v>1400422.0950000002</v>
      </c>
    </row>
    <row r="10" spans="1:8" ht="19.95" customHeight="1" x14ac:dyDescent="0.3">
      <c r="A10" s="111" t="s">
        <v>826</v>
      </c>
      <c r="B10" s="156">
        <v>2022</v>
      </c>
      <c r="C10" s="156">
        <v>2021</v>
      </c>
      <c r="D10" s="156">
        <v>2020</v>
      </c>
      <c r="E10" s="156">
        <v>2019</v>
      </c>
      <c r="F10" s="156">
        <v>2018</v>
      </c>
      <c r="G10" s="156">
        <v>2017</v>
      </c>
      <c r="H10" s="156">
        <v>2016</v>
      </c>
    </row>
    <row r="11" spans="1:8" ht="19.95" customHeight="1" x14ac:dyDescent="0.3">
      <c r="A11" s="9" t="s">
        <v>3</v>
      </c>
      <c r="B11" s="34">
        <v>66113.72</v>
      </c>
      <c r="C11" s="34">
        <v>63605.626519999998</v>
      </c>
      <c r="D11" s="34">
        <v>54128.436759999997</v>
      </c>
      <c r="E11" s="34">
        <v>55987.239000000001</v>
      </c>
      <c r="F11" s="34">
        <v>52189.608999999997</v>
      </c>
      <c r="G11" s="34">
        <v>59206.012999999999</v>
      </c>
      <c r="H11" s="34">
        <v>71056.558999999994</v>
      </c>
    </row>
    <row r="12" spans="1:8" ht="19.95" customHeight="1" x14ac:dyDescent="0.3">
      <c r="A12" s="9" t="s">
        <v>2</v>
      </c>
      <c r="B12" s="34">
        <v>3600.0160000000001</v>
      </c>
      <c r="C12" s="34">
        <v>3034.335</v>
      </c>
      <c r="D12" s="34">
        <v>2243.6129999999998</v>
      </c>
      <c r="E12" s="34">
        <v>2106.107</v>
      </c>
      <c r="F12" s="34">
        <v>1961.434</v>
      </c>
      <c r="G12" s="34">
        <v>3019.25</v>
      </c>
      <c r="H12" s="34">
        <v>3059.5839999999998</v>
      </c>
    </row>
    <row r="13" spans="1:8" ht="19.95" customHeight="1" x14ac:dyDescent="0.3">
      <c r="A13" s="9" t="s">
        <v>1</v>
      </c>
      <c r="B13" s="34">
        <v>99991.955000000002</v>
      </c>
      <c r="C13" s="34">
        <v>107441.433000006</v>
      </c>
      <c r="D13" s="34">
        <v>114813.7</v>
      </c>
      <c r="E13" s="34">
        <v>114600.93399999999</v>
      </c>
      <c r="F13" s="34">
        <v>114442.447</v>
      </c>
      <c r="G13" s="34">
        <v>113429.59299999999</v>
      </c>
      <c r="H13" s="34">
        <v>96669</v>
      </c>
    </row>
    <row r="14" spans="1:8" ht="19.95" customHeight="1" x14ac:dyDescent="0.3">
      <c r="A14" s="9" t="s">
        <v>4</v>
      </c>
      <c r="B14" s="34">
        <v>20284.740000000002</v>
      </c>
      <c r="C14" s="34">
        <v>18649.13</v>
      </c>
      <c r="D14" s="34">
        <v>13515.61</v>
      </c>
      <c r="E14" s="34">
        <v>17026.849999999999</v>
      </c>
      <c r="F14" s="34">
        <v>14926.58</v>
      </c>
      <c r="G14" s="34">
        <v>12485.54</v>
      </c>
      <c r="H14" s="34">
        <v>12713.02</v>
      </c>
    </row>
    <row r="15" spans="1:8" ht="19.95" customHeight="1" thickBot="1" x14ac:dyDescent="0.35">
      <c r="A15" s="144" t="s">
        <v>0</v>
      </c>
      <c r="B15" s="485">
        <f t="shared" ref="B15:H15" si="1">SUM(B11:B14)</f>
        <v>189990.43099999998</v>
      </c>
      <c r="C15" s="161">
        <f t="shared" si="1"/>
        <v>192730.524520006</v>
      </c>
      <c r="D15" s="161">
        <f t="shared" si="1"/>
        <v>184701.35975999996</v>
      </c>
      <c r="E15" s="161">
        <f t="shared" si="1"/>
        <v>189721.13</v>
      </c>
      <c r="F15" s="161">
        <f t="shared" si="1"/>
        <v>183520.06999999998</v>
      </c>
      <c r="G15" s="161">
        <f t="shared" si="1"/>
        <v>188140.39600000001</v>
      </c>
      <c r="H15" s="161">
        <f t="shared" si="1"/>
        <v>183498.16299999997</v>
      </c>
    </row>
    <row r="17" spans="1:8" ht="19.95" customHeight="1" x14ac:dyDescent="0.3">
      <c r="A17" s="111" t="s">
        <v>825</v>
      </c>
      <c r="B17" s="156">
        <v>2022</v>
      </c>
      <c r="C17" s="156">
        <v>2021</v>
      </c>
      <c r="D17" s="156">
        <v>2020</v>
      </c>
      <c r="E17" s="156">
        <v>2019</v>
      </c>
      <c r="F17" s="156">
        <v>2018</v>
      </c>
      <c r="G17" s="156">
        <v>2017</v>
      </c>
      <c r="H17" s="156">
        <v>2016</v>
      </c>
    </row>
    <row r="18" spans="1:8" ht="19.95" customHeight="1" x14ac:dyDescent="0.3">
      <c r="A18" s="9" t="s">
        <v>3</v>
      </c>
      <c r="B18" s="34">
        <v>5403516.4228642397</v>
      </c>
      <c r="C18" s="34">
        <v>5207413.9155584797</v>
      </c>
      <c r="D18" s="34">
        <v>4702830.0062926803</v>
      </c>
      <c r="E18" s="34">
        <v>3907976.27516839</v>
      </c>
      <c r="F18" s="34">
        <v>3142462.65755666</v>
      </c>
      <c r="G18" s="34">
        <v>3631526.2669066601</v>
      </c>
      <c r="H18" s="34">
        <v>3604448.28115698</v>
      </c>
    </row>
    <row r="19" spans="1:8" ht="19.95" customHeight="1" x14ac:dyDescent="0.3">
      <c r="A19" s="9" t="s">
        <v>2</v>
      </c>
      <c r="B19" s="34">
        <v>1879739.4341795</v>
      </c>
      <c r="C19" s="34">
        <v>1784371.71658813</v>
      </c>
      <c r="D19" s="34">
        <v>1518586.5879085099</v>
      </c>
      <c r="E19" s="34">
        <v>1647636.7785702399</v>
      </c>
      <c r="F19" s="34">
        <v>1690253.1766460701</v>
      </c>
      <c r="G19" s="34">
        <v>1902704.56205311</v>
      </c>
      <c r="H19" s="34">
        <v>2005574.7134920401</v>
      </c>
    </row>
    <row r="20" spans="1:8" ht="19.95" customHeight="1" x14ac:dyDescent="0.3">
      <c r="A20" s="9" t="s">
        <v>1</v>
      </c>
      <c r="B20" s="34">
        <v>5533800.9614048405</v>
      </c>
      <c r="C20" s="34">
        <v>5687493.3795515802</v>
      </c>
      <c r="D20" s="34">
        <v>5888420.1644685902</v>
      </c>
      <c r="E20" s="34">
        <v>5791655.9966219598</v>
      </c>
      <c r="F20" s="34">
        <v>5712920.5951754004</v>
      </c>
      <c r="G20" s="34">
        <v>5646855.0267242603</v>
      </c>
      <c r="H20" s="34">
        <v>5073536.8958908096</v>
      </c>
    </row>
    <row r="21" spans="1:8" ht="19.95" customHeight="1" x14ac:dyDescent="0.3">
      <c r="A21" s="9" t="s">
        <v>4</v>
      </c>
      <c r="B21" s="34">
        <v>1286936.1598034999</v>
      </c>
      <c r="C21" s="34">
        <v>1225606.5877114499</v>
      </c>
      <c r="D21" s="34">
        <v>1018738.72588206</v>
      </c>
      <c r="E21" s="34">
        <v>1150338.9527630501</v>
      </c>
      <c r="F21" s="34">
        <v>1082421.4037868599</v>
      </c>
      <c r="G21" s="34">
        <v>997029.86804636603</v>
      </c>
      <c r="H21" s="34">
        <v>1014335.50978373</v>
      </c>
    </row>
    <row r="22" spans="1:8" ht="19.95" customHeight="1" thickBot="1" x14ac:dyDescent="0.35">
      <c r="A22" s="144" t="s">
        <v>0</v>
      </c>
      <c r="B22" s="485">
        <f t="shared" ref="B22:H22" si="2">SUM(B18:B21)</f>
        <v>14103992.978252081</v>
      </c>
      <c r="C22" s="161">
        <f t="shared" si="2"/>
        <v>13904885.59940964</v>
      </c>
      <c r="D22" s="161">
        <f t="shared" si="2"/>
        <v>13128575.484551841</v>
      </c>
      <c r="E22" s="161">
        <f t="shared" si="2"/>
        <v>12497608.003123641</v>
      </c>
      <c r="F22" s="161">
        <f t="shared" si="2"/>
        <v>11628057.83316499</v>
      </c>
      <c r="G22" s="161">
        <f t="shared" si="2"/>
        <v>12178115.723730396</v>
      </c>
      <c r="H22" s="161">
        <f t="shared" si="2"/>
        <v>11697895.400323559</v>
      </c>
    </row>
    <row r="23" spans="1:8" ht="19.95" customHeight="1" x14ac:dyDescent="0.3">
      <c r="A23" s="12"/>
      <c r="B23" s="12"/>
      <c r="D23" s="67"/>
      <c r="E23" s="67"/>
      <c r="F23" s="66"/>
      <c r="G23" s="12"/>
      <c r="H23" s="67"/>
    </row>
    <row r="24" spans="1:8" ht="19.95" customHeight="1" x14ac:dyDescent="0.3">
      <c r="A24" s="111" t="s">
        <v>824</v>
      </c>
      <c r="B24" s="156">
        <v>2022</v>
      </c>
      <c r="C24" s="156">
        <v>2021</v>
      </c>
      <c r="D24" s="156">
        <v>2020</v>
      </c>
      <c r="E24" s="156">
        <v>2019</v>
      </c>
      <c r="F24" s="156">
        <v>2018</v>
      </c>
      <c r="G24" s="156">
        <v>2017</v>
      </c>
      <c r="H24" s="156">
        <v>2016</v>
      </c>
    </row>
    <row r="25" spans="1:8" ht="19.95" customHeight="1" x14ac:dyDescent="0.3">
      <c r="A25" s="9" t="s">
        <v>3</v>
      </c>
      <c r="B25" s="9">
        <v>4.43</v>
      </c>
      <c r="C25" s="16">
        <v>4.9359999999999999</v>
      </c>
      <c r="D25" s="16">
        <v>4.1039482355880299</v>
      </c>
      <c r="E25" s="16">
        <v>4.05</v>
      </c>
      <c r="F25" s="16">
        <v>3.56</v>
      </c>
      <c r="G25" s="16">
        <v>3.8859204710238902</v>
      </c>
      <c r="H25" s="16">
        <v>3.82</v>
      </c>
    </row>
    <row r="26" spans="1:8" ht="19.95" customHeight="1" x14ac:dyDescent="0.3">
      <c r="A26" s="9" t="s">
        <v>2</v>
      </c>
      <c r="B26" s="9">
        <v>5.73</v>
      </c>
      <c r="C26" s="16">
        <v>6.0979999999999999</v>
      </c>
      <c r="D26" s="16">
        <v>6.6940948653391104</v>
      </c>
      <c r="E26" s="16">
        <v>7.42</v>
      </c>
      <c r="F26" s="16">
        <v>10.76</v>
      </c>
      <c r="G26" s="16">
        <v>6.7651738448286496</v>
      </c>
      <c r="H26" s="16">
        <v>6.91</v>
      </c>
    </row>
    <row r="27" spans="1:8" ht="19.95" customHeight="1" x14ac:dyDescent="0.3">
      <c r="A27" s="9" t="s">
        <v>1</v>
      </c>
      <c r="B27" s="9">
        <v>7.27</v>
      </c>
      <c r="C27" s="16">
        <v>7.3280000000000003</v>
      </c>
      <c r="D27" s="16">
        <v>7.8595238184755098</v>
      </c>
      <c r="E27" s="16">
        <v>7.96</v>
      </c>
      <c r="F27" s="16">
        <v>8.1</v>
      </c>
      <c r="G27" s="16">
        <v>7.95380413755802</v>
      </c>
      <c r="H27" s="16">
        <v>7.09</v>
      </c>
    </row>
    <row r="28" spans="1:8" ht="19.95" customHeight="1" x14ac:dyDescent="0.3">
      <c r="A28" s="9" t="s">
        <v>4</v>
      </c>
      <c r="B28" s="9">
        <v>4.9400000000000004</v>
      </c>
      <c r="C28" s="16">
        <v>4.9359999999999999</v>
      </c>
      <c r="D28" s="16">
        <v>4.9199994450037297</v>
      </c>
      <c r="E28" s="16">
        <v>3.93</v>
      </c>
      <c r="F28" s="16">
        <v>3.45</v>
      </c>
      <c r="G28" s="16">
        <v>3.2508180699325702</v>
      </c>
      <c r="H28" s="16">
        <v>3.75</v>
      </c>
    </row>
    <row r="29" spans="1:8" ht="19.95" customHeight="1" thickBot="1" x14ac:dyDescent="0.35">
      <c r="A29" s="144" t="s">
        <v>0</v>
      </c>
      <c r="B29" s="154">
        <v>5.49</v>
      </c>
      <c r="C29" s="456">
        <v>5.6550000000000002</v>
      </c>
      <c r="D29" s="456">
        <v>5.6368755646226898</v>
      </c>
      <c r="E29" s="456">
        <v>5.67</v>
      </c>
      <c r="F29" s="456">
        <v>5.64</v>
      </c>
      <c r="G29" s="456">
        <v>5.45506400278681</v>
      </c>
      <c r="H29" s="456">
        <v>5.27</v>
      </c>
    </row>
    <row r="30" spans="1:8" ht="19.95" customHeight="1" x14ac:dyDescent="0.3">
      <c r="A30" s="53"/>
      <c r="B30" s="53"/>
      <c r="C30" s="53"/>
      <c r="D30" s="53"/>
      <c r="E30" s="53"/>
      <c r="F30" s="53"/>
      <c r="G30" s="53"/>
      <c r="H30" s="53"/>
    </row>
    <row r="31" spans="1:8" ht="19.95" customHeight="1" x14ac:dyDescent="0.3">
      <c r="A31" s="111" t="s">
        <v>823</v>
      </c>
      <c r="B31" s="156">
        <v>2022</v>
      </c>
      <c r="C31" s="156" t="s">
        <v>446</v>
      </c>
      <c r="D31" s="156">
        <v>2020</v>
      </c>
      <c r="E31" s="156">
        <v>2019</v>
      </c>
      <c r="F31" s="156">
        <v>2018</v>
      </c>
      <c r="G31" s="156">
        <v>2017</v>
      </c>
      <c r="H31" s="156">
        <v>2016</v>
      </c>
    </row>
    <row r="32" spans="1:8" ht="19.95" customHeight="1" x14ac:dyDescent="0.3">
      <c r="A32" s="9" t="s">
        <v>3</v>
      </c>
      <c r="B32" s="9">
        <v>146</v>
      </c>
      <c r="C32" s="19">
        <v>124</v>
      </c>
      <c r="D32" s="34">
        <v>83.816999999999993</v>
      </c>
      <c r="E32" s="34">
        <v>81.010000000000005</v>
      </c>
      <c r="F32" s="34">
        <v>78.180000000000007</v>
      </c>
      <c r="G32" s="34">
        <v>80.78</v>
      </c>
      <c r="H32" s="34">
        <v>83.9</v>
      </c>
    </row>
    <row r="33" spans="1:8" ht="19.95" customHeight="1" x14ac:dyDescent="0.3">
      <c r="A33" s="9" t="s">
        <v>2</v>
      </c>
      <c r="B33" s="9">
        <v>45</v>
      </c>
      <c r="C33" s="34">
        <v>42.74</v>
      </c>
      <c r="D33" s="34">
        <v>28.59</v>
      </c>
      <c r="E33" s="34">
        <v>32.450000000000003</v>
      </c>
      <c r="F33" s="34">
        <v>33.15</v>
      </c>
      <c r="G33" s="34">
        <v>34.4</v>
      </c>
      <c r="H33" s="34">
        <v>31.55</v>
      </c>
    </row>
    <row r="34" spans="1:8" ht="19.95" customHeight="1" x14ac:dyDescent="0.3">
      <c r="A34" s="9" t="s">
        <v>1</v>
      </c>
      <c r="B34" s="9">
        <v>188</v>
      </c>
      <c r="C34" s="34">
        <v>143.69999999999999</v>
      </c>
      <c r="D34" s="34">
        <v>121.34</v>
      </c>
      <c r="E34" s="34">
        <v>157.83000000000001</v>
      </c>
      <c r="F34" s="34">
        <v>164.43</v>
      </c>
      <c r="G34" s="34">
        <v>120.29</v>
      </c>
      <c r="H34" s="34">
        <v>153.19</v>
      </c>
    </row>
    <row r="35" spans="1:8" ht="19.95" customHeight="1" x14ac:dyDescent="0.3">
      <c r="A35" s="9" t="s">
        <v>4</v>
      </c>
      <c r="B35" s="9">
        <v>44</v>
      </c>
      <c r="C35" s="34">
        <v>30.16</v>
      </c>
      <c r="D35" s="34">
        <v>23.29</v>
      </c>
      <c r="E35" s="34">
        <v>28.5</v>
      </c>
      <c r="F35" s="34">
        <v>25.79</v>
      </c>
      <c r="G35" s="34">
        <v>22.07</v>
      </c>
      <c r="H35" s="34">
        <v>20.68</v>
      </c>
    </row>
    <row r="36" spans="1:8" ht="19.95" customHeight="1" thickBot="1" x14ac:dyDescent="0.35">
      <c r="A36" s="144" t="s">
        <v>0</v>
      </c>
      <c r="B36" s="154">
        <v>424</v>
      </c>
      <c r="C36" s="161">
        <f t="shared" ref="C36:H36" si="3">SUM(C32:C35)</f>
        <v>340.6</v>
      </c>
      <c r="D36" s="161">
        <f t="shared" si="3"/>
        <v>257.03700000000003</v>
      </c>
      <c r="E36" s="161">
        <f t="shared" si="3"/>
        <v>299.79000000000002</v>
      </c>
      <c r="F36" s="161">
        <f t="shared" si="3"/>
        <v>301.55</v>
      </c>
      <c r="G36" s="161">
        <f t="shared" si="3"/>
        <v>257.54000000000002</v>
      </c>
      <c r="H36" s="161">
        <f t="shared" si="3"/>
        <v>289.32</v>
      </c>
    </row>
    <row r="37" spans="1:8" ht="19.95" customHeight="1" x14ac:dyDescent="0.3">
      <c r="A37" s="116" t="s">
        <v>411</v>
      </c>
      <c r="B37" s="116"/>
    </row>
    <row r="39" spans="1:8" ht="19.95" customHeight="1" x14ac:dyDescent="0.3">
      <c r="A39" s="111" t="s">
        <v>822</v>
      </c>
      <c r="B39" s="156">
        <v>2022</v>
      </c>
      <c r="C39" s="156">
        <v>2021</v>
      </c>
      <c r="D39" s="156">
        <v>2019</v>
      </c>
      <c r="E39" s="156">
        <v>2019</v>
      </c>
      <c r="F39" s="156">
        <v>2018</v>
      </c>
      <c r="G39" s="156">
        <v>2017</v>
      </c>
      <c r="H39" s="156">
        <v>2016</v>
      </c>
    </row>
    <row r="40" spans="1:8" ht="19.95" customHeight="1" x14ac:dyDescent="0.3">
      <c r="A40" s="9" t="s">
        <v>3</v>
      </c>
      <c r="B40" s="64">
        <v>0.17</v>
      </c>
      <c r="C40" s="76">
        <v>0.15</v>
      </c>
      <c r="D40" s="76">
        <v>0.12</v>
      </c>
      <c r="E40" s="76">
        <v>0.13</v>
      </c>
      <c r="F40" s="76">
        <v>0.15</v>
      </c>
      <c r="G40" s="76">
        <v>0.15</v>
      </c>
      <c r="H40" s="76">
        <v>0.14408775582785999</v>
      </c>
    </row>
    <row r="41" spans="1:8" ht="19.95" customHeight="1" x14ac:dyDescent="0.3">
      <c r="A41" s="9" t="s">
        <v>2</v>
      </c>
      <c r="B41" s="64">
        <v>0.14000000000000001</v>
      </c>
      <c r="C41" s="76">
        <v>0.14000000000000001</v>
      </c>
      <c r="D41" s="76">
        <v>0.12</v>
      </c>
      <c r="E41" s="76">
        <v>0.13</v>
      </c>
      <c r="F41" s="76">
        <v>0.13</v>
      </c>
      <c r="G41" s="76">
        <v>0.11</v>
      </c>
      <c r="H41" s="76">
        <v>0.12</v>
      </c>
    </row>
    <row r="42" spans="1:8" ht="19.95" customHeight="1" x14ac:dyDescent="0.3">
      <c r="A42" s="9" t="s">
        <v>1</v>
      </c>
      <c r="B42" s="64">
        <v>0.31</v>
      </c>
      <c r="C42" s="76">
        <v>0.25</v>
      </c>
      <c r="D42" s="76">
        <v>0.23</v>
      </c>
      <c r="E42" s="76">
        <v>0.33</v>
      </c>
      <c r="F42" s="76">
        <v>0.37</v>
      </c>
      <c r="G42" s="76">
        <v>0.26</v>
      </c>
      <c r="H42" s="76">
        <v>0.32</v>
      </c>
    </row>
    <row r="43" spans="1:8" ht="19.95" customHeight="1" x14ac:dyDescent="0.3">
      <c r="A43" s="9" t="s">
        <v>4</v>
      </c>
      <c r="B43" s="64">
        <v>0.19</v>
      </c>
      <c r="C43" s="76">
        <v>0.16</v>
      </c>
      <c r="D43" s="76">
        <v>0.15</v>
      </c>
      <c r="E43" s="76">
        <v>0.17</v>
      </c>
      <c r="F43" s="76">
        <v>0.16</v>
      </c>
      <c r="G43" s="76">
        <v>0.15</v>
      </c>
      <c r="H43" s="76">
        <v>0.14390809198394</v>
      </c>
    </row>
    <row r="44" spans="1:8" ht="19.95" customHeight="1" thickBot="1" x14ac:dyDescent="0.35">
      <c r="A44" s="144" t="s">
        <v>0</v>
      </c>
      <c r="B44" s="255">
        <v>0.21</v>
      </c>
      <c r="C44" s="159">
        <v>0.14000000000000001</v>
      </c>
      <c r="D44" s="159">
        <v>0.16</v>
      </c>
      <c r="E44" s="159">
        <v>0.2</v>
      </c>
      <c r="F44" s="159">
        <v>0.21</v>
      </c>
      <c r="G44" s="159">
        <v>0.17</v>
      </c>
      <c r="H44" s="159">
        <v>0.2</v>
      </c>
    </row>
  </sheetData>
  <sheetProtection algorithmName="SHA-512" hashValue="Di1vZNx/g60E5jv7BWqnNXQwrEfCzj4YZEz93SDK2ufoyL1vtJ+gupYCSBSVuCCwTz4p0bKfKTfPgCsK8/3KUQ==" saltValue="FwrDZtFeEsA/JH6weFnGJg==" spinCount="100000" sheet="1" objects="1" scenarios="1"/>
  <pageMargins left="0.7" right="0.7" top="0.75" bottom="0.75" header="0.3" footer="0.3"/>
  <customProperties>
    <customPr name="_pios_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autoPageBreaks="0"/>
  </sheetPr>
  <dimension ref="A1:XFA133"/>
  <sheetViews>
    <sheetView showGridLines="0" topLeftCell="A58" workbookViewId="0">
      <selection activeCell="F75" sqref="F75"/>
    </sheetView>
  </sheetViews>
  <sheetFormatPr defaultColWidth="13.6640625" defaultRowHeight="19.95" customHeight="1" x14ac:dyDescent="0.3"/>
  <cols>
    <col min="1" max="1" width="50.6640625" style="9" customWidth="1"/>
    <col min="2" max="2" width="18.44140625" style="9" customWidth="1"/>
    <col min="3" max="6" width="13.6640625" style="9" customWidth="1"/>
    <col min="7" max="8" width="13.6640625" style="9"/>
    <col min="9" max="9" width="15.33203125" style="9" customWidth="1"/>
    <col min="10" max="10" width="13.6640625" style="9" customWidth="1"/>
    <col min="11" max="11" width="9" style="9" bestFit="1" customWidth="1"/>
    <col min="12" max="14" width="9" style="9" customWidth="1"/>
    <col min="15" max="15" width="13.6640625" style="9"/>
    <col min="16" max="16" width="60.6640625" style="9" bestFit="1" customWidth="1"/>
    <col min="17" max="16384" width="13.6640625" style="9"/>
  </cols>
  <sheetData>
    <row r="1" spans="1:16" ht="19.95" customHeight="1" x14ac:dyDescent="0.3">
      <c r="A1" s="111" t="s">
        <v>247</v>
      </c>
      <c r="B1" s="111"/>
      <c r="C1" s="111"/>
      <c r="D1" s="111"/>
      <c r="E1" s="111"/>
      <c r="F1" s="111"/>
    </row>
    <row r="3" spans="1:16" ht="19.95" customHeight="1" x14ac:dyDescent="0.3">
      <c r="A3" s="111" t="s">
        <v>306</v>
      </c>
      <c r="B3" s="111"/>
      <c r="C3" s="156"/>
      <c r="D3" s="156"/>
      <c r="E3" s="156"/>
      <c r="F3" s="156"/>
      <c r="O3" s="20"/>
    </row>
    <row r="4" spans="1:16" ht="19.95" customHeight="1" x14ac:dyDescent="0.3">
      <c r="A4" s="111" t="s">
        <v>5</v>
      </c>
      <c r="B4" s="156">
        <v>2022</v>
      </c>
      <c r="C4" s="156">
        <v>2021</v>
      </c>
      <c r="D4" s="156">
        <v>2020</v>
      </c>
      <c r="E4" s="156">
        <v>2019</v>
      </c>
      <c r="F4" s="156">
        <v>2018</v>
      </c>
      <c r="O4" s="20"/>
    </row>
    <row r="5" spans="1:16" ht="19.95" customHeight="1" x14ac:dyDescent="0.3">
      <c r="A5" s="79" t="s">
        <v>3</v>
      </c>
      <c r="B5" s="79">
        <f>SUM(B6:B9)</f>
        <v>10.588000000000001</v>
      </c>
      <c r="C5" s="77">
        <f>SUM(C6:C9)</f>
        <v>9.8059999999999992</v>
      </c>
      <c r="D5" s="77">
        <f>SUM(D6:D9)</f>
        <v>12.311</v>
      </c>
      <c r="E5" s="77">
        <f>SUM(E6:E9)</f>
        <v>8.9260159999999988</v>
      </c>
      <c r="F5" s="77">
        <f>SUM(F6:F9)</f>
        <v>7.1935450000000003</v>
      </c>
      <c r="O5" s="20"/>
    </row>
    <row r="6" spans="1:16" ht="19.95" customHeight="1" x14ac:dyDescent="0.3">
      <c r="A6" s="9" t="s">
        <v>75</v>
      </c>
      <c r="B6" s="77">
        <v>4.96</v>
      </c>
      <c r="C6" s="77">
        <v>4.5919999999999996</v>
      </c>
      <c r="D6" s="77">
        <v>5.5990000000000002</v>
      </c>
      <c r="E6" s="77">
        <v>2.8269479999999998</v>
      </c>
      <c r="F6" s="77">
        <v>0</v>
      </c>
      <c r="O6" s="20"/>
    </row>
    <row r="7" spans="1:16" ht="19.95" customHeight="1" x14ac:dyDescent="0.3">
      <c r="A7" s="9" t="s">
        <v>15</v>
      </c>
      <c r="B7" s="77">
        <v>2.2389999999999999</v>
      </c>
      <c r="C7" s="77">
        <v>2.2080000000000002</v>
      </c>
      <c r="D7" s="77">
        <v>2.2930000000000001</v>
      </c>
      <c r="E7" s="77">
        <v>2.331928</v>
      </c>
      <c r="F7" s="77">
        <v>2.232977</v>
      </c>
      <c r="O7" s="20"/>
    </row>
    <row r="8" spans="1:16" ht="19.95" customHeight="1" x14ac:dyDescent="0.3">
      <c r="A8" s="9" t="s">
        <v>13</v>
      </c>
      <c r="B8" s="77">
        <v>1.319</v>
      </c>
      <c r="C8" s="77">
        <v>1.49</v>
      </c>
      <c r="D8" s="77">
        <v>2.4319999999999999</v>
      </c>
      <c r="E8" s="77">
        <v>2.5202399999999998</v>
      </c>
      <c r="F8" s="77">
        <v>2.4625379999999999</v>
      </c>
      <c r="O8" s="20"/>
    </row>
    <row r="9" spans="1:16" ht="19.95" customHeight="1" x14ac:dyDescent="0.3">
      <c r="A9" s="9" t="s">
        <v>14</v>
      </c>
      <c r="B9" s="77">
        <v>2.0699999999999998</v>
      </c>
      <c r="C9" s="77">
        <v>1.516</v>
      </c>
      <c r="D9" s="77">
        <v>1.9870000000000001</v>
      </c>
      <c r="E9" s="77">
        <v>1.2468999999999999</v>
      </c>
      <c r="F9" s="77">
        <v>2.49803</v>
      </c>
      <c r="O9" s="20"/>
    </row>
    <row r="10" spans="1:16" ht="19.95" customHeight="1" x14ac:dyDescent="0.3">
      <c r="A10" s="12" t="s">
        <v>10</v>
      </c>
      <c r="B10" s="79">
        <v>1.77</v>
      </c>
      <c r="C10" s="77">
        <v>1.6060000000000001</v>
      </c>
      <c r="D10" s="77">
        <v>1.613</v>
      </c>
      <c r="E10" s="77">
        <v>3.220005</v>
      </c>
      <c r="F10" s="77">
        <v>2.8923839999999998</v>
      </c>
      <c r="H10" s="12"/>
      <c r="I10" s="12"/>
      <c r="J10" s="77"/>
      <c r="K10" s="77"/>
      <c r="L10" s="77"/>
      <c r="M10" s="77"/>
      <c r="N10" s="77"/>
      <c r="O10" s="77"/>
      <c r="P10" s="77"/>
    </row>
    <row r="11" spans="1:16" ht="19.95" customHeight="1" x14ac:dyDescent="0.3">
      <c r="A11" s="12" t="s">
        <v>1</v>
      </c>
      <c r="B11" s="79">
        <v>2.8919999999999999</v>
      </c>
      <c r="C11" s="77">
        <f>SUM(C12:C13)</f>
        <v>3.375</v>
      </c>
      <c r="D11" s="77">
        <f t="shared" ref="D11:F11" si="0">SUM(D12:D13)</f>
        <v>4.8369999999999997</v>
      </c>
      <c r="E11" s="77">
        <f t="shared" si="0"/>
        <v>5.9089670000000005</v>
      </c>
      <c r="F11" s="77">
        <f t="shared" si="0"/>
        <v>7.3360430000000001</v>
      </c>
      <c r="H11" s="12"/>
      <c r="I11" s="12"/>
      <c r="J11" s="77"/>
      <c r="K11" s="77"/>
      <c r="L11" s="77"/>
      <c r="M11" s="77"/>
      <c r="N11" s="77"/>
      <c r="O11" s="77"/>
      <c r="P11" s="77"/>
    </row>
    <row r="12" spans="1:16" ht="19.95" customHeight="1" x14ac:dyDescent="0.3">
      <c r="A12" s="9" t="s">
        <v>12</v>
      </c>
      <c r="B12" s="77">
        <v>1.89</v>
      </c>
      <c r="C12" s="77">
        <v>1.7190000000000001</v>
      </c>
      <c r="D12" s="77">
        <v>1.8029999999999999</v>
      </c>
      <c r="E12" s="77">
        <v>1.5765499999999999</v>
      </c>
      <c r="F12" s="77">
        <v>1.5596650000000001</v>
      </c>
      <c r="J12" s="77"/>
      <c r="K12" s="77"/>
      <c r="L12" s="77"/>
      <c r="M12" s="77"/>
      <c r="N12" s="77"/>
      <c r="O12" s="77"/>
      <c r="P12" s="77"/>
    </row>
    <row r="13" spans="1:16" ht="19.95" customHeight="1" x14ac:dyDescent="0.3">
      <c r="A13" s="9" t="s">
        <v>11</v>
      </c>
      <c r="B13" s="77">
        <v>1</v>
      </c>
      <c r="C13" s="77">
        <v>1.6559999999999999</v>
      </c>
      <c r="D13" s="77">
        <v>3.0339999999999998</v>
      </c>
      <c r="E13" s="77">
        <v>4.3324170000000004</v>
      </c>
      <c r="F13" s="77">
        <v>5.7763780000000002</v>
      </c>
    </row>
    <row r="14" spans="1:16" ht="19.95" customHeight="1" x14ac:dyDescent="0.3">
      <c r="A14" s="12" t="s">
        <v>16</v>
      </c>
      <c r="B14" s="79">
        <v>3.05</v>
      </c>
      <c r="C14" s="77">
        <v>3.7450000000000001</v>
      </c>
      <c r="D14" s="77">
        <v>2.8860000000000001</v>
      </c>
      <c r="E14" s="77">
        <v>4.2793799999999997</v>
      </c>
      <c r="F14" s="77">
        <v>3.7565400000000002</v>
      </c>
    </row>
    <row r="15" spans="1:16" ht="19.95" customHeight="1" thickBot="1" x14ac:dyDescent="0.35">
      <c r="A15" s="162" t="s">
        <v>6</v>
      </c>
      <c r="B15" s="163">
        <f>SUM(B5,B10,B11,B14)</f>
        <v>18.3</v>
      </c>
      <c r="C15" s="250">
        <f>SUM(C5,C10,C11,C14)</f>
        <v>18.532</v>
      </c>
      <c r="D15" s="453">
        <f>SUM(D5,D10,D11,D14)</f>
        <v>21.646999999999998</v>
      </c>
      <c r="E15" s="250">
        <f>SUM(E5,E10,E11,E14)</f>
        <v>22.334368000000001</v>
      </c>
      <c r="F15" s="250">
        <f>SUM(F5,F10,F11,F14)</f>
        <v>21.178512000000001</v>
      </c>
    </row>
    <row r="16" spans="1:16" ht="19.95" customHeight="1" x14ac:dyDescent="0.3">
      <c r="A16" s="12"/>
      <c r="B16" s="12"/>
      <c r="C16" s="79"/>
      <c r="D16" s="77"/>
      <c r="E16" s="77"/>
      <c r="F16" s="77"/>
    </row>
    <row r="17" spans="1:1021 1026:2046 2051:3071 3076:4096 4101:5116 5121:6141 6146:7166 7171:8191 8196:9216 9221:10236 10241:11261 11266:12286 12291:13311 13316:14336 14341:15356 15361:16381" ht="19.95" customHeight="1" x14ac:dyDescent="0.3">
      <c r="A17" s="111" t="s">
        <v>212</v>
      </c>
      <c r="B17" s="156">
        <v>2022</v>
      </c>
      <c r="C17" s="156">
        <v>2021</v>
      </c>
      <c r="D17" s="156">
        <v>2020</v>
      </c>
      <c r="E17" s="156">
        <v>2019</v>
      </c>
      <c r="F17" s="156">
        <v>2018</v>
      </c>
      <c r="O17" s="77"/>
    </row>
    <row r="18" spans="1:1021 1026:2046 2051:3071 3076:4096 4101:5116 5121:6141 6146:7166 7171:8191 8196:9216 9221:10236 10241:11261 11266:12286 12291:13311 13316:14336 14341:15356 15361:16381" s="77" customFormat="1" ht="19.95" customHeight="1" x14ac:dyDescent="0.3">
      <c r="A18" s="9" t="s">
        <v>398</v>
      </c>
      <c r="B18" s="77">
        <v>6.968</v>
      </c>
      <c r="C18" s="77">
        <v>7.4210000000000003</v>
      </c>
      <c r="D18" s="77">
        <v>8.0169999999999995</v>
      </c>
      <c r="E18" s="77">
        <v>9.9545100000000009</v>
      </c>
      <c r="F18" s="77">
        <v>11.092000000000001</v>
      </c>
      <c r="G18" s="9"/>
      <c r="H18" s="9"/>
      <c r="I18" s="9"/>
      <c r="J18" s="9"/>
      <c r="P18" s="9"/>
      <c r="U18" s="9"/>
      <c r="Z18" s="9"/>
      <c r="AE18" s="9"/>
      <c r="AJ18" s="9"/>
      <c r="AO18" s="9"/>
      <c r="AT18" s="9"/>
      <c r="AY18" s="9"/>
      <c r="BD18" s="9"/>
      <c r="BI18" s="9"/>
      <c r="BN18" s="9"/>
      <c r="BS18" s="9"/>
      <c r="BX18" s="9"/>
      <c r="CC18" s="9"/>
      <c r="CH18" s="9"/>
      <c r="CM18" s="9"/>
      <c r="CR18" s="9"/>
      <c r="CW18" s="9"/>
      <c r="DB18" s="9"/>
      <c r="DG18" s="9"/>
      <c r="DL18" s="9"/>
      <c r="DQ18" s="9"/>
      <c r="DV18" s="9"/>
      <c r="EA18" s="9"/>
      <c r="EF18" s="9"/>
      <c r="EK18" s="9"/>
      <c r="EP18" s="9"/>
      <c r="EU18" s="9"/>
      <c r="EZ18" s="9"/>
      <c r="FE18" s="9"/>
      <c r="FJ18" s="9"/>
      <c r="FO18" s="9"/>
      <c r="FT18" s="9"/>
      <c r="FY18" s="9"/>
      <c r="GD18" s="9"/>
      <c r="GI18" s="9"/>
      <c r="GN18" s="9"/>
      <c r="GS18" s="9"/>
      <c r="GX18" s="9"/>
      <c r="HC18" s="9"/>
      <c r="HH18" s="9"/>
      <c r="HM18" s="9"/>
      <c r="HR18" s="9"/>
      <c r="HW18" s="9"/>
      <c r="IB18" s="9"/>
      <c r="IG18" s="9"/>
      <c r="IL18" s="9"/>
      <c r="IQ18" s="9"/>
      <c r="IV18" s="9"/>
      <c r="JA18" s="9"/>
      <c r="JF18" s="9"/>
      <c r="JK18" s="9"/>
      <c r="JP18" s="9"/>
      <c r="JU18" s="9"/>
      <c r="JZ18" s="9"/>
      <c r="KE18" s="9"/>
      <c r="KJ18" s="9"/>
      <c r="KO18" s="9"/>
      <c r="KT18" s="9"/>
      <c r="KY18" s="9"/>
      <c r="LD18" s="9"/>
      <c r="LI18" s="9"/>
      <c r="LN18" s="9"/>
      <c r="LS18" s="9"/>
      <c r="LX18" s="9"/>
      <c r="MC18" s="9"/>
      <c r="MH18" s="9"/>
      <c r="MM18" s="9"/>
      <c r="MR18" s="9"/>
      <c r="MW18" s="9"/>
      <c r="NB18" s="9"/>
      <c r="NG18" s="9"/>
      <c r="NL18" s="9"/>
      <c r="NQ18" s="9"/>
      <c r="NV18" s="9"/>
      <c r="OA18" s="9"/>
      <c r="OF18" s="9"/>
      <c r="OK18" s="9"/>
      <c r="OP18" s="9"/>
      <c r="OU18" s="9"/>
      <c r="OZ18" s="9"/>
      <c r="PE18" s="9"/>
      <c r="PJ18" s="9"/>
      <c r="PO18" s="9"/>
      <c r="PT18" s="9"/>
      <c r="PY18" s="9"/>
      <c r="QD18" s="9"/>
      <c r="QI18" s="9"/>
      <c r="QN18" s="9"/>
      <c r="QS18" s="9"/>
      <c r="QX18" s="9"/>
      <c r="RC18" s="9"/>
      <c r="RH18" s="9"/>
      <c r="RM18" s="9"/>
      <c r="RR18" s="9"/>
      <c r="RW18" s="9"/>
      <c r="SB18" s="9"/>
      <c r="SG18" s="9"/>
      <c r="SL18" s="9"/>
      <c r="SQ18" s="9"/>
      <c r="SV18" s="9"/>
      <c r="TA18" s="9"/>
      <c r="TF18" s="9"/>
      <c r="TK18" s="9"/>
      <c r="TP18" s="9"/>
      <c r="TU18" s="9"/>
      <c r="TZ18" s="9"/>
      <c r="UE18" s="9"/>
      <c r="UJ18" s="9"/>
      <c r="UO18" s="9"/>
      <c r="UT18" s="9"/>
      <c r="UY18" s="9"/>
      <c r="VD18" s="9"/>
      <c r="VI18" s="9"/>
      <c r="VN18" s="9"/>
      <c r="VS18" s="9"/>
      <c r="VX18" s="9"/>
      <c r="WC18" s="9"/>
      <c r="WH18" s="9"/>
      <c r="WM18" s="9"/>
      <c r="WR18" s="9"/>
      <c r="WW18" s="9"/>
      <c r="XB18" s="9"/>
      <c r="XG18" s="9"/>
      <c r="XL18" s="9"/>
      <c r="XQ18" s="9"/>
      <c r="XV18" s="9"/>
      <c r="YA18" s="9"/>
      <c r="YF18" s="9"/>
      <c r="YK18" s="9"/>
      <c r="YP18" s="9"/>
      <c r="YU18" s="9"/>
      <c r="YZ18" s="9"/>
      <c r="ZE18" s="9"/>
      <c r="ZJ18" s="9"/>
      <c r="ZO18" s="9"/>
      <c r="ZT18" s="9"/>
      <c r="ZY18" s="9"/>
      <c r="AAD18" s="9"/>
      <c r="AAI18" s="9"/>
      <c r="AAN18" s="9"/>
      <c r="AAS18" s="9"/>
      <c r="AAX18" s="9"/>
      <c r="ABC18" s="9"/>
      <c r="ABH18" s="9"/>
      <c r="ABM18" s="9"/>
      <c r="ABR18" s="9"/>
      <c r="ABW18" s="9"/>
      <c r="ACB18" s="9"/>
      <c r="ACG18" s="9"/>
      <c r="ACL18" s="9"/>
      <c r="ACQ18" s="9"/>
      <c r="ACV18" s="9"/>
      <c r="ADA18" s="9"/>
      <c r="ADF18" s="9"/>
      <c r="ADK18" s="9"/>
      <c r="ADP18" s="9"/>
      <c r="ADU18" s="9"/>
      <c r="ADZ18" s="9"/>
      <c r="AEE18" s="9"/>
      <c r="AEJ18" s="9"/>
      <c r="AEO18" s="9"/>
      <c r="AET18" s="9"/>
      <c r="AEY18" s="9"/>
      <c r="AFD18" s="9"/>
      <c r="AFI18" s="9"/>
      <c r="AFN18" s="9"/>
      <c r="AFS18" s="9"/>
      <c r="AFX18" s="9"/>
      <c r="AGC18" s="9"/>
      <c r="AGH18" s="9"/>
      <c r="AGM18" s="9"/>
      <c r="AGR18" s="9"/>
      <c r="AGW18" s="9"/>
      <c r="AHB18" s="9"/>
      <c r="AHG18" s="9"/>
      <c r="AHL18" s="9"/>
      <c r="AHQ18" s="9"/>
      <c r="AHV18" s="9"/>
      <c r="AIA18" s="9"/>
      <c r="AIF18" s="9"/>
      <c r="AIK18" s="9"/>
      <c r="AIP18" s="9"/>
      <c r="AIU18" s="9"/>
      <c r="AIZ18" s="9"/>
      <c r="AJE18" s="9"/>
      <c r="AJJ18" s="9"/>
      <c r="AJO18" s="9"/>
      <c r="AJT18" s="9"/>
      <c r="AJY18" s="9"/>
      <c r="AKD18" s="9"/>
      <c r="AKI18" s="9"/>
      <c r="AKN18" s="9"/>
      <c r="AKS18" s="9"/>
      <c r="AKX18" s="9"/>
      <c r="ALC18" s="9"/>
      <c r="ALH18" s="9"/>
      <c r="ALM18" s="9"/>
      <c r="ALR18" s="9"/>
      <c r="ALW18" s="9"/>
      <c r="AMB18" s="9"/>
      <c r="AMG18" s="9"/>
      <c r="AML18" s="9"/>
      <c r="AMQ18" s="9"/>
      <c r="AMV18" s="9"/>
      <c r="ANA18" s="9"/>
      <c r="ANF18" s="9"/>
      <c r="ANK18" s="9"/>
      <c r="ANP18" s="9"/>
      <c r="ANU18" s="9"/>
      <c r="ANZ18" s="9"/>
      <c r="AOE18" s="9"/>
      <c r="AOJ18" s="9"/>
      <c r="AOO18" s="9"/>
      <c r="AOT18" s="9"/>
      <c r="AOY18" s="9"/>
      <c r="APD18" s="9"/>
      <c r="API18" s="9"/>
      <c r="APN18" s="9"/>
      <c r="APS18" s="9"/>
      <c r="APX18" s="9"/>
      <c r="AQC18" s="9"/>
      <c r="AQH18" s="9"/>
      <c r="AQM18" s="9"/>
      <c r="AQR18" s="9"/>
      <c r="AQW18" s="9"/>
      <c r="ARB18" s="9"/>
      <c r="ARG18" s="9"/>
      <c r="ARL18" s="9"/>
      <c r="ARQ18" s="9"/>
      <c r="ARV18" s="9"/>
      <c r="ASA18" s="9"/>
      <c r="ASF18" s="9"/>
      <c r="ASK18" s="9"/>
      <c r="ASP18" s="9"/>
      <c r="ASU18" s="9"/>
      <c r="ASZ18" s="9"/>
      <c r="ATE18" s="9"/>
      <c r="ATJ18" s="9"/>
      <c r="ATO18" s="9"/>
      <c r="ATT18" s="9"/>
      <c r="ATY18" s="9"/>
      <c r="AUD18" s="9"/>
      <c r="AUI18" s="9"/>
      <c r="AUN18" s="9"/>
      <c r="AUS18" s="9"/>
      <c r="AUX18" s="9"/>
      <c r="AVC18" s="9"/>
      <c r="AVH18" s="9"/>
      <c r="AVM18" s="9"/>
      <c r="AVR18" s="9"/>
      <c r="AVW18" s="9"/>
      <c r="AWB18" s="9"/>
      <c r="AWG18" s="9"/>
      <c r="AWL18" s="9"/>
      <c r="AWQ18" s="9"/>
      <c r="AWV18" s="9"/>
      <c r="AXA18" s="9"/>
      <c r="AXF18" s="9"/>
      <c r="AXK18" s="9"/>
      <c r="AXP18" s="9"/>
      <c r="AXU18" s="9"/>
      <c r="AXZ18" s="9"/>
      <c r="AYE18" s="9"/>
      <c r="AYJ18" s="9"/>
      <c r="AYO18" s="9"/>
      <c r="AYT18" s="9"/>
      <c r="AYY18" s="9"/>
      <c r="AZD18" s="9"/>
      <c r="AZI18" s="9"/>
      <c r="AZN18" s="9"/>
      <c r="AZS18" s="9"/>
      <c r="AZX18" s="9"/>
      <c r="BAC18" s="9"/>
      <c r="BAH18" s="9"/>
      <c r="BAM18" s="9"/>
      <c r="BAR18" s="9"/>
      <c r="BAW18" s="9"/>
      <c r="BBB18" s="9"/>
      <c r="BBG18" s="9"/>
      <c r="BBL18" s="9"/>
      <c r="BBQ18" s="9"/>
      <c r="BBV18" s="9"/>
      <c r="BCA18" s="9"/>
      <c r="BCF18" s="9"/>
      <c r="BCK18" s="9"/>
      <c r="BCP18" s="9"/>
      <c r="BCU18" s="9"/>
      <c r="BCZ18" s="9"/>
      <c r="BDE18" s="9"/>
      <c r="BDJ18" s="9"/>
      <c r="BDO18" s="9"/>
      <c r="BDT18" s="9"/>
      <c r="BDY18" s="9"/>
      <c r="BED18" s="9"/>
      <c r="BEI18" s="9"/>
      <c r="BEN18" s="9"/>
      <c r="BES18" s="9"/>
      <c r="BEX18" s="9"/>
      <c r="BFC18" s="9"/>
      <c r="BFH18" s="9"/>
      <c r="BFM18" s="9"/>
      <c r="BFR18" s="9"/>
      <c r="BFW18" s="9"/>
      <c r="BGB18" s="9"/>
      <c r="BGG18" s="9"/>
      <c r="BGL18" s="9"/>
      <c r="BGQ18" s="9"/>
      <c r="BGV18" s="9"/>
      <c r="BHA18" s="9"/>
      <c r="BHF18" s="9"/>
      <c r="BHK18" s="9"/>
      <c r="BHP18" s="9"/>
      <c r="BHU18" s="9"/>
      <c r="BHZ18" s="9"/>
      <c r="BIE18" s="9"/>
      <c r="BIJ18" s="9"/>
      <c r="BIO18" s="9"/>
      <c r="BIT18" s="9"/>
      <c r="BIY18" s="9"/>
      <c r="BJD18" s="9"/>
      <c r="BJI18" s="9"/>
      <c r="BJN18" s="9"/>
      <c r="BJS18" s="9"/>
      <c r="BJX18" s="9"/>
      <c r="BKC18" s="9"/>
      <c r="BKH18" s="9"/>
      <c r="BKM18" s="9"/>
      <c r="BKR18" s="9"/>
      <c r="BKW18" s="9"/>
      <c r="BLB18" s="9"/>
      <c r="BLG18" s="9"/>
      <c r="BLL18" s="9"/>
      <c r="BLQ18" s="9"/>
      <c r="BLV18" s="9"/>
      <c r="BMA18" s="9"/>
      <c r="BMF18" s="9"/>
      <c r="BMK18" s="9"/>
      <c r="BMP18" s="9"/>
      <c r="BMU18" s="9"/>
      <c r="BMZ18" s="9"/>
      <c r="BNE18" s="9"/>
      <c r="BNJ18" s="9"/>
      <c r="BNO18" s="9"/>
      <c r="BNT18" s="9"/>
      <c r="BNY18" s="9"/>
      <c r="BOD18" s="9"/>
      <c r="BOI18" s="9"/>
      <c r="BON18" s="9"/>
      <c r="BOS18" s="9"/>
      <c r="BOX18" s="9"/>
      <c r="BPC18" s="9"/>
      <c r="BPH18" s="9"/>
      <c r="BPM18" s="9"/>
      <c r="BPR18" s="9"/>
      <c r="BPW18" s="9"/>
      <c r="BQB18" s="9"/>
      <c r="BQG18" s="9"/>
      <c r="BQL18" s="9"/>
      <c r="BQQ18" s="9"/>
      <c r="BQV18" s="9"/>
      <c r="BRA18" s="9"/>
      <c r="BRF18" s="9"/>
      <c r="BRK18" s="9"/>
      <c r="BRP18" s="9"/>
      <c r="BRU18" s="9"/>
      <c r="BRZ18" s="9"/>
      <c r="BSE18" s="9"/>
      <c r="BSJ18" s="9"/>
      <c r="BSO18" s="9"/>
      <c r="BST18" s="9"/>
      <c r="BSY18" s="9"/>
      <c r="BTD18" s="9"/>
      <c r="BTI18" s="9"/>
      <c r="BTN18" s="9"/>
      <c r="BTS18" s="9"/>
      <c r="BTX18" s="9"/>
      <c r="BUC18" s="9"/>
      <c r="BUH18" s="9"/>
      <c r="BUM18" s="9"/>
      <c r="BUR18" s="9"/>
      <c r="BUW18" s="9"/>
      <c r="BVB18" s="9"/>
      <c r="BVG18" s="9"/>
      <c r="BVL18" s="9"/>
      <c r="BVQ18" s="9"/>
      <c r="BVV18" s="9"/>
      <c r="BWA18" s="9"/>
      <c r="BWF18" s="9"/>
      <c r="BWK18" s="9"/>
      <c r="BWP18" s="9"/>
      <c r="BWU18" s="9"/>
      <c r="BWZ18" s="9"/>
      <c r="BXE18" s="9"/>
      <c r="BXJ18" s="9"/>
      <c r="BXO18" s="9"/>
      <c r="BXT18" s="9"/>
      <c r="BXY18" s="9"/>
      <c r="BYD18" s="9"/>
      <c r="BYI18" s="9"/>
      <c r="BYN18" s="9"/>
      <c r="BYS18" s="9"/>
      <c r="BYX18" s="9"/>
      <c r="BZC18" s="9"/>
      <c r="BZH18" s="9"/>
      <c r="BZM18" s="9"/>
      <c r="BZR18" s="9"/>
      <c r="BZW18" s="9"/>
      <c r="CAB18" s="9"/>
      <c r="CAG18" s="9"/>
      <c r="CAL18" s="9"/>
      <c r="CAQ18" s="9"/>
      <c r="CAV18" s="9"/>
      <c r="CBA18" s="9"/>
      <c r="CBF18" s="9"/>
      <c r="CBK18" s="9"/>
      <c r="CBP18" s="9"/>
      <c r="CBU18" s="9"/>
      <c r="CBZ18" s="9"/>
      <c r="CCE18" s="9"/>
      <c r="CCJ18" s="9"/>
      <c r="CCO18" s="9"/>
      <c r="CCT18" s="9"/>
      <c r="CCY18" s="9"/>
      <c r="CDD18" s="9"/>
      <c r="CDI18" s="9"/>
      <c r="CDN18" s="9"/>
      <c r="CDS18" s="9"/>
      <c r="CDX18" s="9"/>
      <c r="CEC18" s="9"/>
      <c r="CEH18" s="9"/>
      <c r="CEM18" s="9"/>
      <c r="CER18" s="9"/>
      <c r="CEW18" s="9"/>
      <c r="CFB18" s="9"/>
      <c r="CFG18" s="9"/>
      <c r="CFL18" s="9"/>
      <c r="CFQ18" s="9"/>
      <c r="CFV18" s="9"/>
      <c r="CGA18" s="9"/>
      <c r="CGF18" s="9"/>
      <c r="CGK18" s="9"/>
      <c r="CGP18" s="9"/>
      <c r="CGU18" s="9"/>
      <c r="CGZ18" s="9"/>
      <c r="CHE18" s="9"/>
      <c r="CHJ18" s="9"/>
      <c r="CHO18" s="9"/>
      <c r="CHT18" s="9"/>
      <c r="CHY18" s="9"/>
      <c r="CID18" s="9"/>
      <c r="CII18" s="9"/>
      <c r="CIN18" s="9"/>
      <c r="CIS18" s="9"/>
      <c r="CIX18" s="9"/>
      <c r="CJC18" s="9"/>
      <c r="CJH18" s="9"/>
      <c r="CJM18" s="9"/>
      <c r="CJR18" s="9"/>
      <c r="CJW18" s="9"/>
      <c r="CKB18" s="9"/>
      <c r="CKG18" s="9"/>
      <c r="CKL18" s="9"/>
      <c r="CKQ18" s="9"/>
      <c r="CKV18" s="9"/>
      <c r="CLA18" s="9"/>
      <c r="CLF18" s="9"/>
      <c r="CLK18" s="9"/>
      <c r="CLP18" s="9"/>
      <c r="CLU18" s="9"/>
      <c r="CLZ18" s="9"/>
      <c r="CME18" s="9"/>
      <c r="CMJ18" s="9"/>
      <c r="CMO18" s="9"/>
      <c r="CMT18" s="9"/>
      <c r="CMY18" s="9"/>
      <c r="CND18" s="9"/>
      <c r="CNI18" s="9"/>
      <c r="CNN18" s="9"/>
      <c r="CNS18" s="9"/>
      <c r="CNX18" s="9"/>
      <c r="COC18" s="9"/>
      <c r="COH18" s="9"/>
      <c r="COM18" s="9"/>
      <c r="COR18" s="9"/>
      <c r="COW18" s="9"/>
      <c r="CPB18" s="9"/>
      <c r="CPG18" s="9"/>
      <c r="CPL18" s="9"/>
      <c r="CPQ18" s="9"/>
      <c r="CPV18" s="9"/>
      <c r="CQA18" s="9"/>
      <c r="CQF18" s="9"/>
      <c r="CQK18" s="9"/>
      <c r="CQP18" s="9"/>
      <c r="CQU18" s="9"/>
      <c r="CQZ18" s="9"/>
      <c r="CRE18" s="9"/>
      <c r="CRJ18" s="9"/>
      <c r="CRO18" s="9"/>
      <c r="CRT18" s="9"/>
      <c r="CRY18" s="9"/>
      <c r="CSD18" s="9"/>
      <c r="CSI18" s="9"/>
      <c r="CSN18" s="9"/>
      <c r="CSS18" s="9"/>
      <c r="CSX18" s="9"/>
      <c r="CTC18" s="9"/>
      <c r="CTH18" s="9"/>
      <c r="CTM18" s="9"/>
      <c r="CTR18" s="9"/>
      <c r="CTW18" s="9"/>
      <c r="CUB18" s="9"/>
      <c r="CUG18" s="9"/>
      <c r="CUL18" s="9"/>
      <c r="CUQ18" s="9"/>
      <c r="CUV18" s="9"/>
      <c r="CVA18" s="9"/>
      <c r="CVF18" s="9"/>
      <c r="CVK18" s="9"/>
      <c r="CVP18" s="9"/>
      <c r="CVU18" s="9"/>
      <c r="CVZ18" s="9"/>
      <c r="CWE18" s="9"/>
      <c r="CWJ18" s="9"/>
      <c r="CWO18" s="9"/>
      <c r="CWT18" s="9"/>
      <c r="CWY18" s="9"/>
      <c r="CXD18" s="9"/>
      <c r="CXI18" s="9"/>
      <c r="CXN18" s="9"/>
      <c r="CXS18" s="9"/>
      <c r="CXX18" s="9"/>
      <c r="CYC18" s="9"/>
      <c r="CYH18" s="9"/>
      <c r="CYM18" s="9"/>
      <c r="CYR18" s="9"/>
      <c r="CYW18" s="9"/>
      <c r="CZB18" s="9"/>
      <c r="CZG18" s="9"/>
      <c r="CZL18" s="9"/>
      <c r="CZQ18" s="9"/>
      <c r="CZV18" s="9"/>
      <c r="DAA18" s="9"/>
      <c r="DAF18" s="9"/>
      <c r="DAK18" s="9"/>
      <c r="DAP18" s="9"/>
      <c r="DAU18" s="9"/>
      <c r="DAZ18" s="9"/>
      <c r="DBE18" s="9"/>
      <c r="DBJ18" s="9"/>
      <c r="DBO18" s="9"/>
      <c r="DBT18" s="9"/>
      <c r="DBY18" s="9"/>
      <c r="DCD18" s="9"/>
      <c r="DCI18" s="9"/>
      <c r="DCN18" s="9"/>
      <c r="DCS18" s="9"/>
      <c r="DCX18" s="9"/>
      <c r="DDC18" s="9"/>
      <c r="DDH18" s="9"/>
      <c r="DDM18" s="9"/>
      <c r="DDR18" s="9"/>
      <c r="DDW18" s="9"/>
      <c r="DEB18" s="9"/>
      <c r="DEG18" s="9"/>
      <c r="DEL18" s="9"/>
      <c r="DEQ18" s="9"/>
      <c r="DEV18" s="9"/>
      <c r="DFA18" s="9"/>
      <c r="DFF18" s="9"/>
      <c r="DFK18" s="9"/>
      <c r="DFP18" s="9"/>
      <c r="DFU18" s="9"/>
      <c r="DFZ18" s="9"/>
      <c r="DGE18" s="9"/>
      <c r="DGJ18" s="9"/>
      <c r="DGO18" s="9"/>
      <c r="DGT18" s="9"/>
      <c r="DGY18" s="9"/>
      <c r="DHD18" s="9"/>
      <c r="DHI18" s="9"/>
      <c r="DHN18" s="9"/>
      <c r="DHS18" s="9"/>
      <c r="DHX18" s="9"/>
      <c r="DIC18" s="9"/>
      <c r="DIH18" s="9"/>
      <c r="DIM18" s="9"/>
      <c r="DIR18" s="9"/>
      <c r="DIW18" s="9"/>
      <c r="DJB18" s="9"/>
      <c r="DJG18" s="9"/>
      <c r="DJL18" s="9"/>
      <c r="DJQ18" s="9"/>
      <c r="DJV18" s="9"/>
      <c r="DKA18" s="9"/>
      <c r="DKF18" s="9"/>
      <c r="DKK18" s="9"/>
      <c r="DKP18" s="9"/>
      <c r="DKU18" s="9"/>
      <c r="DKZ18" s="9"/>
      <c r="DLE18" s="9"/>
      <c r="DLJ18" s="9"/>
      <c r="DLO18" s="9"/>
      <c r="DLT18" s="9"/>
      <c r="DLY18" s="9"/>
      <c r="DMD18" s="9"/>
      <c r="DMI18" s="9"/>
      <c r="DMN18" s="9"/>
      <c r="DMS18" s="9"/>
      <c r="DMX18" s="9"/>
      <c r="DNC18" s="9"/>
      <c r="DNH18" s="9"/>
      <c r="DNM18" s="9"/>
      <c r="DNR18" s="9"/>
      <c r="DNW18" s="9"/>
      <c r="DOB18" s="9"/>
      <c r="DOG18" s="9"/>
      <c r="DOL18" s="9"/>
      <c r="DOQ18" s="9"/>
      <c r="DOV18" s="9"/>
      <c r="DPA18" s="9"/>
      <c r="DPF18" s="9"/>
      <c r="DPK18" s="9"/>
      <c r="DPP18" s="9"/>
      <c r="DPU18" s="9"/>
      <c r="DPZ18" s="9"/>
      <c r="DQE18" s="9"/>
      <c r="DQJ18" s="9"/>
      <c r="DQO18" s="9"/>
      <c r="DQT18" s="9"/>
      <c r="DQY18" s="9"/>
      <c r="DRD18" s="9"/>
      <c r="DRI18" s="9"/>
      <c r="DRN18" s="9"/>
      <c r="DRS18" s="9"/>
      <c r="DRX18" s="9"/>
      <c r="DSC18" s="9"/>
      <c r="DSH18" s="9"/>
      <c r="DSM18" s="9"/>
      <c r="DSR18" s="9"/>
      <c r="DSW18" s="9"/>
      <c r="DTB18" s="9"/>
      <c r="DTG18" s="9"/>
      <c r="DTL18" s="9"/>
      <c r="DTQ18" s="9"/>
      <c r="DTV18" s="9"/>
      <c r="DUA18" s="9"/>
      <c r="DUF18" s="9"/>
      <c r="DUK18" s="9"/>
      <c r="DUP18" s="9"/>
      <c r="DUU18" s="9"/>
      <c r="DUZ18" s="9"/>
      <c r="DVE18" s="9"/>
      <c r="DVJ18" s="9"/>
      <c r="DVO18" s="9"/>
      <c r="DVT18" s="9"/>
      <c r="DVY18" s="9"/>
      <c r="DWD18" s="9"/>
      <c r="DWI18" s="9"/>
      <c r="DWN18" s="9"/>
      <c r="DWS18" s="9"/>
      <c r="DWX18" s="9"/>
      <c r="DXC18" s="9"/>
      <c r="DXH18" s="9"/>
      <c r="DXM18" s="9"/>
      <c r="DXR18" s="9"/>
      <c r="DXW18" s="9"/>
      <c r="DYB18" s="9"/>
      <c r="DYG18" s="9"/>
      <c r="DYL18" s="9"/>
      <c r="DYQ18" s="9"/>
      <c r="DYV18" s="9"/>
      <c r="DZA18" s="9"/>
      <c r="DZF18" s="9"/>
      <c r="DZK18" s="9"/>
      <c r="DZP18" s="9"/>
      <c r="DZU18" s="9"/>
      <c r="DZZ18" s="9"/>
      <c r="EAE18" s="9"/>
      <c r="EAJ18" s="9"/>
      <c r="EAO18" s="9"/>
      <c r="EAT18" s="9"/>
      <c r="EAY18" s="9"/>
      <c r="EBD18" s="9"/>
      <c r="EBI18" s="9"/>
      <c r="EBN18" s="9"/>
      <c r="EBS18" s="9"/>
      <c r="EBX18" s="9"/>
      <c r="ECC18" s="9"/>
      <c r="ECH18" s="9"/>
      <c r="ECM18" s="9"/>
      <c r="ECR18" s="9"/>
      <c r="ECW18" s="9"/>
      <c r="EDB18" s="9"/>
      <c r="EDG18" s="9"/>
      <c r="EDL18" s="9"/>
      <c r="EDQ18" s="9"/>
      <c r="EDV18" s="9"/>
      <c r="EEA18" s="9"/>
      <c r="EEF18" s="9"/>
      <c r="EEK18" s="9"/>
      <c r="EEP18" s="9"/>
      <c r="EEU18" s="9"/>
      <c r="EEZ18" s="9"/>
      <c r="EFE18" s="9"/>
      <c r="EFJ18" s="9"/>
      <c r="EFO18" s="9"/>
      <c r="EFT18" s="9"/>
      <c r="EFY18" s="9"/>
      <c r="EGD18" s="9"/>
      <c r="EGI18" s="9"/>
      <c r="EGN18" s="9"/>
      <c r="EGS18" s="9"/>
      <c r="EGX18" s="9"/>
      <c r="EHC18" s="9"/>
      <c r="EHH18" s="9"/>
      <c r="EHM18" s="9"/>
      <c r="EHR18" s="9"/>
      <c r="EHW18" s="9"/>
      <c r="EIB18" s="9"/>
      <c r="EIG18" s="9"/>
      <c r="EIL18" s="9"/>
      <c r="EIQ18" s="9"/>
      <c r="EIV18" s="9"/>
      <c r="EJA18" s="9"/>
      <c r="EJF18" s="9"/>
      <c r="EJK18" s="9"/>
      <c r="EJP18" s="9"/>
      <c r="EJU18" s="9"/>
      <c r="EJZ18" s="9"/>
      <c r="EKE18" s="9"/>
      <c r="EKJ18" s="9"/>
      <c r="EKO18" s="9"/>
      <c r="EKT18" s="9"/>
      <c r="EKY18" s="9"/>
      <c r="ELD18" s="9"/>
      <c r="ELI18" s="9"/>
      <c r="ELN18" s="9"/>
      <c r="ELS18" s="9"/>
      <c r="ELX18" s="9"/>
      <c r="EMC18" s="9"/>
      <c r="EMH18" s="9"/>
      <c r="EMM18" s="9"/>
      <c r="EMR18" s="9"/>
      <c r="EMW18" s="9"/>
      <c r="ENB18" s="9"/>
      <c r="ENG18" s="9"/>
      <c r="ENL18" s="9"/>
      <c r="ENQ18" s="9"/>
      <c r="ENV18" s="9"/>
      <c r="EOA18" s="9"/>
      <c r="EOF18" s="9"/>
      <c r="EOK18" s="9"/>
      <c r="EOP18" s="9"/>
      <c r="EOU18" s="9"/>
      <c r="EOZ18" s="9"/>
      <c r="EPE18" s="9"/>
      <c r="EPJ18" s="9"/>
      <c r="EPO18" s="9"/>
      <c r="EPT18" s="9"/>
      <c r="EPY18" s="9"/>
      <c r="EQD18" s="9"/>
      <c r="EQI18" s="9"/>
      <c r="EQN18" s="9"/>
      <c r="EQS18" s="9"/>
      <c r="EQX18" s="9"/>
      <c r="ERC18" s="9"/>
      <c r="ERH18" s="9"/>
      <c r="ERM18" s="9"/>
      <c r="ERR18" s="9"/>
      <c r="ERW18" s="9"/>
      <c r="ESB18" s="9"/>
      <c r="ESG18" s="9"/>
      <c r="ESL18" s="9"/>
      <c r="ESQ18" s="9"/>
      <c r="ESV18" s="9"/>
      <c r="ETA18" s="9"/>
      <c r="ETF18" s="9"/>
      <c r="ETK18" s="9"/>
      <c r="ETP18" s="9"/>
      <c r="ETU18" s="9"/>
      <c r="ETZ18" s="9"/>
      <c r="EUE18" s="9"/>
      <c r="EUJ18" s="9"/>
      <c r="EUO18" s="9"/>
      <c r="EUT18" s="9"/>
      <c r="EUY18" s="9"/>
      <c r="EVD18" s="9"/>
      <c r="EVI18" s="9"/>
      <c r="EVN18" s="9"/>
      <c r="EVS18" s="9"/>
      <c r="EVX18" s="9"/>
      <c r="EWC18" s="9"/>
      <c r="EWH18" s="9"/>
      <c r="EWM18" s="9"/>
      <c r="EWR18" s="9"/>
      <c r="EWW18" s="9"/>
      <c r="EXB18" s="9"/>
      <c r="EXG18" s="9"/>
      <c r="EXL18" s="9"/>
      <c r="EXQ18" s="9"/>
      <c r="EXV18" s="9"/>
      <c r="EYA18" s="9"/>
      <c r="EYF18" s="9"/>
      <c r="EYK18" s="9"/>
      <c r="EYP18" s="9"/>
      <c r="EYU18" s="9"/>
      <c r="EYZ18" s="9"/>
      <c r="EZE18" s="9"/>
      <c r="EZJ18" s="9"/>
      <c r="EZO18" s="9"/>
      <c r="EZT18" s="9"/>
      <c r="EZY18" s="9"/>
      <c r="FAD18" s="9"/>
      <c r="FAI18" s="9"/>
      <c r="FAN18" s="9"/>
      <c r="FAS18" s="9"/>
      <c r="FAX18" s="9"/>
      <c r="FBC18" s="9"/>
      <c r="FBH18" s="9"/>
      <c r="FBM18" s="9"/>
      <c r="FBR18" s="9"/>
      <c r="FBW18" s="9"/>
      <c r="FCB18" s="9"/>
      <c r="FCG18" s="9"/>
      <c r="FCL18" s="9"/>
      <c r="FCQ18" s="9"/>
      <c r="FCV18" s="9"/>
      <c r="FDA18" s="9"/>
      <c r="FDF18" s="9"/>
      <c r="FDK18" s="9"/>
      <c r="FDP18" s="9"/>
      <c r="FDU18" s="9"/>
      <c r="FDZ18" s="9"/>
      <c r="FEE18" s="9"/>
      <c r="FEJ18" s="9"/>
      <c r="FEO18" s="9"/>
      <c r="FET18" s="9"/>
      <c r="FEY18" s="9"/>
      <c r="FFD18" s="9"/>
      <c r="FFI18" s="9"/>
      <c r="FFN18" s="9"/>
      <c r="FFS18" s="9"/>
      <c r="FFX18" s="9"/>
      <c r="FGC18" s="9"/>
      <c r="FGH18" s="9"/>
      <c r="FGM18" s="9"/>
      <c r="FGR18" s="9"/>
      <c r="FGW18" s="9"/>
      <c r="FHB18" s="9"/>
      <c r="FHG18" s="9"/>
      <c r="FHL18" s="9"/>
      <c r="FHQ18" s="9"/>
      <c r="FHV18" s="9"/>
      <c r="FIA18" s="9"/>
      <c r="FIF18" s="9"/>
      <c r="FIK18" s="9"/>
      <c r="FIP18" s="9"/>
      <c r="FIU18" s="9"/>
      <c r="FIZ18" s="9"/>
      <c r="FJE18" s="9"/>
      <c r="FJJ18" s="9"/>
      <c r="FJO18" s="9"/>
      <c r="FJT18" s="9"/>
      <c r="FJY18" s="9"/>
      <c r="FKD18" s="9"/>
      <c r="FKI18" s="9"/>
      <c r="FKN18" s="9"/>
      <c r="FKS18" s="9"/>
      <c r="FKX18" s="9"/>
      <c r="FLC18" s="9"/>
      <c r="FLH18" s="9"/>
      <c r="FLM18" s="9"/>
      <c r="FLR18" s="9"/>
      <c r="FLW18" s="9"/>
      <c r="FMB18" s="9"/>
      <c r="FMG18" s="9"/>
      <c r="FML18" s="9"/>
      <c r="FMQ18" s="9"/>
      <c r="FMV18" s="9"/>
      <c r="FNA18" s="9"/>
      <c r="FNF18" s="9"/>
      <c r="FNK18" s="9"/>
      <c r="FNP18" s="9"/>
      <c r="FNU18" s="9"/>
      <c r="FNZ18" s="9"/>
      <c r="FOE18" s="9"/>
      <c r="FOJ18" s="9"/>
      <c r="FOO18" s="9"/>
      <c r="FOT18" s="9"/>
      <c r="FOY18" s="9"/>
      <c r="FPD18" s="9"/>
      <c r="FPI18" s="9"/>
      <c r="FPN18" s="9"/>
      <c r="FPS18" s="9"/>
      <c r="FPX18" s="9"/>
      <c r="FQC18" s="9"/>
      <c r="FQH18" s="9"/>
      <c r="FQM18" s="9"/>
      <c r="FQR18" s="9"/>
      <c r="FQW18" s="9"/>
      <c r="FRB18" s="9"/>
      <c r="FRG18" s="9"/>
      <c r="FRL18" s="9"/>
      <c r="FRQ18" s="9"/>
      <c r="FRV18" s="9"/>
      <c r="FSA18" s="9"/>
      <c r="FSF18" s="9"/>
      <c r="FSK18" s="9"/>
      <c r="FSP18" s="9"/>
      <c r="FSU18" s="9"/>
      <c r="FSZ18" s="9"/>
      <c r="FTE18" s="9"/>
      <c r="FTJ18" s="9"/>
      <c r="FTO18" s="9"/>
      <c r="FTT18" s="9"/>
      <c r="FTY18" s="9"/>
      <c r="FUD18" s="9"/>
      <c r="FUI18" s="9"/>
      <c r="FUN18" s="9"/>
      <c r="FUS18" s="9"/>
      <c r="FUX18" s="9"/>
      <c r="FVC18" s="9"/>
      <c r="FVH18" s="9"/>
      <c r="FVM18" s="9"/>
      <c r="FVR18" s="9"/>
      <c r="FVW18" s="9"/>
      <c r="FWB18" s="9"/>
      <c r="FWG18" s="9"/>
      <c r="FWL18" s="9"/>
      <c r="FWQ18" s="9"/>
      <c r="FWV18" s="9"/>
      <c r="FXA18" s="9"/>
      <c r="FXF18" s="9"/>
      <c r="FXK18" s="9"/>
      <c r="FXP18" s="9"/>
      <c r="FXU18" s="9"/>
      <c r="FXZ18" s="9"/>
      <c r="FYE18" s="9"/>
      <c r="FYJ18" s="9"/>
      <c r="FYO18" s="9"/>
      <c r="FYT18" s="9"/>
      <c r="FYY18" s="9"/>
      <c r="FZD18" s="9"/>
      <c r="FZI18" s="9"/>
      <c r="FZN18" s="9"/>
      <c r="FZS18" s="9"/>
      <c r="FZX18" s="9"/>
      <c r="GAC18" s="9"/>
      <c r="GAH18" s="9"/>
      <c r="GAM18" s="9"/>
      <c r="GAR18" s="9"/>
      <c r="GAW18" s="9"/>
      <c r="GBB18" s="9"/>
      <c r="GBG18" s="9"/>
      <c r="GBL18" s="9"/>
      <c r="GBQ18" s="9"/>
      <c r="GBV18" s="9"/>
      <c r="GCA18" s="9"/>
      <c r="GCF18" s="9"/>
      <c r="GCK18" s="9"/>
      <c r="GCP18" s="9"/>
      <c r="GCU18" s="9"/>
      <c r="GCZ18" s="9"/>
      <c r="GDE18" s="9"/>
      <c r="GDJ18" s="9"/>
      <c r="GDO18" s="9"/>
      <c r="GDT18" s="9"/>
      <c r="GDY18" s="9"/>
      <c r="GED18" s="9"/>
      <c r="GEI18" s="9"/>
      <c r="GEN18" s="9"/>
      <c r="GES18" s="9"/>
      <c r="GEX18" s="9"/>
      <c r="GFC18" s="9"/>
      <c r="GFH18" s="9"/>
      <c r="GFM18" s="9"/>
      <c r="GFR18" s="9"/>
      <c r="GFW18" s="9"/>
      <c r="GGB18" s="9"/>
      <c r="GGG18" s="9"/>
      <c r="GGL18" s="9"/>
      <c r="GGQ18" s="9"/>
      <c r="GGV18" s="9"/>
      <c r="GHA18" s="9"/>
      <c r="GHF18" s="9"/>
      <c r="GHK18" s="9"/>
      <c r="GHP18" s="9"/>
      <c r="GHU18" s="9"/>
      <c r="GHZ18" s="9"/>
      <c r="GIE18" s="9"/>
      <c r="GIJ18" s="9"/>
      <c r="GIO18" s="9"/>
      <c r="GIT18" s="9"/>
      <c r="GIY18" s="9"/>
      <c r="GJD18" s="9"/>
      <c r="GJI18" s="9"/>
      <c r="GJN18" s="9"/>
      <c r="GJS18" s="9"/>
      <c r="GJX18" s="9"/>
      <c r="GKC18" s="9"/>
      <c r="GKH18" s="9"/>
      <c r="GKM18" s="9"/>
      <c r="GKR18" s="9"/>
      <c r="GKW18" s="9"/>
      <c r="GLB18" s="9"/>
      <c r="GLG18" s="9"/>
      <c r="GLL18" s="9"/>
      <c r="GLQ18" s="9"/>
      <c r="GLV18" s="9"/>
      <c r="GMA18" s="9"/>
      <c r="GMF18" s="9"/>
      <c r="GMK18" s="9"/>
      <c r="GMP18" s="9"/>
      <c r="GMU18" s="9"/>
      <c r="GMZ18" s="9"/>
      <c r="GNE18" s="9"/>
      <c r="GNJ18" s="9"/>
      <c r="GNO18" s="9"/>
      <c r="GNT18" s="9"/>
      <c r="GNY18" s="9"/>
      <c r="GOD18" s="9"/>
      <c r="GOI18" s="9"/>
      <c r="GON18" s="9"/>
      <c r="GOS18" s="9"/>
      <c r="GOX18" s="9"/>
      <c r="GPC18" s="9"/>
      <c r="GPH18" s="9"/>
      <c r="GPM18" s="9"/>
      <c r="GPR18" s="9"/>
      <c r="GPW18" s="9"/>
      <c r="GQB18" s="9"/>
      <c r="GQG18" s="9"/>
      <c r="GQL18" s="9"/>
      <c r="GQQ18" s="9"/>
      <c r="GQV18" s="9"/>
      <c r="GRA18" s="9"/>
      <c r="GRF18" s="9"/>
      <c r="GRK18" s="9"/>
      <c r="GRP18" s="9"/>
      <c r="GRU18" s="9"/>
      <c r="GRZ18" s="9"/>
      <c r="GSE18" s="9"/>
      <c r="GSJ18" s="9"/>
      <c r="GSO18" s="9"/>
      <c r="GST18" s="9"/>
      <c r="GSY18" s="9"/>
      <c r="GTD18" s="9"/>
      <c r="GTI18" s="9"/>
      <c r="GTN18" s="9"/>
      <c r="GTS18" s="9"/>
      <c r="GTX18" s="9"/>
      <c r="GUC18" s="9"/>
      <c r="GUH18" s="9"/>
      <c r="GUM18" s="9"/>
      <c r="GUR18" s="9"/>
      <c r="GUW18" s="9"/>
      <c r="GVB18" s="9"/>
      <c r="GVG18" s="9"/>
      <c r="GVL18" s="9"/>
      <c r="GVQ18" s="9"/>
      <c r="GVV18" s="9"/>
      <c r="GWA18" s="9"/>
      <c r="GWF18" s="9"/>
      <c r="GWK18" s="9"/>
      <c r="GWP18" s="9"/>
      <c r="GWU18" s="9"/>
      <c r="GWZ18" s="9"/>
      <c r="GXE18" s="9"/>
      <c r="GXJ18" s="9"/>
      <c r="GXO18" s="9"/>
      <c r="GXT18" s="9"/>
      <c r="GXY18" s="9"/>
      <c r="GYD18" s="9"/>
      <c r="GYI18" s="9"/>
      <c r="GYN18" s="9"/>
      <c r="GYS18" s="9"/>
      <c r="GYX18" s="9"/>
      <c r="GZC18" s="9"/>
      <c r="GZH18" s="9"/>
      <c r="GZM18" s="9"/>
      <c r="GZR18" s="9"/>
      <c r="GZW18" s="9"/>
      <c r="HAB18" s="9"/>
      <c r="HAG18" s="9"/>
      <c r="HAL18" s="9"/>
      <c r="HAQ18" s="9"/>
      <c r="HAV18" s="9"/>
      <c r="HBA18" s="9"/>
      <c r="HBF18" s="9"/>
      <c r="HBK18" s="9"/>
      <c r="HBP18" s="9"/>
      <c r="HBU18" s="9"/>
      <c r="HBZ18" s="9"/>
      <c r="HCE18" s="9"/>
      <c r="HCJ18" s="9"/>
      <c r="HCO18" s="9"/>
      <c r="HCT18" s="9"/>
      <c r="HCY18" s="9"/>
      <c r="HDD18" s="9"/>
      <c r="HDI18" s="9"/>
      <c r="HDN18" s="9"/>
      <c r="HDS18" s="9"/>
      <c r="HDX18" s="9"/>
      <c r="HEC18" s="9"/>
      <c r="HEH18" s="9"/>
      <c r="HEM18" s="9"/>
      <c r="HER18" s="9"/>
      <c r="HEW18" s="9"/>
      <c r="HFB18" s="9"/>
      <c r="HFG18" s="9"/>
      <c r="HFL18" s="9"/>
      <c r="HFQ18" s="9"/>
      <c r="HFV18" s="9"/>
      <c r="HGA18" s="9"/>
      <c r="HGF18" s="9"/>
      <c r="HGK18" s="9"/>
      <c r="HGP18" s="9"/>
      <c r="HGU18" s="9"/>
      <c r="HGZ18" s="9"/>
      <c r="HHE18" s="9"/>
      <c r="HHJ18" s="9"/>
      <c r="HHO18" s="9"/>
      <c r="HHT18" s="9"/>
      <c r="HHY18" s="9"/>
      <c r="HID18" s="9"/>
      <c r="HII18" s="9"/>
      <c r="HIN18" s="9"/>
      <c r="HIS18" s="9"/>
      <c r="HIX18" s="9"/>
      <c r="HJC18" s="9"/>
      <c r="HJH18" s="9"/>
      <c r="HJM18" s="9"/>
      <c r="HJR18" s="9"/>
      <c r="HJW18" s="9"/>
      <c r="HKB18" s="9"/>
      <c r="HKG18" s="9"/>
      <c r="HKL18" s="9"/>
      <c r="HKQ18" s="9"/>
      <c r="HKV18" s="9"/>
      <c r="HLA18" s="9"/>
      <c r="HLF18" s="9"/>
      <c r="HLK18" s="9"/>
      <c r="HLP18" s="9"/>
      <c r="HLU18" s="9"/>
      <c r="HLZ18" s="9"/>
      <c r="HME18" s="9"/>
      <c r="HMJ18" s="9"/>
      <c r="HMO18" s="9"/>
      <c r="HMT18" s="9"/>
      <c r="HMY18" s="9"/>
      <c r="HND18" s="9"/>
      <c r="HNI18" s="9"/>
      <c r="HNN18" s="9"/>
      <c r="HNS18" s="9"/>
      <c r="HNX18" s="9"/>
      <c r="HOC18" s="9"/>
      <c r="HOH18" s="9"/>
      <c r="HOM18" s="9"/>
      <c r="HOR18" s="9"/>
      <c r="HOW18" s="9"/>
      <c r="HPB18" s="9"/>
      <c r="HPG18" s="9"/>
      <c r="HPL18" s="9"/>
      <c r="HPQ18" s="9"/>
      <c r="HPV18" s="9"/>
      <c r="HQA18" s="9"/>
      <c r="HQF18" s="9"/>
      <c r="HQK18" s="9"/>
      <c r="HQP18" s="9"/>
      <c r="HQU18" s="9"/>
      <c r="HQZ18" s="9"/>
      <c r="HRE18" s="9"/>
      <c r="HRJ18" s="9"/>
      <c r="HRO18" s="9"/>
      <c r="HRT18" s="9"/>
      <c r="HRY18" s="9"/>
      <c r="HSD18" s="9"/>
      <c r="HSI18" s="9"/>
      <c r="HSN18" s="9"/>
      <c r="HSS18" s="9"/>
      <c r="HSX18" s="9"/>
      <c r="HTC18" s="9"/>
      <c r="HTH18" s="9"/>
      <c r="HTM18" s="9"/>
      <c r="HTR18" s="9"/>
      <c r="HTW18" s="9"/>
      <c r="HUB18" s="9"/>
      <c r="HUG18" s="9"/>
      <c r="HUL18" s="9"/>
      <c r="HUQ18" s="9"/>
      <c r="HUV18" s="9"/>
      <c r="HVA18" s="9"/>
      <c r="HVF18" s="9"/>
      <c r="HVK18" s="9"/>
      <c r="HVP18" s="9"/>
      <c r="HVU18" s="9"/>
      <c r="HVZ18" s="9"/>
      <c r="HWE18" s="9"/>
      <c r="HWJ18" s="9"/>
      <c r="HWO18" s="9"/>
      <c r="HWT18" s="9"/>
      <c r="HWY18" s="9"/>
      <c r="HXD18" s="9"/>
      <c r="HXI18" s="9"/>
      <c r="HXN18" s="9"/>
      <c r="HXS18" s="9"/>
      <c r="HXX18" s="9"/>
      <c r="HYC18" s="9"/>
      <c r="HYH18" s="9"/>
      <c r="HYM18" s="9"/>
      <c r="HYR18" s="9"/>
      <c r="HYW18" s="9"/>
      <c r="HZB18" s="9"/>
      <c r="HZG18" s="9"/>
      <c r="HZL18" s="9"/>
      <c r="HZQ18" s="9"/>
      <c r="HZV18" s="9"/>
      <c r="IAA18" s="9"/>
      <c r="IAF18" s="9"/>
      <c r="IAK18" s="9"/>
      <c r="IAP18" s="9"/>
      <c r="IAU18" s="9"/>
      <c r="IAZ18" s="9"/>
      <c r="IBE18" s="9"/>
      <c r="IBJ18" s="9"/>
      <c r="IBO18" s="9"/>
      <c r="IBT18" s="9"/>
      <c r="IBY18" s="9"/>
      <c r="ICD18" s="9"/>
      <c r="ICI18" s="9"/>
      <c r="ICN18" s="9"/>
      <c r="ICS18" s="9"/>
      <c r="ICX18" s="9"/>
      <c r="IDC18" s="9"/>
      <c r="IDH18" s="9"/>
      <c r="IDM18" s="9"/>
      <c r="IDR18" s="9"/>
      <c r="IDW18" s="9"/>
      <c r="IEB18" s="9"/>
      <c r="IEG18" s="9"/>
      <c r="IEL18" s="9"/>
      <c r="IEQ18" s="9"/>
      <c r="IEV18" s="9"/>
      <c r="IFA18" s="9"/>
      <c r="IFF18" s="9"/>
      <c r="IFK18" s="9"/>
      <c r="IFP18" s="9"/>
      <c r="IFU18" s="9"/>
      <c r="IFZ18" s="9"/>
      <c r="IGE18" s="9"/>
      <c r="IGJ18" s="9"/>
      <c r="IGO18" s="9"/>
      <c r="IGT18" s="9"/>
      <c r="IGY18" s="9"/>
      <c r="IHD18" s="9"/>
      <c r="IHI18" s="9"/>
      <c r="IHN18" s="9"/>
      <c r="IHS18" s="9"/>
      <c r="IHX18" s="9"/>
      <c r="IIC18" s="9"/>
      <c r="IIH18" s="9"/>
      <c r="IIM18" s="9"/>
      <c r="IIR18" s="9"/>
      <c r="IIW18" s="9"/>
      <c r="IJB18" s="9"/>
      <c r="IJG18" s="9"/>
      <c r="IJL18" s="9"/>
      <c r="IJQ18" s="9"/>
      <c r="IJV18" s="9"/>
      <c r="IKA18" s="9"/>
      <c r="IKF18" s="9"/>
      <c r="IKK18" s="9"/>
      <c r="IKP18" s="9"/>
      <c r="IKU18" s="9"/>
      <c r="IKZ18" s="9"/>
      <c r="ILE18" s="9"/>
      <c r="ILJ18" s="9"/>
      <c r="ILO18" s="9"/>
      <c r="ILT18" s="9"/>
      <c r="ILY18" s="9"/>
      <c r="IMD18" s="9"/>
      <c r="IMI18" s="9"/>
      <c r="IMN18" s="9"/>
      <c r="IMS18" s="9"/>
      <c r="IMX18" s="9"/>
      <c r="INC18" s="9"/>
      <c r="INH18" s="9"/>
      <c r="INM18" s="9"/>
      <c r="INR18" s="9"/>
      <c r="INW18" s="9"/>
      <c r="IOB18" s="9"/>
      <c r="IOG18" s="9"/>
      <c r="IOL18" s="9"/>
      <c r="IOQ18" s="9"/>
      <c r="IOV18" s="9"/>
      <c r="IPA18" s="9"/>
      <c r="IPF18" s="9"/>
      <c r="IPK18" s="9"/>
      <c r="IPP18" s="9"/>
      <c r="IPU18" s="9"/>
      <c r="IPZ18" s="9"/>
      <c r="IQE18" s="9"/>
      <c r="IQJ18" s="9"/>
      <c r="IQO18" s="9"/>
      <c r="IQT18" s="9"/>
      <c r="IQY18" s="9"/>
      <c r="IRD18" s="9"/>
      <c r="IRI18" s="9"/>
      <c r="IRN18" s="9"/>
      <c r="IRS18" s="9"/>
      <c r="IRX18" s="9"/>
      <c r="ISC18" s="9"/>
      <c r="ISH18" s="9"/>
      <c r="ISM18" s="9"/>
      <c r="ISR18" s="9"/>
      <c r="ISW18" s="9"/>
      <c r="ITB18" s="9"/>
      <c r="ITG18" s="9"/>
      <c r="ITL18" s="9"/>
      <c r="ITQ18" s="9"/>
      <c r="ITV18" s="9"/>
      <c r="IUA18" s="9"/>
      <c r="IUF18" s="9"/>
      <c r="IUK18" s="9"/>
      <c r="IUP18" s="9"/>
      <c r="IUU18" s="9"/>
      <c r="IUZ18" s="9"/>
      <c r="IVE18" s="9"/>
      <c r="IVJ18" s="9"/>
      <c r="IVO18" s="9"/>
      <c r="IVT18" s="9"/>
      <c r="IVY18" s="9"/>
      <c r="IWD18" s="9"/>
      <c r="IWI18" s="9"/>
      <c r="IWN18" s="9"/>
      <c r="IWS18" s="9"/>
      <c r="IWX18" s="9"/>
      <c r="IXC18" s="9"/>
      <c r="IXH18" s="9"/>
      <c r="IXM18" s="9"/>
      <c r="IXR18" s="9"/>
      <c r="IXW18" s="9"/>
      <c r="IYB18" s="9"/>
      <c r="IYG18" s="9"/>
      <c r="IYL18" s="9"/>
      <c r="IYQ18" s="9"/>
      <c r="IYV18" s="9"/>
      <c r="IZA18" s="9"/>
      <c r="IZF18" s="9"/>
      <c r="IZK18" s="9"/>
      <c r="IZP18" s="9"/>
      <c r="IZU18" s="9"/>
      <c r="IZZ18" s="9"/>
      <c r="JAE18" s="9"/>
      <c r="JAJ18" s="9"/>
      <c r="JAO18" s="9"/>
      <c r="JAT18" s="9"/>
      <c r="JAY18" s="9"/>
      <c r="JBD18" s="9"/>
      <c r="JBI18" s="9"/>
      <c r="JBN18" s="9"/>
      <c r="JBS18" s="9"/>
      <c r="JBX18" s="9"/>
      <c r="JCC18" s="9"/>
      <c r="JCH18" s="9"/>
      <c r="JCM18" s="9"/>
      <c r="JCR18" s="9"/>
      <c r="JCW18" s="9"/>
      <c r="JDB18" s="9"/>
      <c r="JDG18" s="9"/>
      <c r="JDL18" s="9"/>
      <c r="JDQ18" s="9"/>
      <c r="JDV18" s="9"/>
      <c r="JEA18" s="9"/>
      <c r="JEF18" s="9"/>
      <c r="JEK18" s="9"/>
      <c r="JEP18" s="9"/>
      <c r="JEU18" s="9"/>
      <c r="JEZ18" s="9"/>
      <c r="JFE18" s="9"/>
      <c r="JFJ18" s="9"/>
      <c r="JFO18" s="9"/>
      <c r="JFT18" s="9"/>
      <c r="JFY18" s="9"/>
      <c r="JGD18" s="9"/>
      <c r="JGI18" s="9"/>
      <c r="JGN18" s="9"/>
      <c r="JGS18" s="9"/>
      <c r="JGX18" s="9"/>
      <c r="JHC18" s="9"/>
      <c r="JHH18" s="9"/>
      <c r="JHM18" s="9"/>
      <c r="JHR18" s="9"/>
      <c r="JHW18" s="9"/>
      <c r="JIB18" s="9"/>
      <c r="JIG18" s="9"/>
      <c r="JIL18" s="9"/>
      <c r="JIQ18" s="9"/>
      <c r="JIV18" s="9"/>
      <c r="JJA18" s="9"/>
      <c r="JJF18" s="9"/>
      <c r="JJK18" s="9"/>
      <c r="JJP18" s="9"/>
      <c r="JJU18" s="9"/>
      <c r="JJZ18" s="9"/>
      <c r="JKE18" s="9"/>
      <c r="JKJ18" s="9"/>
      <c r="JKO18" s="9"/>
      <c r="JKT18" s="9"/>
      <c r="JKY18" s="9"/>
      <c r="JLD18" s="9"/>
      <c r="JLI18" s="9"/>
      <c r="JLN18" s="9"/>
      <c r="JLS18" s="9"/>
      <c r="JLX18" s="9"/>
      <c r="JMC18" s="9"/>
      <c r="JMH18" s="9"/>
      <c r="JMM18" s="9"/>
      <c r="JMR18" s="9"/>
      <c r="JMW18" s="9"/>
      <c r="JNB18" s="9"/>
      <c r="JNG18" s="9"/>
      <c r="JNL18" s="9"/>
      <c r="JNQ18" s="9"/>
      <c r="JNV18" s="9"/>
      <c r="JOA18" s="9"/>
      <c r="JOF18" s="9"/>
      <c r="JOK18" s="9"/>
      <c r="JOP18" s="9"/>
      <c r="JOU18" s="9"/>
      <c r="JOZ18" s="9"/>
      <c r="JPE18" s="9"/>
      <c r="JPJ18" s="9"/>
      <c r="JPO18" s="9"/>
      <c r="JPT18" s="9"/>
      <c r="JPY18" s="9"/>
      <c r="JQD18" s="9"/>
      <c r="JQI18" s="9"/>
      <c r="JQN18" s="9"/>
      <c r="JQS18" s="9"/>
      <c r="JQX18" s="9"/>
      <c r="JRC18" s="9"/>
      <c r="JRH18" s="9"/>
      <c r="JRM18" s="9"/>
      <c r="JRR18" s="9"/>
      <c r="JRW18" s="9"/>
      <c r="JSB18" s="9"/>
      <c r="JSG18" s="9"/>
      <c r="JSL18" s="9"/>
      <c r="JSQ18" s="9"/>
      <c r="JSV18" s="9"/>
      <c r="JTA18" s="9"/>
      <c r="JTF18" s="9"/>
      <c r="JTK18" s="9"/>
      <c r="JTP18" s="9"/>
      <c r="JTU18" s="9"/>
      <c r="JTZ18" s="9"/>
      <c r="JUE18" s="9"/>
      <c r="JUJ18" s="9"/>
      <c r="JUO18" s="9"/>
      <c r="JUT18" s="9"/>
      <c r="JUY18" s="9"/>
      <c r="JVD18" s="9"/>
      <c r="JVI18" s="9"/>
      <c r="JVN18" s="9"/>
      <c r="JVS18" s="9"/>
      <c r="JVX18" s="9"/>
      <c r="JWC18" s="9"/>
      <c r="JWH18" s="9"/>
      <c r="JWM18" s="9"/>
      <c r="JWR18" s="9"/>
      <c r="JWW18" s="9"/>
      <c r="JXB18" s="9"/>
      <c r="JXG18" s="9"/>
      <c r="JXL18" s="9"/>
      <c r="JXQ18" s="9"/>
      <c r="JXV18" s="9"/>
      <c r="JYA18" s="9"/>
      <c r="JYF18" s="9"/>
      <c r="JYK18" s="9"/>
      <c r="JYP18" s="9"/>
      <c r="JYU18" s="9"/>
      <c r="JYZ18" s="9"/>
      <c r="JZE18" s="9"/>
      <c r="JZJ18" s="9"/>
      <c r="JZO18" s="9"/>
      <c r="JZT18" s="9"/>
      <c r="JZY18" s="9"/>
      <c r="KAD18" s="9"/>
      <c r="KAI18" s="9"/>
      <c r="KAN18" s="9"/>
      <c r="KAS18" s="9"/>
      <c r="KAX18" s="9"/>
      <c r="KBC18" s="9"/>
      <c r="KBH18" s="9"/>
      <c r="KBM18" s="9"/>
      <c r="KBR18" s="9"/>
      <c r="KBW18" s="9"/>
      <c r="KCB18" s="9"/>
      <c r="KCG18" s="9"/>
      <c r="KCL18" s="9"/>
      <c r="KCQ18" s="9"/>
      <c r="KCV18" s="9"/>
      <c r="KDA18" s="9"/>
      <c r="KDF18" s="9"/>
      <c r="KDK18" s="9"/>
      <c r="KDP18" s="9"/>
      <c r="KDU18" s="9"/>
      <c r="KDZ18" s="9"/>
      <c r="KEE18" s="9"/>
      <c r="KEJ18" s="9"/>
      <c r="KEO18" s="9"/>
      <c r="KET18" s="9"/>
      <c r="KEY18" s="9"/>
      <c r="KFD18" s="9"/>
      <c r="KFI18" s="9"/>
      <c r="KFN18" s="9"/>
      <c r="KFS18" s="9"/>
      <c r="KFX18" s="9"/>
      <c r="KGC18" s="9"/>
      <c r="KGH18" s="9"/>
      <c r="KGM18" s="9"/>
      <c r="KGR18" s="9"/>
      <c r="KGW18" s="9"/>
      <c r="KHB18" s="9"/>
      <c r="KHG18" s="9"/>
      <c r="KHL18" s="9"/>
      <c r="KHQ18" s="9"/>
      <c r="KHV18" s="9"/>
      <c r="KIA18" s="9"/>
      <c r="KIF18" s="9"/>
      <c r="KIK18" s="9"/>
      <c r="KIP18" s="9"/>
      <c r="KIU18" s="9"/>
      <c r="KIZ18" s="9"/>
      <c r="KJE18" s="9"/>
      <c r="KJJ18" s="9"/>
      <c r="KJO18" s="9"/>
      <c r="KJT18" s="9"/>
      <c r="KJY18" s="9"/>
      <c r="KKD18" s="9"/>
      <c r="KKI18" s="9"/>
      <c r="KKN18" s="9"/>
      <c r="KKS18" s="9"/>
      <c r="KKX18" s="9"/>
      <c r="KLC18" s="9"/>
      <c r="KLH18" s="9"/>
      <c r="KLM18" s="9"/>
      <c r="KLR18" s="9"/>
      <c r="KLW18" s="9"/>
      <c r="KMB18" s="9"/>
      <c r="KMG18" s="9"/>
      <c r="KML18" s="9"/>
      <c r="KMQ18" s="9"/>
      <c r="KMV18" s="9"/>
      <c r="KNA18" s="9"/>
      <c r="KNF18" s="9"/>
      <c r="KNK18" s="9"/>
      <c r="KNP18" s="9"/>
      <c r="KNU18" s="9"/>
      <c r="KNZ18" s="9"/>
      <c r="KOE18" s="9"/>
      <c r="KOJ18" s="9"/>
      <c r="KOO18" s="9"/>
      <c r="KOT18" s="9"/>
      <c r="KOY18" s="9"/>
      <c r="KPD18" s="9"/>
      <c r="KPI18" s="9"/>
      <c r="KPN18" s="9"/>
      <c r="KPS18" s="9"/>
      <c r="KPX18" s="9"/>
      <c r="KQC18" s="9"/>
      <c r="KQH18" s="9"/>
      <c r="KQM18" s="9"/>
      <c r="KQR18" s="9"/>
      <c r="KQW18" s="9"/>
      <c r="KRB18" s="9"/>
      <c r="KRG18" s="9"/>
      <c r="KRL18" s="9"/>
      <c r="KRQ18" s="9"/>
      <c r="KRV18" s="9"/>
      <c r="KSA18" s="9"/>
      <c r="KSF18" s="9"/>
      <c r="KSK18" s="9"/>
      <c r="KSP18" s="9"/>
      <c r="KSU18" s="9"/>
      <c r="KSZ18" s="9"/>
      <c r="KTE18" s="9"/>
      <c r="KTJ18" s="9"/>
      <c r="KTO18" s="9"/>
      <c r="KTT18" s="9"/>
      <c r="KTY18" s="9"/>
      <c r="KUD18" s="9"/>
      <c r="KUI18" s="9"/>
      <c r="KUN18" s="9"/>
      <c r="KUS18" s="9"/>
      <c r="KUX18" s="9"/>
      <c r="KVC18" s="9"/>
      <c r="KVH18" s="9"/>
      <c r="KVM18" s="9"/>
      <c r="KVR18" s="9"/>
      <c r="KVW18" s="9"/>
      <c r="KWB18" s="9"/>
      <c r="KWG18" s="9"/>
      <c r="KWL18" s="9"/>
      <c r="KWQ18" s="9"/>
      <c r="KWV18" s="9"/>
      <c r="KXA18" s="9"/>
      <c r="KXF18" s="9"/>
      <c r="KXK18" s="9"/>
      <c r="KXP18" s="9"/>
      <c r="KXU18" s="9"/>
      <c r="KXZ18" s="9"/>
      <c r="KYE18" s="9"/>
      <c r="KYJ18" s="9"/>
      <c r="KYO18" s="9"/>
      <c r="KYT18" s="9"/>
      <c r="KYY18" s="9"/>
      <c r="KZD18" s="9"/>
      <c r="KZI18" s="9"/>
      <c r="KZN18" s="9"/>
      <c r="KZS18" s="9"/>
      <c r="KZX18" s="9"/>
      <c r="LAC18" s="9"/>
      <c r="LAH18" s="9"/>
      <c r="LAM18" s="9"/>
      <c r="LAR18" s="9"/>
      <c r="LAW18" s="9"/>
      <c r="LBB18" s="9"/>
      <c r="LBG18" s="9"/>
      <c r="LBL18" s="9"/>
      <c r="LBQ18" s="9"/>
      <c r="LBV18" s="9"/>
      <c r="LCA18" s="9"/>
      <c r="LCF18" s="9"/>
      <c r="LCK18" s="9"/>
      <c r="LCP18" s="9"/>
      <c r="LCU18" s="9"/>
      <c r="LCZ18" s="9"/>
      <c r="LDE18" s="9"/>
      <c r="LDJ18" s="9"/>
      <c r="LDO18" s="9"/>
      <c r="LDT18" s="9"/>
      <c r="LDY18" s="9"/>
      <c r="LED18" s="9"/>
      <c r="LEI18" s="9"/>
      <c r="LEN18" s="9"/>
      <c r="LES18" s="9"/>
      <c r="LEX18" s="9"/>
      <c r="LFC18" s="9"/>
      <c r="LFH18" s="9"/>
      <c r="LFM18" s="9"/>
      <c r="LFR18" s="9"/>
      <c r="LFW18" s="9"/>
      <c r="LGB18" s="9"/>
      <c r="LGG18" s="9"/>
      <c r="LGL18" s="9"/>
      <c r="LGQ18" s="9"/>
      <c r="LGV18" s="9"/>
      <c r="LHA18" s="9"/>
      <c r="LHF18" s="9"/>
      <c r="LHK18" s="9"/>
      <c r="LHP18" s="9"/>
      <c r="LHU18" s="9"/>
      <c r="LHZ18" s="9"/>
      <c r="LIE18" s="9"/>
      <c r="LIJ18" s="9"/>
      <c r="LIO18" s="9"/>
      <c r="LIT18" s="9"/>
      <c r="LIY18" s="9"/>
      <c r="LJD18" s="9"/>
      <c r="LJI18" s="9"/>
      <c r="LJN18" s="9"/>
      <c r="LJS18" s="9"/>
      <c r="LJX18" s="9"/>
      <c r="LKC18" s="9"/>
      <c r="LKH18" s="9"/>
      <c r="LKM18" s="9"/>
      <c r="LKR18" s="9"/>
      <c r="LKW18" s="9"/>
      <c r="LLB18" s="9"/>
      <c r="LLG18" s="9"/>
      <c r="LLL18" s="9"/>
      <c r="LLQ18" s="9"/>
      <c r="LLV18" s="9"/>
      <c r="LMA18" s="9"/>
      <c r="LMF18" s="9"/>
      <c r="LMK18" s="9"/>
      <c r="LMP18" s="9"/>
      <c r="LMU18" s="9"/>
      <c r="LMZ18" s="9"/>
      <c r="LNE18" s="9"/>
      <c r="LNJ18" s="9"/>
      <c r="LNO18" s="9"/>
      <c r="LNT18" s="9"/>
      <c r="LNY18" s="9"/>
      <c r="LOD18" s="9"/>
      <c r="LOI18" s="9"/>
      <c r="LON18" s="9"/>
      <c r="LOS18" s="9"/>
      <c r="LOX18" s="9"/>
      <c r="LPC18" s="9"/>
      <c r="LPH18" s="9"/>
      <c r="LPM18" s="9"/>
      <c r="LPR18" s="9"/>
      <c r="LPW18" s="9"/>
      <c r="LQB18" s="9"/>
      <c r="LQG18" s="9"/>
      <c r="LQL18" s="9"/>
      <c r="LQQ18" s="9"/>
      <c r="LQV18" s="9"/>
      <c r="LRA18" s="9"/>
      <c r="LRF18" s="9"/>
      <c r="LRK18" s="9"/>
      <c r="LRP18" s="9"/>
      <c r="LRU18" s="9"/>
      <c r="LRZ18" s="9"/>
      <c r="LSE18" s="9"/>
      <c r="LSJ18" s="9"/>
      <c r="LSO18" s="9"/>
      <c r="LST18" s="9"/>
      <c r="LSY18" s="9"/>
      <c r="LTD18" s="9"/>
      <c r="LTI18" s="9"/>
      <c r="LTN18" s="9"/>
      <c r="LTS18" s="9"/>
      <c r="LTX18" s="9"/>
      <c r="LUC18" s="9"/>
      <c r="LUH18" s="9"/>
      <c r="LUM18" s="9"/>
      <c r="LUR18" s="9"/>
      <c r="LUW18" s="9"/>
      <c r="LVB18" s="9"/>
      <c r="LVG18" s="9"/>
      <c r="LVL18" s="9"/>
      <c r="LVQ18" s="9"/>
      <c r="LVV18" s="9"/>
      <c r="LWA18" s="9"/>
      <c r="LWF18" s="9"/>
      <c r="LWK18" s="9"/>
      <c r="LWP18" s="9"/>
      <c r="LWU18" s="9"/>
      <c r="LWZ18" s="9"/>
      <c r="LXE18" s="9"/>
      <c r="LXJ18" s="9"/>
      <c r="LXO18" s="9"/>
      <c r="LXT18" s="9"/>
      <c r="LXY18" s="9"/>
      <c r="LYD18" s="9"/>
      <c r="LYI18" s="9"/>
      <c r="LYN18" s="9"/>
      <c r="LYS18" s="9"/>
      <c r="LYX18" s="9"/>
      <c r="LZC18" s="9"/>
      <c r="LZH18" s="9"/>
      <c r="LZM18" s="9"/>
      <c r="LZR18" s="9"/>
      <c r="LZW18" s="9"/>
      <c r="MAB18" s="9"/>
      <c r="MAG18" s="9"/>
      <c r="MAL18" s="9"/>
      <c r="MAQ18" s="9"/>
      <c r="MAV18" s="9"/>
      <c r="MBA18" s="9"/>
      <c r="MBF18" s="9"/>
      <c r="MBK18" s="9"/>
      <c r="MBP18" s="9"/>
      <c r="MBU18" s="9"/>
      <c r="MBZ18" s="9"/>
      <c r="MCE18" s="9"/>
      <c r="MCJ18" s="9"/>
      <c r="MCO18" s="9"/>
      <c r="MCT18" s="9"/>
      <c r="MCY18" s="9"/>
      <c r="MDD18" s="9"/>
      <c r="MDI18" s="9"/>
      <c r="MDN18" s="9"/>
      <c r="MDS18" s="9"/>
      <c r="MDX18" s="9"/>
      <c r="MEC18" s="9"/>
      <c r="MEH18" s="9"/>
      <c r="MEM18" s="9"/>
      <c r="MER18" s="9"/>
      <c r="MEW18" s="9"/>
      <c r="MFB18" s="9"/>
      <c r="MFG18" s="9"/>
      <c r="MFL18" s="9"/>
      <c r="MFQ18" s="9"/>
      <c r="MFV18" s="9"/>
      <c r="MGA18" s="9"/>
      <c r="MGF18" s="9"/>
      <c r="MGK18" s="9"/>
      <c r="MGP18" s="9"/>
      <c r="MGU18" s="9"/>
      <c r="MGZ18" s="9"/>
      <c r="MHE18" s="9"/>
      <c r="MHJ18" s="9"/>
      <c r="MHO18" s="9"/>
      <c r="MHT18" s="9"/>
      <c r="MHY18" s="9"/>
      <c r="MID18" s="9"/>
      <c r="MII18" s="9"/>
      <c r="MIN18" s="9"/>
      <c r="MIS18" s="9"/>
      <c r="MIX18" s="9"/>
      <c r="MJC18" s="9"/>
      <c r="MJH18" s="9"/>
      <c r="MJM18" s="9"/>
      <c r="MJR18" s="9"/>
      <c r="MJW18" s="9"/>
      <c r="MKB18" s="9"/>
      <c r="MKG18" s="9"/>
      <c r="MKL18" s="9"/>
      <c r="MKQ18" s="9"/>
      <c r="MKV18" s="9"/>
      <c r="MLA18" s="9"/>
      <c r="MLF18" s="9"/>
      <c r="MLK18" s="9"/>
      <c r="MLP18" s="9"/>
      <c r="MLU18" s="9"/>
      <c r="MLZ18" s="9"/>
      <c r="MME18" s="9"/>
      <c r="MMJ18" s="9"/>
      <c r="MMO18" s="9"/>
      <c r="MMT18" s="9"/>
      <c r="MMY18" s="9"/>
      <c r="MND18" s="9"/>
      <c r="MNI18" s="9"/>
      <c r="MNN18" s="9"/>
      <c r="MNS18" s="9"/>
      <c r="MNX18" s="9"/>
      <c r="MOC18" s="9"/>
      <c r="MOH18" s="9"/>
      <c r="MOM18" s="9"/>
      <c r="MOR18" s="9"/>
      <c r="MOW18" s="9"/>
      <c r="MPB18" s="9"/>
      <c r="MPG18" s="9"/>
      <c r="MPL18" s="9"/>
      <c r="MPQ18" s="9"/>
      <c r="MPV18" s="9"/>
      <c r="MQA18" s="9"/>
      <c r="MQF18" s="9"/>
      <c r="MQK18" s="9"/>
      <c r="MQP18" s="9"/>
      <c r="MQU18" s="9"/>
      <c r="MQZ18" s="9"/>
      <c r="MRE18" s="9"/>
      <c r="MRJ18" s="9"/>
      <c r="MRO18" s="9"/>
      <c r="MRT18" s="9"/>
      <c r="MRY18" s="9"/>
      <c r="MSD18" s="9"/>
      <c r="MSI18" s="9"/>
      <c r="MSN18" s="9"/>
      <c r="MSS18" s="9"/>
      <c r="MSX18" s="9"/>
      <c r="MTC18" s="9"/>
      <c r="MTH18" s="9"/>
      <c r="MTM18" s="9"/>
      <c r="MTR18" s="9"/>
      <c r="MTW18" s="9"/>
      <c r="MUB18" s="9"/>
      <c r="MUG18" s="9"/>
      <c r="MUL18" s="9"/>
      <c r="MUQ18" s="9"/>
      <c r="MUV18" s="9"/>
      <c r="MVA18" s="9"/>
      <c r="MVF18" s="9"/>
      <c r="MVK18" s="9"/>
      <c r="MVP18" s="9"/>
      <c r="MVU18" s="9"/>
      <c r="MVZ18" s="9"/>
      <c r="MWE18" s="9"/>
      <c r="MWJ18" s="9"/>
      <c r="MWO18" s="9"/>
      <c r="MWT18" s="9"/>
      <c r="MWY18" s="9"/>
      <c r="MXD18" s="9"/>
      <c r="MXI18" s="9"/>
      <c r="MXN18" s="9"/>
      <c r="MXS18" s="9"/>
      <c r="MXX18" s="9"/>
      <c r="MYC18" s="9"/>
      <c r="MYH18" s="9"/>
      <c r="MYM18" s="9"/>
      <c r="MYR18" s="9"/>
      <c r="MYW18" s="9"/>
      <c r="MZB18" s="9"/>
      <c r="MZG18" s="9"/>
      <c r="MZL18" s="9"/>
      <c r="MZQ18" s="9"/>
      <c r="MZV18" s="9"/>
      <c r="NAA18" s="9"/>
      <c r="NAF18" s="9"/>
      <c r="NAK18" s="9"/>
      <c r="NAP18" s="9"/>
      <c r="NAU18" s="9"/>
      <c r="NAZ18" s="9"/>
      <c r="NBE18" s="9"/>
      <c r="NBJ18" s="9"/>
      <c r="NBO18" s="9"/>
      <c r="NBT18" s="9"/>
      <c r="NBY18" s="9"/>
      <c r="NCD18" s="9"/>
      <c r="NCI18" s="9"/>
      <c r="NCN18" s="9"/>
      <c r="NCS18" s="9"/>
      <c r="NCX18" s="9"/>
      <c r="NDC18" s="9"/>
      <c r="NDH18" s="9"/>
      <c r="NDM18" s="9"/>
      <c r="NDR18" s="9"/>
      <c r="NDW18" s="9"/>
      <c r="NEB18" s="9"/>
      <c r="NEG18" s="9"/>
      <c r="NEL18" s="9"/>
      <c r="NEQ18" s="9"/>
      <c r="NEV18" s="9"/>
      <c r="NFA18" s="9"/>
      <c r="NFF18" s="9"/>
      <c r="NFK18" s="9"/>
      <c r="NFP18" s="9"/>
      <c r="NFU18" s="9"/>
      <c r="NFZ18" s="9"/>
      <c r="NGE18" s="9"/>
      <c r="NGJ18" s="9"/>
      <c r="NGO18" s="9"/>
      <c r="NGT18" s="9"/>
      <c r="NGY18" s="9"/>
      <c r="NHD18" s="9"/>
      <c r="NHI18" s="9"/>
      <c r="NHN18" s="9"/>
      <c r="NHS18" s="9"/>
      <c r="NHX18" s="9"/>
      <c r="NIC18" s="9"/>
      <c r="NIH18" s="9"/>
      <c r="NIM18" s="9"/>
      <c r="NIR18" s="9"/>
      <c r="NIW18" s="9"/>
      <c r="NJB18" s="9"/>
      <c r="NJG18" s="9"/>
      <c r="NJL18" s="9"/>
      <c r="NJQ18" s="9"/>
      <c r="NJV18" s="9"/>
      <c r="NKA18" s="9"/>
      <c r="NKF18" s="9"/>
      <c r="NKK18" s="9"/>
      <c r="NKP18" s="9"/>
      <c r="NKU18" s="9"/>
      <c r="NKZ18" s="9"/>
      <c r="NLE18" s="9"/>
      <c r="NLJ18" s="9"/>
      <c r="NLO18" s="9"/>
      <c r="NLT18" s="9"/>
      <c r="NLY18" s="9"/>
      <c r="NMD18" s="9"/>
      <c r="NMI18" s="9"/>
      <c r="NMN18" s="9"/>
      <c r="NMS18" s="9"/>
      <c r="NMX18" s="9"/>
      <c r="NNC18" s="9"/>
      <c r="NNH18" s="9"/>
      <c r="NNM18" s="9"/>
      <c r="NNR18" s="9"/>
      <c r="NNW18" s="9"/>
      <c r="NOB18" s="9"/>
      <c r="NOG18" s="9"/>
      <c r="NOL18" s="9"/>
      <c r="NOQ18" s="9"/>
      <c r="NOV18" s="9"/>
      <c r="NPA18" s="9"/>
      <c r="NPF18" s="9"/>
      <c r="NPK18" s="9"/>
      <c r="NPP18" s="9"/>
      <c r="NPU18" s="9"/>
      <c r="NPZ18" s="9"/>
      <c r="NQE18" s="9"/>
      <c r="NQJ18" s="9"/>
      <c r="NQO18" s="9"/>
      <c r="NQT18" s="9"/>
      <c r="NQY18" s="9"/>
      <c r="NRD18" s="9"/>
      <c r="NRI18" s="9"/>
      <c r="NRN18" s="9"/>
      <c r="NRS18" s="9"/>
      <c r="NRX18" s="9"/>
      <c r="NSC18" s="9"/>
      <c r="NSH18" s="9"/>
      <c r="NSM18" s="9"/>
      <c r="NSR18" s="9"/>
      <c r="NSW18" s="9"/>
      <c r="NTB18" s="9"/>
      <c r="NTG18" s="9"/>
      <c r="NTL18" s="9"/>
      <c r="NTQ18" s="9"/>
      <c r="NTV18" s="9"/>
      <c r="NUA18" s="9"/>
      <c r="NUF18" s="9"/>
      <c r="NUK18" s="9"/>
      <c r="NUP18" s="9"/>
      <c r="NUU18" s="9"/>
      <c r="NUZ18" s="9"/>
      <c r="NVE18" s="9"/>
      <c r="NVJ18" s="9"/>
      <c r="NVO18" s="9"/>
      <c r="NVT18" s="9"/>
      <c r="NVY18" s="9"/>
      <c r="NWD18" s="9"/>
      <c r="NWI18" s="9"/>
      <c r="NWN18" s="9"/>
      <c r="NWS18" s="9"/>
      <c r="NWX18" s="9"/>
      <c r="NXC18" s="9"/>
      <c r="NXH18" s="9"/>
      <c r="NXM18" s="9"/>
      <c r="NXR18" s="9"/>
      <c r="NXW18" s="9"/>
      <c r="NYB18" s="9"/>
      <c r="NYG18" s="9"/>
      <c r="NYL18" s="9"/>
      <c r="NYQ18" s="9"/>
      <c r="NYV18" s="9"/>
      <c r="NZA18" s="9"/>
      <c r="NZF18" s="9"/>
      <c r="NZK18" s="9"/>
      <c r="NZP18" s="9"/>
      <c r="NZU18" s="9"/>
      <c r="NZZ18" s="9"/>
      <c r="OAE18" s="9"/>
      <c r="OAJ18" s="9"/>
      <c r="OAO18" s="9"/>
      <c r="OAT18" s="9"/>
      <c r="OAY18" s="9"/>
      <c r="OBD18" s="9"/>
      <c r="OBI18" s="9"/>
      <c r="OBN18" s="9"/>
      <c r="OBS18" s="9"/>
      <c r="OBX18" s="9"/>
      <c r="OCC18" s="9"/>
      <c r="OCH18" s="9"/>
      <c r="OCM18" s="9"/>
      <c r="OCR18" s="9"/>
      <c r="OCW18" s="9"/>
      <c r="ODB18" s="9"/>
      <c r="ODG18" s="9"/>
      <c r="ODL18" s="9"/>
      <c r="ODQ18" s="9"/>
      <c r="ODV18" s="9"/>
      <c r="OEA18" s="9"/>
      <c r="OEF18" s="9"/>
      <c r="OEK18" s="9"/>
      <c r="OEP18" s="9"/>
      <c r="OEU18" s="9"/>
      <c r="OEZ18" s="9"/>
      <c r="OFE18" s="9"/>
      <c r="OFJ18" s="9"/>
      <c r="OFO18" s="9"/>
      <c r="OFT18" s="9"/>
      <c r="OFY18" s="9"/>
      <c r="OGD18" s="9"/>
      <c r="OGI18" s="9"/>
      <c r="OGN18" s="9"/>
      <c r="OGS18" s="9"/>
      <c r="OGX18" s="9"/>
      <c r="OHC18" s="9"/>
      <c r="OHH18" s="9"/>
      <c r="OHM18" s="9"/>
      <c r="OHR18" s="9"/>
      <c r="OHW18" s="9"/>
      <c r="OIB18" s="9"/>
      <c r="OIG18" s="9"/>
      <c r="OIL18" s="9"/>
      <c r="OIQ18" s="9"/>
      <c r="OIV18" s="9"/>
      <c r="OJA18" s="9"/>
      <c r="OJF18" s="9"/>
      <c r="OJK18" s="9"/>
      <c r="OJP18" s="9"/>
      <c r="OJU18" s="9"/>
      <c r="OJZ18" s="9"/>
      <c r="OKE18" s="9"/>
      <c r="OKJ18" s="9"/>
      <c r="OKO18" s="9"/>
      <c r="OKT18" s="9"/>
      <c r="OKY18" s="9"/>
      <c r="OLD18" s="9"/>
      <c r="OLI18" s="9"/>
      <c r="OLN18" s="9"/>
      <c r="OLS18" s="9"/>
      <c r="OLX18" s="9"/>
      <c r="OMC18" s="9"/>
      <c r="OMH18" s="9"/>
      <c r="OMM18" s="9"/>
      <c r="OMR18" s="9"/>
      <c r="OMW18" s="9"/>
      <c r="ONB18" s="9"/>
      <c r="ONG18" s="9"/>
      <c r="ONL18" s="9"/>
      <c r="ONQ18" s="9"/>
      <c r="ONV18" s="9"/>
      <c r="OOA18" s="9"/>
      <c r="OOF18" s="9"/>
      <c r="OOK18" s="9"/>
      <c r="OOP18" s="9"/>
      <c r="OOU18" s="9"/>
      <c r="OOZ18" s="9"/>
      <c r="OPE18" s="9"/>
      <c r="OPJ18" s="9"/>
      <c r="OPO18" s="9"/>
      <c r="OPT18" s="9"/>
      <c r="OPY18" s="9"/>
      <c r="OQD18" s="9"/>
      <c r="OQI18" s="9"/>
      <c r="OQN18" s="9"/>
      <c r="OQS18" s="9"/>
      <c r="OQX18" s="9"/>
      <c r="ORC18" s="9"/>
      <c r="ORH18" s="9"/>
      <c r="ORM18" s="9"/>
      <c r="ORR18" s="9"/>
      <c r="ORW18" s="9"/>
      <c r="OSB18" s="9"/>
      <c r="OSG18" s="9"/>
      <c r="OSL18" s="9"/>
      <c r="OSQ18" s="9"/>
      <c r="OSV18" s="9"/>
      <c r="OTA18" s="9"/>
      <c r="OTF18" s="9"/>
      <c r="OTK18" s="9"/>
      <c r="OTP18" s="9"/>
      <c r="OTU18" s="9"/>
      <c r="OTZ18" s="9"/>
      <c r="OUE18" s="9"/>
      <c r="OUJ18" s="9"/>
      <c r="OUO18" s="9"/>
      <c r="OUT18" s="9"/>
      <c r="OUY18" s="9"/>
      <c r="OVD18" s="9"/>
      <c r="OVI18" s="9"/>
      <c r="OVN18" s="9"/>
      <c r="OVS18" s="9"/>
      <c r="OVX18" s="9"/>
      <c r="OWC18" s="9"/>
      <c r="OWH18" s="9"/>
      <c r="OWM18" s="9"/>
      <c r="OWR18" s="9"/>
      <c r="OWW18" s="9"/>
      <c r="OXB18" s="9"/>
      <c r="OXG18" s="9"/>
      <c r="OXL18" s="9"/>
      <c r="OXQ18" s="9"/>
      <c r="OXV18" s="9"/>
      <c r="OYA18" s="9"/>
      <c r="OYF18" s="9"/>
      <c r="OYK18" s="9"/>
      <c r="OYP18" s="9"/>
      <c r="OYU18" s="9"/>
      <c r="OYZ18" s="9"/>
      <c r="OZE18" s="9"/>
      <c r="OZJ18" s="9"/>
      <c r="OZO18" s="9"/>
      <c r="OZT18" s="9"/>
      <c r="OZY18" s="9"/>
      <c r="PAD18" s="9"/>
      <c r="PAI18" s="9"/>
      <c r="PAN18" s="9"/>
      <c r="PAS18" s="9"/>
      <c r="PAX18" s="9"/>
      <c r="PBC18" s="9"/>
      <c r="PBH18" s="9"/>
      <c r="PBM18" s="9"/>
      <c r="PBR18" s="9"/>
      <c r="PBW18" s="9"/>
      <c r="PCB18" s="9"/>
      <c r="PCG18" s="9"/>
      <c r="PCL18" s="9"/>
      <c r="PCQ18" s="9"/>
      <c r="PCV18" s="9"/>
      <c r="PDA18" s="9"/>
      <c r="PDF18" s="9"/>
      <c r="PDK18" s="9"/>
      <c r="PDP18" s="9"/>
      <c r="PDU18" s="9"/>
      <c r="PDZ18" s="9"/>
      <c r="PEE18" s="9"/>
      <c r="PEJ18" s="9"/>
      <c r="PEO18" s="9"/>
      <c r="PET18" s="9"/>
      <c r="PEY18" s="9"/>
      <c r="PFD18" s="9"/>
      <c r="PFI18" s="9"/>
      <c r="PFN18" s="9"/>
      <c r="PFS18" s="9"/>
      <c r="PFX18" s="9"/>
      <c r="PGC18" s="9"/>
      <c r="PGH18" s="9"/>
      <c r="PGM18" s="9"/>
      <c r="PGR18" s="9"/>
      <c r="PGW18" s="9"/>
      <c r="PHB18" s="9"/>
      <c r="PHG18" s="9"/>
      <c r="PHL18" s="9"/>
      <c r="PHQ18" s="9"/>
      <c r="PHV18" s="9"/>
      <c r="PIA18" s="9"/>
      <c r="PIF18" s="9"/>
      <c r="PIK18" s="9"/>
      <c r="PIP18" s="9"/>
      <c r="PIU18" s="9"/>
      <c r="PIZ18" s="9"/>
      <c r="PJE18" s="9"/>
      <c r="PJJ18" s="9"/>
      <c r="PJO18" s="9"/>
      <c r="PJT18" s="9"/>
      <c r="PJY18" s="9"/>
      <c r="PKD18" s="9"/>
      <c r="PKI18" s="9"/>
      <c r="PKN18" s="9"/>
      <c r="PKS18" s="9"/>
      <c r="PKX18" s="9"/>
      <c r="PLC18" s="9"/>
      <c r="PLH18" s="9"/>
      <c r="PLM18" s="9"/>
      <c r="PLR18" s="9"/>
      <c r="PLW18" s="9"/>
      <c r="PMB18" s="9"/>
      <c r="PMG18" s="9"/>
      <c r="PML18" s="9"/>
      <c r="PMQ18" s="9"/>
      <c r="PMV18" s="9"/>
      <c r="PNA18" s="9"/>
      <c r="PNF18" s="9"/>
      <c r="PNK18" s="9"/>
      <c r="PNP18" s="9"/>
      <c r="PNU18" s="9"/>
      <c r="PNZ18" s="9"/>
      <c r="POE18" s="9"/>
      <c r="POJ18" s="9"/>
      <c r="POO18" s="9"/>
      <c r="POT18" s="9"/>
      <c r="POY18" s="9"/>
      <c r="PPD18" s="9"/>
      <c r="PPI18" s="9"/>
      <c r="PPN18" s="9"/>
      <c r="PPS18" s="9"/>
      <c r="PPX18" s="9"/>
      <c r="PQC18" s="9"/>
      <c r="PQH18" s="9"/>
      <c r="PQM18" s="9"/>
      <c r="PQR18" s="9"/>
      <c r="PQW18" s="9"/>
      <c r="PRB18" s="9"/>
      <c r="PRG18" s="9"/>
      <c r="PRL18" s="9"/>
      <c r="PRQ18" s="9"/>
      <c r="PRV18" s="9"/>
      <c r="PSA18" s="9"/>
      <c r="PSF18" s="9"/>
      <c r="PSK18" s="9"/>
      <c r="PSP18" s="9"/>
      <c r="PSU18" s="9"/>
      <c r="PSZ18" s="9"/>
      <c r="PTE18" s="9"/>
      <c r="PTJ18" s="9"/>
      <c r="PTO18" s="9"/>
      <c r="PTT18" s="9"/>
      <c r="PTY18" s="9"/>
      <c r="PUD18" s="9"/>
      <c r="PUI18" s="9"/>
      <c r="PUN18" s="9"/>
      <c r="PUS18" s="9"/>
      <c r="PUX18" s="9"/>
      <c r="PVC18" s="9"/>
      <c r="PVH18" s="9"/>
      <c r="PVM18" s="9"/>
      <c r="PVR18" s="9"/>
      <c r="PVW18" s="9"/>
      <c r="PWB18" s="9"/>
      <c r="PWG18" s="9"/>
      <c r="PWL18" s="9"/>
      <c r="PWQ18" s="9"/>
      <c r="PWV18" s="9"/>
      <c r="PXA18" s="9"/>
      <c r="PXF18" s="9"/>
      <c r="PXK18" s="9"/>
      <c r="PXP18" s="9"/>
      <c r="PXU18" s="9"/>
      <c r="PXZ18" s="9"/>
      <c r="PYE18" s="9"/>
      <c r="PYJ18" s="9"/>
      <c r="PYO18" s="9"/>
      <c r="PYT18" s="9"/>
      <c r="PYY18" s="9"/>
      <c r="PZD18" s="9"/>
      <c r="PZI18" s="9"/>
      <c r="PZN18" s="9"/>
      <c r="PZS18" s="9"/>
      <c r="PZX18" s="9"/>
      <c r="QAC18" s="9"/>
      <c r="QAH18" s="9"/>
      <c r="QAM18" s="9"/>
      <c r="QAR18" s="9"/>
      <c r="QAW18" s="9"/>
      <c r="QBB18" s="9"/>
      <c r="QBG18" s="9"/>
      <c r="QBL18" s="9"/>
      <c r="QBQ18" s="9"/>
      <c r="QBV18" s="9"/>
      <c r="QCA18" s="9"/>
      <c r="QCF18" s="9"/>
      <c r="QCK18" s="9"/>
      <c r="QCP18" s="9"/>
      <c r="QCU18" s="9"/>
      <c r="QCZ18" s="9"/>
      <c r="QDE18" s="9"/>
      <c r="QDJ18" s="9"/>
      <c r="QDO18" s="9"/>
      <c r="QDT18" s="9"/>
      <c r="QDY18" s="9"/>
      <c r="QED18" s="9"/>
      <c r="QEI18" s="9"/>
      <c r="QEN18" s="9"/>
      <c r="QES18" s="9"/>
      <c r="QEX18" s="9"/>
      <c r="QFC18" s="9"/>
      <c r="QFH18" s="9"/>
      <c r="QFM18" s="9"/>
      <c r="QFR18" s="9"/>
      <c r="QFW18" s="9"/>
      <c r="QGB18" s="9"/>
      <c r="QGG18" s="9"/>
      <c r="QGL18" s="9"/>
      <c r="QGQ18" s="9"/>
      <c r="QGV18" s="9"/>
      <c r="QHA18" s="9"/>
      <c r="QHF18" s="9"/>
      <c r="QHK18" s="9"/>
      <c r="QHP18" s="9"/>
      <c r="QHU18" s="9"/>
      <c r="QHZ18" s="9"/>
      <c r="QIE18" s="9"/>
      <c r="QIJ18" s="9"/>
      <c r="QIO18" s="9"/>
      <c r="QIT18" s="9"/>
      <c r="QIY18" s="9"/>
      <c r="QJD18" s="9"/>
      <c r="QJI18" s="9"/>
      <c r="QJN18" s="9"/>
      <c r="QJS18" s="9"/>
      <c r="QJX18" s="9"/>
      <c r="QKC18" s="9"/>
      <c r="QKH18" s="9"/>
      <c r="QKM18" s="9"/>
      <c r="QKR18" s="9"/>
      <c r="QKW18" s="9"/>
      <c r="QLB18" s="9"/>
      <c r="QLG18" s="9"/>
      <c r="QLL18" s="9"/>
      <c r="QLQ18" s="9"/>
      <c r="QLV18" s="9"/>
      <c r="QMA18" s="9"/>
      <c r="QMF18" s="9"/>
      <c r="QMK18" s="9"/>
      <c r="QMP18" s="9"/>
      <c r="QMU18" s="9"/>
      <c r="QMZ18" s="9"/>
      <c r="QNE18" s="9"/>
      <c r="QNJ18" s="9"/>
      <c r="QNO18" s="9"/>
      <c r="QNT18" s="9"/>
      <c r="QNY18" s="9"/>
      <c r="QOD18" s="9"/>
      <c r="QOI18" s="9"/>
      <c r="QON18" s="9"/>
      <c r="QOS18" s="9"/>
      <c r="QOX18" s="9"/>
      <c r="QPC18" s="9"/>
      <c r="QPH18" s="9"/>
      <c r="QPM18" s="9"/>
      <c r="QPR18" s="9"/>
      <c r="QPW18" s="9"/>
      <c r="QQB18" s="9"/>
      <c r="QQG18" s="9"/>
      <c r="QQL18" s="9"/>
      <c r="QQQ18" s="9"/>
      <c r="QQV18" s="9"/>
      <c r="QRA18" s="9"/>
      <c r="QRF18" s="9"/>
      <c r="QRK18" s="9"/>
      <c r="QRP18" s="9"/>
      <c r="QRU18" s="9"/>
      <c r="QRZ18" s="9"/>
      <c r="QSE18" s="9"/>
      <c r="QSJ18" s="9"/>
      <c r="QSO18" s="9"/>
      <c r="QST18" s="9"/>
      <c r="QSY18" s="9"/>
      <c r="QTD18" s="9"/>
      <c r="QTI18" s="9"/>
      <c r="QTN18" s="9"/>
      <c r="QTS18" s="9"/>
      <c r="QTX18" s="9"/>
      <c r="QUC18" s="9"/>
      <c r="QUH18" s="9"/>
      <c r="QUM18" s="9"/>
      <c r="QUR18" s="9"/>
      <c r="QUW18" s="9"/>
      <c r="QVB18" s="9"/>
      <c r="QVG18" s="9"/>
      <c r="QVL18" s="9"/>
      <c r="QVQ18" s="9"/>
      <c r="QVV18" s="9"/>
      <c r="QWA18" s="9"/>
      <c r="QWF18" s="9"/>
      <c r="QWK18" s="9"/>
      <c r="QWP18" s="9"/>
      <c r="QWU18" s="9"/>
      <c r="QWZ18" s="9"/>
      <c r="QXE18" s="9"/>
      <c r="QXJ18" s="9"/>
      <c r="QXO18" s="9"/>
      <c r="QXT18" s="9"/>
      <c r="QXY18" s="9"/>
      <c r="QYD18" s="9"/>
      <c r="QYI18" s="9"/>
      <c r="QYN18" s="9"/>
      <c r="QYS18" s="9"/>
      <c r="QYX18" s="9"/>
      <c r="QZC18" s="9"/>
      <c r="QZH18" s="9"/>
      <c r="QZM18" s="9"/>
      <c r="QZR18" s="9"/>
      <c r="QZW18" s="9"/>
      <c r="RAB18" s="9"/>
      <c r="RAG18" s="9"/>
      <c r="RAL18" s="9"/>
      <c r="RAQ18" s="9"/>
      <c r="RAV18" s="9"/>
      <c r="RBA18" s="9"/>
      <c r="RBF18" s="9"/>
      <c r="RBK18" s="9"/>
      <c r="RBP18" s="9"/>
      <c r="RBU18" s="9"/>
      <c r="RBZ18" s="9"/>
      <c r="RCE18" s="9"/>
      <c r="RCJ18" s="9"/>
      <c r="RCO18" s="9"/>
      <c r="RCT18" s="9"/>
      <c r="RCY18" s="9"/>
      <c r="RDD18" s="9"/>
      <c r="RDI18" s="9"/>
      <c r="RDN18" s="9"/>
      <c r="RDS18" s="9"/>
      <c r="RDX18" s="9"/>
      <c r="REC18" s="9"/>
      <c r="REH18" s="9"/>
      <c r="REM18" s="9"/>
      <c r="RER18" s="9"/>
      <c r="REW18" s="9"/>
      <c r="RFB18" s="9"/>
      <c r="RFG18" s="9"/>
      <c r="RFL18" s="9"/>
      <c r="RFQ18" s="9"/>
      <c r="RFV18" s="9"/>
      <c r="RGA18" s="9"/>
      <c r="RGF18" s="9"/>
      <c r="RGK18" s="9"/>
      <c r="RGP18" s="9"/>
      <c r="RGU18" s="9"/>
      <c r="RGZ18" s="9"/>
      <c r="RHE18" s="9"/>
      <c r="RHJ18" s="9"/>
      <c r="RHO18" s="9"/>
      <c r="RHT18" s="9"/>
      <c r="RHY18" s="9"/>
      <c r="RID18" s="9"/>
      <c r="RII18" s="9"/>
      <c r="RIN18" s="9"/>
      <c r="RIS18" s="9"/>
      <c r="RIX18" s="9"/>
      <c r="RJC18" s="9"/>
      <c r="RJH18" s="9"/>
      <c r="RJM18" s="9"/>
      <c r="RJR18" s="9"/>
      <c r="RJW18" s="9"/>
      <c r="RKB18" s="9"/>
      <c r="RKG18" s="9"/>
      <c r="RKL18" s="9"/>
      <c r="RKQ18" s="9"/>
      <c r="RKV18" s="9"/>
      <c r="RLA18" s="9"/>
      <c r="RLF18" s="9"/>
      <c r="RLK18" s="9"/>
      <c r="RLP18" s="9"/>
      <c r="RLU18" s="9"/>
      <c r="RLZ18" s="9"/>
      <c r="RME18" s="9"/>
      <c r="RMJ18" s="9"/>
      <c r="RMO18" s="9"/>
      <c r="RMT18" s="9"/>
      <c r="RMY18" s="9"/>
      <c r="RND18" s="9"/>
      <c r="RNI18" s="9"/>
      <c r="RNN18" s="9"/>
      <c r="RNS18" s="9"/>
      <c r="RNX18" s="9"/>
      <c r="ROC18" s="9"/>
      <c r="ROH18" s="9"/>
      <c r="ROM18" s="9"/>
      <c r="ROR18" s="9"/>
      <c r="ROW18" s="9"/>
      <c r="RPB18" s="9"/>
      <c r="RPG18" s="9"/>
      <c r="RPL18" s="9"/>
      <c r="RPQ18" s="9"/>
      <c r="RPV18" s="9"/>
      <c r="RQA18" s="9"/>
      <c r="RQF18" s="9"/>
      <c r="RQK18" s="9"/>
      <c r="RQP18" s="9"/>
      <c r="RQU18" s="9"/>
      <c r="RQZ18" s="9"/>
      <c r="RRE18" s="9"/>
      <c r="RRJ18" s="9"/>
      <c r="RRO18" s="9"/>
      <c r="RRT18" s="9"/>
      <c r="RRY18" s="9"/>
      <c r="RSD18" s="9"/>
      <c r="RSI18" s="9"/>
      <c r="RSN18" s="9"/>
      <c r="RSS18" s="9"/>
      <c r="RSX18" s="9"/>
      <c r="RTC18" s="9"/>
      <c r="RTH18" s="9"/>
      <c r="RTM18" s="9"/>
      <c r="RTR18" s="9"/>
      <c r="RTW18" s="9"/>
      <c r="RUB18" s="9"/>
      <c r="RUG18" s="9"/>
      <c r="RUL18" s="9"/>
      <c r="RUQ18" s="9"/>
      <c r="RUV18" s="9"/>
      <c r="RVA18" s="9"/>
      <c r="RVF18" s="9"/>
      <c r="RVK18" s="9"/>
      <c r="RVP18" s="9"/>
      <c r="RVU18" s="9"/>
      <c r="RVZ18" s="9"/>
      <c r="RWE18" s="9"/>
      <c r="RWJ18" s="9"/>
      <c r="RWO18" s="9"/>
      <c r="RWT18" s="9"/>
      <c r="RWY18" s="9"/>
      <c r="RXD18" s="9"/>
      <c r="RXI18" s="9"/>
      <c r="RXN18" s="9"/>
      <c r="RXS18" s="9"/>
      <c r="RXX18" s="9"/>
      <c r="RYC18" s="9"/>
      <c r="RYH18" s="9"/>
      <c r="RYM18" s="9"/>
      <c r="RYR18" s="9"/>
      <c r="RYW18" s="9"/>
      <c r="RZB18" s="9"/>
      <c r="RZG18" s="9"/>
      <c r="RZL18" s="9"/>
      <c r="RZQ18" s="9"/>
      <c r="RZV18" s="9"/>
      <c r="SAA18" s="9"/>
      <c r="SAF18" s="9"/>
      <c r="SAK18" s="9"/>
      <c r="SAP18" s="9"/>
      <c r="SAU18" s="9"/>
      <c r="SAZ18" s="9"/>
      <c r="SBE18" s="9"/>
      <c r="SBJ18" s="9"/>
      <c r="SBO18" s="9"/>
      <c r="SBT18" s="9"/>
      <c r="SBY18" s="9"/>
      <c r="SCD18" s="9"/>
      <c r="SCI18" s="9"/>
      <c r="SCN18" s="9"/>
      <c r="SCS18" s="9"/>
      <c r="SCX18" s="9"/>
      <c r="SDC18" s="9"/>
      <c r="SDH18" s="9"/>
      <c r="SDM18" s="9"/>
      <c r="SDR18" s="9"/>
      <c r="SDW18" s="9"/>
      <c r="SEB18" s="9"/>
      <c r="SEG18" s="9"/>
      <c r="SEL18" s="9"/>
      <c r="SEQ18" s="9"/>
      <c r="SEV18" s="9"/>
      <c r="SFA18" s="9"/>
      <c r="SFF18" s="9"/>
      <c r="SFK18" s="9"/>
      <c r="SFP18" s="9"/>
      <c r="SFU18" s="9"/>
      <c r="SFZ18" s="9"/>
      <c r="SGE18" s="9"/>
      <c r="SGJ18" s="9"/>
      <c r="SGO18" s="9"/>
      <c r="SGT18" s="9"/>
      <c r="SGY18" s="9"/>
      <c r="SHD18" s="9"/>
      <c r="SHI18" s="9"/>
      <c r="SHN18" s="9"/>
      <c r="SHS18" s="9"/>
      <c r="SHX18" s="9"/>
      <c r="SIC18" s="9"/>
      <c r="SIH18" s="9"/>
      <c r="SIM18" s="9"/>
      <c r="SIR18" s="9"/>
      <c r="SIW18" s="9"/>
      <c r="SJB18" s="9"/>
      <c r="SJG18" s="9"/>
      <c r="SJL18" s="9"/>
      <c r="SJQ18" s="9"/>
      <c r="SJV18" s="9"/>
      <c r="SKA18" s="9"/>
      <c r="SKF18" s="9"/>
      <c r="SKK18" s="9"/>
      <c r="SKP18" s="9"/>
      <c r="SKU18" s="9"/>
      <c r="SKZ18" s="9"/>
      <c r="SLE18" s="9"/>
      <c r="SLJ18" s="9"/>
      <c r="SLO18" s="9"/>
      <c r="SLT18" s="9"/>
      <c r="SLY18" s="9"/>
      <c r="SMD18" s="9"/>
      <c r="SMI18" s="9"/>
      <c r="SMN18" s="9"/>
      <c r="SMS18" s="9"/>
      <c r="SMX18" s="9"/>
      <c r="SNC18" s="9"/>
      <c r="SNH18" s="9"/>
      <c r="SNM18" s="9"/>
      <c r="SNR18" s="9"/>
      <c r="SNW18" s="9"/>
      <c r="SOB18" s="9"/>
      <c r="SOG18" s="9"/>
      <c r="SOL18" s="9"/>
      <c r="SOQ18" s="9"/>
      <c r="SOV18" s="9"/>
      <c r="SPA18" s="9"/>
      <c r="SPF18" s="9"/>
      <c r="SPK18" s="9"/>
      <c r="SPP18" s="9"/>
      <c r="SPU18" s="9"/>
      <c r="SPZ18" s="9"/>
      <c r="SQE18" s="9"/>
      <c r="SQJ18" s="9"/>
      <c r="SQO18" s="9"/>
      <c r="SQT18" s="9"/>
      <c r="SQY18" s="9"/>
      <c r="SRD18" s="9"/>
      <c r="SRI18" s="9"/>
      <c r="SRN18" s="9"/>
      <c r="SRS18" s="9"/>
      <c r="SRX18" s="9"/>
      <c r="SSC18" s="9"/>
      <c r="SSH18" s="9"/>
      <c r="SSM18" s="9"/>
      <c r="SSR18" s="9"/>
      <c r="SSW18" s="9"/>
      <c r="STB18" s="9"/>
      <c r="STG18" s="9"/>
      <c r="STL18" s="9"/>
      <c r="STQ18" s="9"/>
      <c r="STV18" s="9"/>
      <c r="SUA18" s="9"/>
      <c r="SUF18" s="9"/>
      <c r="SUK18" s="9"/>
      <c r="SUP18" s="9"/>
      <c r="SUU18" s="9"/>
      <c r="SUZ18" s="9"/>
      <c r="SVE18" s="9"/>
      <c r="SVJ18" s="9"/>
      <c r="SVO18" s="9"/>
      <c r="SVT18" s="9"/>
      <c r="SVY18" s="9"/>
      <c r="SWD18" s="9"/>
      <c r="SWI18" s="9"/>
      <c r="SWN18" s="9"/>
      <c r="SWS18" s="9"/>
      <c r="SWX18" s="9"/>
      <c r="SXC18" s="9"/>
      <c r="SXH18" s="9"/>
      <c r="SXM18" s="9"/>
      <c r="SXR18" s="9"/>
      <c r="SXW18" s="9"/>
      <c r="SYB18" s="9"/>
      <c r="SYG18" s="9"/>
      <c r="SYL18" s="9"/>
      <c r="SYQ18" s="9"/>
      <c r="SYV18" s="9"/>
      <c r="SZA18" s="9"/>
      <c r="SZF18" s="9"/>
      <c r="SZK18" s="9"/>
      <c r="SZP18" s="9"/>
      <c r="SZU18" s="9"/>
      <c r="SZZ18" s="9"/>
      <c r="TAE18" s="9"/>
      <c r="TAJ18" s="9"/>
      <c r="TAO18" s="9"/>
      <c r="TAT18" s="9"/>
      <c r="TAY18" s="9"/>
      <c r="TBD18" s="9"/>
      <c r="TBI18" s="9"/>
      <c r="TBN18" s="9"/>
      <c r="TBS18" s="9"/>
      <c r="TBX18" s="9"/>
      <c r="TCC18" s="9"/>
      <c r="TCH18" s="9"/>
      <c r="TCM18" s="9"/>
      <c r="TCR18" s="9"/>
      <c r="TCW18" s="9"/>
      <c r="TDB18" s="9"/>
      <c r="TDG18" s="9"/>
      <c r="TDL18" s="9"/>
      <c r="TDQ18" s="9"/>
      <c r="TDV18" s="9"/>
      <c r="TEA18" s="9"/>
      <c r="TEF18" s="9"/>
      <c r="TEK18" s="9"/>
      <c r="TEP18" s="9"/>
      <c r="TEU18" s="9"/>
      <c r="TEZ18" s="9"/>
      <c r="TFE18" s="9"/>
      <c r="TFJ18" s="9"/>
      <c r="TFO18" s="9"/>
      <c r="TFT18" s="9"/>
      <c r="TFY18" s="9"/>
      <c r="TGD18" s="9"/>
      <c r="TGI18" s="9"/>
      <c r="TGN18" s="9"/>
      <c r="TGS18" s="9"/>
      <c r="TGX18" s="9"/>
      <c r="THC18" s="9"/>
      <c r="THH18" s="9"/>
      <c r="THM18" s="9"/>
      <c r="THR18" s="9"/>
      <c r="THW18" s="9"/>
      <c r="TIB18" s="9"/>
      <c r="TIG18" s="9"/>
      <c r="TIL18" s="9"/>
      <c r="TIQ18" s="9"/>
      <c r="TIV18" s="9"/>
      <c r="TJA18" s="9"/>
      <c r="TJF18" s="9"/>
      <c r="TJK18" s="9"/>
      <c r="TJP18" s="9"/>
      <c r="TJU18" s="9"/>
      <c r="TJZ18" s="9"/>
      <c r="TKE18" s="9"/>
      <c r="TKJ18" s="9"/>
      <c r="TKO18" s="9"/>
      <c r="TKT18" s="9"/>
      <c r="TKY18" s="9"/>
      <c r="TLD18" s="9"/>
      <c r="TLI18" s="9"/>
      <c r="TLN18" s="9"/>
      <c r="TLS18" s="9"/>
      <c r="TLX18" s="9"/>
      <c r="TMC18" s="9"/>
      <c r="TMH18" s="9"/>
      <c r="TMM18" s="9"/>
      <c r="TMR18" s="9"/>
      <c r="TMW18" s="9"/>
      <c r="TNB18" s="9"/>
      <c r="TNG18" s="9"/>
      <c r="TNL18" s="9"/>
      <c r="TNQ18" s="9"/>
      <c r="TNV18" s="9"/>
      <c r="TOA18" s="9"/>
      <c r="TOF18" s="9"/>
      <c r="TOK18" s="9"/>
      <c r="TOP18" s="9"/>
      <c r="TOU18" s="9"/>
      <c r="TOZ18" s="9"/>
      <c r="TPE18" s="9"/>
      <c r="TPJ18" s="9"/>
      <c r="TPO18" s="9"/>
      <c r="TPT18" s="9"/>
      <c r="TPY18" s="9"/>
      <c r="TQD18" s="9"/>
      <c r="TQI18" s="9"/>
      <c r="TQN18" s="9"/>
      <c r="TQS18" s="9"/>
      <c r="TQX18" s="9"/>
      <c r="TRC18" s="9"/>
      <c r="TRH18" s="9"/>
      <c r="TRM18" s="9"/>
      <c r="TRR18" s="9"/>
      <c r="TRW18" s="9"/>
      <c r="TSB18" s="9"/>
      <c r="TSG18" s="9"/>
      <c r="TSL18" s="9"/>
      <c r="TSQ18" s="9"/>
      <c r="TSV18" s="9"/>
      <c r="TTA18" s="9"/>
      <c r="TTF18" s="9"/>
      <c r="TTK18" s="9"/>
      <c r="TTP18" s="9"/>
      <c r="TTU18" s="9"/>
      <c r="TTZ18" s="9"/>
      <c r="TUE18" s="9"/>
      <c r="TUJ18" s="9"/>
      <c r="TUO18" s="9"/>
      <c r="TUT18" s="9"/>
      <c r="TUY18" s="9"/>
      <c r="TVD18" s="9"/>
      <c r="TVI18" s="9"/>
      <c r="TVN18" s="9"/>
      <c r="TVS18" s="9"/>
      <c r="TVX18" s="9"/>
      <c r="TWC18" s="9"/>
      <c r="TWH18" s="9"/>
      <c r="TWM18" s="9"/>
      <c r="TWR18" s="9"/>
      <c r="TWW18" s="9"/>
      <c r="TXB18" s="9"/>
      <c r="TXG18" s="9"/>
      <c r="TXL18" s="9"/>
      <c r="TXQ18" s="9"/>
      <c r="TXV18" s="9"/>
      <c r="TYA18" s="9"/>
      <c r="TYF18" s="9"/>
      <c r="TYK18" s="9"/>
      <c r="TYP18" s="9"/>
      <c r="TYU18" s="9"/>
      <c r="TYZ18" s="9"/>
      <c r="TZE18" s="9"/>
      <c r="TZJ18" s="9"/>
      <c r="TZO18" s="9"/>
      <c r="TZT18" s="9"/>
      <c r="TZY18" s="9"/>
      <c r="UAD18" s="9"/>
      <c r="UAI18" s="9"/>
      <c r="UAN18" s="9"/>
      <c r="UAS18" s="9"/>
      <c r="UAX18" s="9"/>
      <c r="UBC18" s="9"/>
      <c r="UBH18" s="9"/>
      <c r="UBM18" s="9"/>
      <c r="UBR18" s="9"/>
      <c r="UBW18" s="9"/>
      <c r="UCB18" s="9"/>
      <c r="UCG18" s="9"/>
      <c r="UCL18" s="9"/>
      <c r="UCQ18" s="9"/>
      <c r="UCV18" s="9"/>
      <c r="UDA18" s="9"/>
      <c r="UDF18" s="9"/>
      <c r="UDK18" s="9"/>
      <c r="UDP18" s="9"/>
      <c r="UDU18" s="9"/>
      <c r="UDZ18" s="9"/>
      <c r="UEE18" s="9"/>
      <c r="UEJ18" s="9"/>
      <c r="UEO18" s="9"/>
      <c r="UET18" s="9"/>
      <c r="UEY18" s="9"/>
      <c r="UFD18" s="9"/>
      <c r="UFI18" s="9"/>
      <c r="UFN18" s="9"/>
      <c r="UFS18" s="9"/>
      <c r="UFX18" s="9"/>
      <c r="UGC18" s="9"/>
      <c r="UGH18" s="9"/>
      <c r="UGM18" s="9"/>
      <c r="UGR18" s="9"/>
      <c r="UGW18" s="9"/>
      <c r="UHB18" s="9"/>
      <c r="UHG18" s="9"/>
      <c r="UHL18" s="9"/>
      <c r="UHQ18" s="9"/>
      <c r="UHV18" s="9"/>
      <c r="UIA18" s="9"/>
      <c r="UIF18" s="9"/>
      <c r="UIK18" s="9"/>
      <c r="UIP18" s="9"/>
      <c r="UIU18" s="9"/>
      <c r="UIZ18" s="9"/>
      <c r="UJE18" s="9"/>
      <c r="UJJ18" s="9"/>
      <c r="UJO18" s="9"/>
      <c r="UJT18" s="9"/>
      <c r="UJY18" s="9"/>
      <c r="UKD18" s="9"/>
      <c r="UKI18" s="9"/>
      <c r="UKN18" s="9"/>
      <c r="UKS18" s="9"/>
      <c r="UKX18" s="9"/>
      <c r="ULC18" s="9"/>
      <c r="ULH18" s="9"/>
      <c r="ULM18" s="9"/>
      <c r="ULR18" s="9"/>
      <c r="ULW18" s="9"/>
      <c r="UMB18" s="9"/>
      <c r="UMG18" s="9"/>
      <c r="UML18" s="9"/>
      <c r="UMQ18" s="9"/>
      <c r="UMV18" s="9"/>
      <c r="UNA18" s="9"/>
      <c r="UNF18" s="9"/>
      <c r="UNK18" s="9"/>
      <c r="UNP18" s="9"/>
      <c r="UNU18" s="9"/>
      <c r="UNZ18" s="9"/>
      <c r="UOE18" s="9"/>
      <c r="UOJ18" s="9"/>
      <c r="UOO18" s="9"/>
      <c r="UOT18" s="9"/>
      <c r="UOY18" s="9"/>
      <c r="UPD18" s="9"/>
      <c r="UPI18" s="9"/>
      <c r="UPN18" s="9"/>
      <c r="UPS18" s="9"/>
      <c r="UPX18" s="9"/>
      <c r="UQC18" s="9"/>
      <c r="UQH18" s="9"/>
      <c r="UQM18" s="9"/>
      <c r="UQR18" s="9"/>
      <c r="UQW18" s="9"/>
      <c r="URB18" s="9"/>
      <c r="URG18" s="9"/>
      <c r="URL18" s="9"/>
      <c r="URQ18" s="9"/>
      <c r="URV18" s="9"/>
      <c r="USA18" s="9"/>
      <c r="USF18" s="9"/>
      <c r="USK18" s="9"/>
      <c r="USP18" s="9"/>
      <c r="USU18" s="9"/>
      <c r="USZ18" s="9"/>
      <c r="UTE18" s="9"/>
      <c r="UTJ18" s="9"/>
      <c r="UTO18" s="9"/>
      <c r="UTT18" s="9"/>
      <c r="UTY18" s="9"/>
      <c r="UUD18" s="9"/>
      <c r="UUI18" s="9"/>
      <c r="UUN18" s="9"/>
      <c r="UUS18" s="9"/>
      <c r="UUX18" s="9"/>
      <c r="UVC18" s="9"/>
      <c r="UVH18" s="9"/>
      <c r="UVM18" s="9"/>
      <c r="UVR18" s="9"/>
      <c r="UVW18" s="9"/>
      <c r="UWB18" s="9"/>
      <c r="UWG18" s="9"/>
      <c r="UWL18" s="9"/>
      <c r="UWQ18" s="9"/>
      <c r="UWV18" s="9"/>
      <c r="UXA18" s="9"/>
      <c r="UXF18" s="9"/>
      <c r="UXK18" s="9"/>
      <c r="UXP18" s="9"/>
      <c r="UXU18" s="9"/>
      <c r="UXZ18" s="9"/>
      <c r="UYE18" s="9"/>
      <c r="UYJ18" s="9"/>
      <c r="UYO18" s="9"/>
      <c r="UYT18" s="9"/>
      <c r="UYY18" s="9"/>
      <c r="UZD18" s="9"/>
      <c r="UZI18" s="9"/>
      <c r="UZN18" s="9"/>
      <c r="UZS18" s="9"/>
      <c r="UZX18" s="9"/>
      <c r="VAC18" s="9"/>
      <c r="VAH18" s="9"/>
      <c r="VAM18" s="9"/>
      <c r="VAR18" s="9"/>
      <c r="VAW18" s="9"/>
      <c r="VBB18" s="9"/>
      <c r="VBG18" s="9"/>
      <c r="VBL18" s="9"/>
      <c r="VBQ18" s="9"/>
      <c r="VBV18" s="9"/>
      <c r="VCA18" s="9"/>
      <c r="VCF18" s="9"/>
      <c r="VCK18" s="9"/>
      <c r="VCP18" s="9"/>
      <c r="VCU18" s="9"/>
      <c r="VCZ18" s="9"/>
      <c r="VDE18" s="9"/>
      <c r="VDJ18" s="9"/>
      <c r="VDO18" s="9"/>
      <c r="VDT18" s="9"/>
      <c r="VDY18" s="9"/>
      <c r="VED18" s="9"/>
      <c r="VEI18" s="9"/>
      <c r="VEN18" s="9"/>
      <c r="VES18" s="9"/>
      <c r="VEX18" s="9"/>
      <c r="VFC18" s="9"/>
      <c r="VFH18" s="9"/>
      <c r="VFM18" s="9"/>
      <c r="VFR18" s="9"/>
      <c r="VFW18" s="9"/>
      <c r="VGB18" s="9"/>
      <c r="VGG18" s="9"/>
      <c r="VGL18" s="9"/>
      <c r="VGQ18" s="9"/>
      <c r="VGV18" s="9"/>
      <c r="VHA18" s="9"/>
      <c r="VHF18" s="9"/>
      <c r="VHK18" s="9"/>
      <c r="VHP18" s="9"/>
      <c r="VHU18" s="9"/>
      <c r="VHZ18" s="9"/>
      <c r="VIE18" s="9"/>
      <c r="VIJ18" s="9"/>
      <c r="VIO18" s="9"/>
      <c r="VIT18" s="9"/>
      <c r="VIY18" s="9"/>
      <c r="VJD18" s="9"/>
      <c r="VJI18" s="9"/>
      <c r="VJN18" s="9"/>
      <c r="VJS18" s="9"/>
      <c r="VJX18" s="9"/>
      <c r="VKC18" s="9"/>
      <c r="VKH18" s="9"/>
      <c r="VKM18" s="9"/>
      <c r="VKR18" s="9"/>
      <c r="VKW18" s="9"/>
      <c r="VLB18" s="9"/>
      <c r="VLG18" s="9"/>
      <c r="VLL18" s="9"/>
      <c r="VLQ18" s="9"/>
      <c r="VLV18" s="9"/>
      <c r="VMA18" s="9"/>
      <c r="VMF18" s="9"/>
      <c r="VMK18" s="9"/>
      <c r="VMP18" s="9"/>
      <c r="VMU18" s="9"/>
      <c r="VMZ18" s="9"/>
      <c r="VNE18" s="9"/>
      <c r="VNJ18" s="9"/>
      <c r="VNO18" s="9"/>
      <c r="VNT18" s="9"/>
      <c r="VNY18" s="9"/>
      <c r="VOD18" s="9"/>
      <c r="VOI18" s="9"/>
      <c r="VON18" s="9"/>
      <c r="VOS18" s="9"/>
      <c r="VOX18" s="9"/>
      <c r="VPC18" s="9"/>
      <c r="VPH18" s="9"/>
      <c r="VPM18" s="9"/>
      <c r="VPR18" s="9"/>
      <c r="VPW18" s="9"/>
      <c r="VQB18" s="9"/>
      <c r="VQG18" s="9"/>
      <c r="VQL18" s="9"/>
      <c r="VQQ18" s="9"/>
      <c r="VQV18" s="9"/>
      <c r="VRA18" s="9"/>
      <c r="VRF18" s="9"/>
      <c r="VRK18" s="9"/>
      <c r="VRP18" s="9"/>
      <c r="VRU18" s="9"/>
      <c r="VRZ18" s="9"/>
      <c r="VSE18" s="9"/>
      <c r="VSJ18" s="9"/>
      <c r="VSO18" s="9"/>
      <c r="VST18" s="9"/>
      <c r="VSY18" s="9"/>
      <c r="VTD18" s="9"/>
      <c r="VTI18" s="9"/>
      <c r="VTN18" s="9"/>
      <c r="VTS18" s="9"/>
      <c r="VTX18" s="9"/>
      <c r="VUC18" s="9"/>
      <c r="VUH18" s="9"/>
      <c r="VUM18" s="9"/>
      <c r="VUR18" s="9"/>
      <c r="VUW18" s="9"/>
      <c r="VVB18" s="9"/>
      <c r="VVG18" s="9"/>
      <c r="VVL18" s="9"/>
      <c r="VVQ18" s="9"/>
      <c r="VVV18" s="9"/>
      <c r="VWA18" s="9"/>
      <c r="VWF18" s="9"/>
      <c r="VWK18" s="9"/>
      <c r="VWP18" s="9"/>
      <c r="VWU18" s="9"/>
      <c r="VWZ18" s="9"/>
      <c r="VXE18" s="9"/>
      <c r="VXJ18" s="9"/>
      <c r="VXO18" s="9"/>
      <c r="VXT18" s="9"/>
      <c r="VXY18" s="9"/>
      <c r="VYD18" s="9"/>
      <c r="VYI18" s="9"/>
      <c r="VYN18" s="9"/>
      <c r="VYS18" s="9"/>
      <c r="VYX18" s="9"/>
      <c r="VZC18" s="9"/>
      <c r="VZH18" s="9"/>
      <c r="VZM18" s="9"/>
      <c r="VZR18" s="9"/>
      <c r="VZW18" s="9"/>
      <c r="WAB18" s="9"/>
      <c r="WAG18" s="9"/>
      <c r="WAL18" s="9"/>
      <c r="WAQ18" s="9"/>
      <c r="WAV18" s="9"/>
      <c r="WBA18" s="9"/>
      <c r="WBF18" s="9"/>
      <c r="WBK18" s="9"/>
      <c r="WBP18" s="9"/>
      <c r="WBU18" s="9"/>
      <c r="WBZ18" s="9"/>
      <c r="WCE18" s="9"/>
      <c r="WCJ18" s="9"/>
      <c r="WCO18" s="9"/>
      <c r="WCT18" s="9"/>
      <c r="WCY18" s="9"/>
      <c r="WDD18" s="9"/>
      <c r="WDI18" s="9"/>
      <c r="WDN18" s="9"/>
      <c r="WDS18" s="9"/>
      <c r="WDX18" s="9"/>
      <c r="WEC18" s="9"/>
      <c r="WEH18" s="9"/>
      <c r="WEM18" s="9"/>
      <c r="WER18" s="9"/>
      <c r="WEW18" s="9"/>
      <c r="WFB18" s="9"/>
      <c r="WFG18" s="9"/>
      <c r="WFL18" s="9"/>
      <c r="WFQ18" s="9"/>
      <c r="WFV18" s="9"/>
      <c r="WGA18" s="9"/>
      <c r="WGF18" s="9"/>
      <c r="WGK18" s="9"/>
      <c r="WGP18" s="9"/>
      <c r="WGU18" s="9"/>
      <c r="WGZ18" s="9"/>
      <c r="WHE18" s="9"/>
      <c r="WHJ18" s="9"/>
      <c r="WHO18" s="9"/>
      <c r="WHT18" s="9"/>
      <c r="WHY18" s="9"/>
      <c r="WID18" s="9"/>
      <c r="WII18" s="9"/>
      <c r="WIN18" s="9"/>
      <c r="WIS18" s="9"/>
      <c r="WIX18" s="9"/>
      <c r="WJC18" s="9"/>
      <c r="WJH18" s="9"/>
      <c r="WJM18" s="9"/>
      <c r="WJR18" s="9"/>
      <c r="WJW18" s="9"/>
      <c r="WKB18" s="9"/>
      <c r="WKG18" s="9"/>
      <c r="WKL18" s="9"/>
      <c r="WKQ18" s="9"/>
      <c r="WKV18" s="9"/>
      <c r="WLA18" s="9"/>
      <c r="WLF18" s="9"/>
      <c r="WLK18" s="9"/>
      <c r="WLP18" s="9"/>
      <c r="WLU18" s="9"/>
      <c r="WLZ18" s="9"/>
      <c r="WME18" s="9"/>
      <c r="WMJ18" s="9"/>
      <c r="WMO18" s="9"/>
      <c r="WMT18" s="9"/>
      <c r="WMY18" s="9"/>
      <c r="WND18" s="9"/>
      <c r="WNI18" s="9"/>
      <c r="WNN18" s="9"/>
      <c r="WNS18" s="9"/>
      <c r="WNX18" s="9"/>
      <c r="WOC18" s="9"/>
      <c r="WOH18" s="9"/>
      <c r="WOM18" s="9"/>
      <c r="WOR18" s="9"/>
      <c r="WOW18" s="9"/>
      <c r="WPB18" s="9"/>
      <c r="WPG18" s="9"/>
      <c r="WPL18" s="9"/>
      <c r="WPQ18" s="9"/>
      <c r="WPV18" s="9"/>
      <c r="WQA18" s="9"/>
      <c r="WQF18" s="9"/>
      <c r="WQK18" s="9"/>
      <c r="WQP18" s="9"/>
      <c r="WQU18" s="9"/>
      <c r="WQZ18" s="9"/>
      <c r="WRE18" s="9"/>
      <c r="WRJ18" s="9"/>
      <c r="WRO18" s="9"/>
      <c r="WRT18" s="9"/>
      <c r="WRY18" s="9"/>
      <c r="WSD18" s="9"/>
      <c r="WSI18" s="9"/>
      <c r="WSN18" s="9"/>
      <c r="WSS18" s="9"/>
      <c r="WSX18" s="9"/>
      <c r="WTC18" s="9"/>
      <c r="WTH18" s="9"/>
      <c r="WTM18" s="9"/>
      <c r="WTR18" s="9"/>
      <c r="WTW18" s="9"/>
      <c r="WUB18" s="9"/>
      <c r="WUG18" s="9"/>
      <c r="WUL18" s="9"/>
      <c r="WUQ18" s="9"/>
      <c r="WUV18" s="9"/>
      <c r="WVA18" s="9"/>
      <c r="WVF18" s="9"/>
      <c r="WVK18" s="9"/>
      <c r="WVP18" s="9"/>
      <c r="WVU18" s="9"/>
      <c r="WVZ18" s="9"/>
      <c r="WWE18" s="9"/>
      <c r="WWJ18" s="9"/>
      <c r="WWO18" s="9"/>
      <c r="WWT18" s="9"/>
      <c r="WWY18" s="9"/>
      <c r="WXD18" s="9"/>
      <c r="WXI18" s="9"/>
      <c r="WXN18" s="9"/>
      <c r="WXS18" s="9"/>
      <c r="WXX18" s="9"/>
      <c r="WYC18" s="9"/>
      <c r="WYH18" s="9"/>
      <c r="WYM18" s="9"/>
      <c r="WYR18" s="9"/>
      <c r="WYW18" s="9"/>
      <c r="WZB18" s="9"/>
      <c r="WZG18" s="9"/>
      <c r="WZL18" s="9"/>
      <c r="WZQ18" s="9"/>
      <c r="WZV18" s="9"/>
      <c r="XAA18" s="9"/>
      <c r="XAF18" s="9"/>
      <c r="XAK18" s="9"/>
      <c r="XAP18" s="9"/>
      <c r="XAU18" s="9"/>
      <c r="XAZ18" s="9"/>
      <c r="XBE18" s="9"/>
      <c r="XBJ18" s="9"/>
      <c r="XBO18" s="9"/>
      <c r="XBT18" s="9"/>
      <c r="XBY18" s="9"/>
      <c r="XCD18" s="9"/>
      <c r="XCI18" s="9"/>
      <c r="XCN18" s="9"/>
      <c r="XCS18" s="9"/>
      <c r="XCX18" s="9"/>
      <c r="XDC18" s="9"/>
      <c r="XDH18" s="9"/>
      <c r="XDM18" s="9"/>
      <c r="XDR18" s="9"/>
      <c r="XDW18" s="9"/>
      <c r="XEB18" s="9"/>
      <c r="XEG18" s="9"/>
      <c r="XEL18" s="9"/>
      <c r="XEQ18" s="9"/>
      <c r="XEV18" s="9"/>
      <c r="XFA18" s="9"/>
    </row>
    <row r="19" spans="1:1021 1026:2046 2051:3071 3076:4096 4101:5116 5121:6141 6146:7166 7171:8191 8196:9216 9221:10236 10241:11261 11266:12286 12291:13311 13316:14336 14341:15356 15361:16381" s="77" customFormat="1" ht="19.95" customHeight="1" x14ac:dyDescent="0.3">
      <c r="A19" s="9" t="s">
        <v>86</v>
      </c>
      <c r="B19" s="77">
        <v>9.4670000000000005</v>
      </c>
      <c r="C19" s="77">
        <v>9.423</v>
      </c>
      <c r="D19" s="77">
        <v>11.9</v>
      </c>
      <c r="E19" s="77">
        <v>10.158610000000001</v>
      </c>
      <c r="F19" s="77">
        <v>8.2919999999999998</v>
      </c>
      <c r="G19" s="9"/>
      <c r="H19" s="9"/>
      <c r="P19" s="9"/>
      <c r="U19" s="9"/>
      <c r="Z19" s="9"/>
      <c r="AE19" s="9"/>
      <c r="AJ19" s="9"/>
      <c r="AO19" s="9"/>
      <c r="AT19" s="9"/>
      <c r="AY19" s="9"/>
      <c r="BD19" s="9"/>
      <c r="BI19" s="9"/>
      <c r="BN19" s="9"/>
      <c r="BS19" s="9"/>
      <c r="BX19" s="9"/>
      <c r="CC19" s="9"/>
      <c r="CH19" s="9"/>
      <c r="CM19" s="9"/>
      <c r="CR19" s="9"/>
      <c r="CW19" s="9"/>
      <c r="DB19" s="9"/>
      <c r="DG19" s="9"/>
      <c r="DL19" s="9"/>
      <c r="DQ19" s="9"/>
      <c r="DV19" s="9"/>
      <c r="EA19" s="9"/>
      <c r="EF19" s="9"/>
      <c r="EK19" s="9"/>
      <c r="EP19" s="9"/>
      <c r="EU19" s="9"/>
      <c r="EZ19" s="9"/>
      <c r="FE19" s="9"/>
      <c r="FJ19" s="9"/>
      <c r="FO19" s="9"/>
      <c r="FT19" s="9"/>
      <c r="FY19" s="9"/>
      <c r="GD19" s="9"/>
      <c r="GI19" s="9"/>
      <c r="GN19" s="9"/>
      <c r="GS19" s="9"/>
      <c r="GX19" s="9"/>
      <c r="HC19" s="9"/>
      <c r="HH19" s="9"/>
      <c r="HM19" s="9"/>
      <c r="HR19" s="9"/>
      <c r="HW19" s="9"/>
      <c r="IB19" s="9"/>
      <c r="IG19" s="9"/>
      <c r="IL19" s="9"/>
      <c r="IQ19" s="9"/>
      <c r="IV19" s="9"/>
      <c r="JA19" s="9"/>
      <c r="JF19" s="9"/>
      <c r="JK19" s="9"/>
      <c r="JP19" s="9"/>
      <c r="JU19" s="9"/>
      <c r="JZ19" s="9"/>
      <c r="KE19" s="9"/>
      <c r="KJ19" s="9"/>
      <c r="KO19" s="9"/>
      <c r="KT19" s="9"/>
      <c r="KY19" s="9"/>
      <c r="LD19" s="9"/>
      <c r="LI19" s="9"/>
      <c r="LN19" s="9"/>
      <c r="LS19" s="9"/>
      <c r="LX19" s="9"/>
      <c r="MC19" s="9"/>
      <c r="MH19" s="9"/>
      <c r="MM19" s="9"/>
      <c r="MR19" s="9"/>
      <c r="MW19" s="9"/>
      <c r="NB19" s="9"/>
      <c r="NG19" s="9"/>
      <c r="NL19" s="9"/>
      <c r="NQ19" s="9"/>
      <c r="NV19" s="9"/>
      <c r="OA19" s="9"/>
      <c r="OF19" s="9"/>
      <c r="OK19" s="9"/>
      <c r="OP19" s="9"/>
      <c r="OU19" s="9"/>
      <c r="OZ19" s="9"/>
      <c r="PE19" s="9"/>
      <c r="PJ19" s="9"/>
      <c r="PO19" s="9"/>
      <c r="PT19" s="9"/>
      <c r="PY19" s="9"/>
      <c r="QD19" s="9"/>
      <c r="QI19" s="9"/>
      <c r="QN19" s="9"/>
      <c r="QS19" s="9"/>
      <c r="QX19" s="9"/>
      <c r="RC19" s="9"/>
      <c r="RH19" s="9"/>
      <c r="RM19" s="9"/>
      <c r="RR19" s="9"/>
      <c r="RW19" s="9"/>
      <c r="SB19" s="9"/>
      <c r="SG19" s="9"/>
      <c r="SL19" s="9"/>
      <c r="SQ19" s="9"/>
      <c r="SV19" s="9"/>
      <c r="TA19" s="9"/>
      <c r="TF19" s="9"/>
      <c r="TK19" s="9"/>
      <c r="TP19" s="9"/>
      <c r="TU19" s="9"/>
      <c r="TZ19" s="9"/>
      <c r="UE19" s="9"/>
      <c r="UJ19" s="9"/>
      <c r="UO19" s="9"/>
      <c r="UT19" s="9"/>
      <c r="UY19" s="9"/>
      <c r="VD19" s="9"/>
      <c r="VI19" s="9"/>
      <c r="VN19" s="9"/>
      <c r="VS19" s="9"/>
      <c r="VX19" s="9"/>
      <c r="WC19" s="9"/>
      <c r="WH19" s="9"/>
      <c r="WM19" s="9"/>
      <c r="WR19" s="9"/>
      <c r="WW19" s="9"/>
      <c r="XB19" s="9"/>
      <c r="XG19" s="9"/>
      <c r="XL19" s="9"/>
      <c r="XQ19" s="9"/>
      <c r="XV19" s="9"/>
      <c r="YA19" s="9"/>
      <c r="YF19" s="9"/>
      <c r="YK19" s="9"/>
      <c r="YP19" s="9"/>
      <c r="YU19" s="9"/>
      <c r="YZ19" s="9"/>
      <c r="ZE19" s="9"/>
      <c r="ZJ19" s="9"/>
      <c r="ZO19" s="9"/>
      <c r="ZT19" s="9"/>
      <c r="ZY19" s="9"/>
      <c r="AAD19" s="9"/>
      <c r="AAI19" s="9"/>
      <c r="AAN19" s="9"/>
      <c r="AAS19" s="9"/>
      <c r="AAX19" s="9"/>
      <c r="ABC19" s="9"/>
      <c r="ABH19" s="9"/>
      <c r="ABM19" s="9"/>
      <c r="ABR19" s="9"/>
      <c r="ABW19" s="9"/>
      <c r="ACB19" s="9"/>
      <c r="ACG19" s="9"/>
      <c r="ACL19" s="9"/>
      <c r="ACQ19" s="9"/>
      <c r="ACV19" s="9"/>
      <c r="ADA19" s="9"/>
      <c r="ADF19" s="9"/>
      <c r="ADK19" s="9"/>
      <c r="ADP19" s="9"/>
      <c r="ADU19" s="9"/>
      <c r="ADZ19" s="9"/>
      <c r="AEE19" s="9"/>
      <c r="AEJ19" s="9"/>
      <c r="AEO19" s="9"/>
      <c r="AET19" s="9"/>
      <c r="AEY19" s="9"/>
      <c r="AFD19" s="9"/>
      <c r="AFI19" s="9"/>
      <c r="AFN19" s="9"/>
      <c r="AFS19" s="9"/>
      <c r="AFX19" s="9"/>
      <c r="AGC19" s="9"/>
      <c r="AGH19" s="9"/>
      <c r="AGM19" s="9"/>
      <c r="AGR19" s="9"/>
      <c r="AGW19" s="9"/>
      <c r="AHB19" s="9"/>
      <c r="AHG19" s="9"/>
      <c r="AHL19" s="9"/>
      <c r="AHQ19" s="9"/>
      <c r="AHV19" s="9"/>
      <c r="AIA19" s="9"/>
      <c r="AIF19" s="9"/>
      <c r="AIK19" s="9"/>
      <c r="AIP19" s="9"/>
      <c r="AIU19" s="9"/>
      <c r="AIZ19" s="9"/>
      <c r="AJE19" s="9"/>
      <c r="AJJ19" s="9"/>
      <c r="AJO19" s="9"/>
      <c r="AJT19" s="9"/>
      <c r="AJY19" s="9"/>
      <c r="AKD19" s="9"/>
      <c r="AKI19" s="9"/>
      <c r="AKN19" s="9"/>
      <c r="AKS19" s="9"/>
      <c r="AKX19" s="9"/>
      <c r="ALC19" s="9"/>
      <c r="ALH19" s="9"/>
      <c r="ALM19" s="9"/>
      <c r="ALR19" s="9"/>
      <c r="ALW19" s="9"/>
      <c r="AMB19" s="9"/>
      <c r="AMG19" s="9"/>
      <c r="AML19" s="9"/>
      <c r="AMQ19" s="9"/>
      <c r="AMV19" s="9"/>
      <c r="ANA19" s="9"/>
      <c r="ANF19" s="9"/>
      <c r="ANK19" s="9"/>
      <c r="ANP19" s="9"/>
      <c r="ANU19" s="9"/>
      <c r="ANZ19" s="9"/>
      <c r="AOE19" s="9"/>
      <c r="AOJ19" s="9"/>
      <c r="AOO19" s="9"/>
      <c r="AOT19" s="9"/>
      <c r="AOY19" s="9"/>
      <c r="APD19" s="9"/>
      <c r="API19" s="9"/>
      <c r="APN19" s="9"/>
      <c r="APS19" s="9"/>
      <c r="APX19" s="9"/>
      <c r="AQC19" s="9"/>
      <c r="AQH19" s="9"/>
      <c r="AQM19" s="9"/>
      <c r="AQR19" s="9"/>
      <c r="AQW19" s="9"/>
      <c r="ARB19" s="9"/>
      <c r="ARG19" s="9"/>
      <c r="ARL19" s="9"/>
      <c r="ARQ19" s="9"/>
      <c r="ARV19" s="9"/>
      <c r="ASA19" s="9"/>
      <c r="ASF19" s="9"/>
      <c r="ASK19" s="9"/>
      <c r="ASP19" s="9"/>
      <c r="ASU19" s="9"/>
      <c r="ASZ19" s="9"/>
      <c r="ATE19" s="9"/>
      <c r="ATJ19" s="9"/>
      <c r="ATO19" s="9"/>
      <c r="ATT19" s="9"/>
      <c r="ATY19" s="9"/>
      <c r="AUD19" s="9"/>
      <c r="AUI19" s="9"/>
      <c r="AUN19" s="9"/>
      <c r="AUS19" s="9"/>
      <c r="AUX19" s="9"/>
      <c r="AVC19" s="9"/>
      <c r="AVH19" s="9"/>
      <c r="AVM19" s="9"/>
      <c r="AVR19" s="9"/>
      <c r="AVW19" s="9"/>
      <c r="AWB19" s="9"/>
      <c r="AWG19" s="9"/>
      <c r="AWL19" s="9"/>
      <c r="AWQ19" s="9"/>
      <c r="AWV19" s="9"/>
      <c r="AXA19" s="9"/>
      <c r="AXF19" s="9"/>
      <c r="AXK19" s="9"/>
      <c r="AXP19" s="9"/>
      <c r="AXU19" s="9"/>
      <c r="AXZ19" s="9"/>
      <c r="AYE19" s="9"/>
      <c r="AYJ19" s="9"/>
      <c r="AYO19" s="9"/>
      <c r="AYT19" s="9"/>
      <c r="AYY19" s="9"/>
      <c r="AZD19" s="9"/>
      <c r="AZI19" s="9"/>
      <c r="AZN19" s="9"/>
      <c r="AZS19" s="9"/>
      <c r="AZX19" s="9"/>
      <c r="BAC19" s="9"/>
      <c r="BAH19" s="9"/>
      <c r="BAM19" s="9"/>
      <c r="BAR19" s="9"/>
      <c r="BAW19" s="9"/>
      <c r="BBB19" s="9"/>
      <c r="BBG19" s="9"/>
      <c r="BBL19" s="9"/>
      <c r="BBQ19" s="9"/>
      <c r="BBV19" s="9"/>
      <c r="BCA19" s="9"/>
      <c r="BCF19" s="9"/>
      <c r="BCK19" s="9"/>
      <c r="BCP19" s="9"/>
      <c r="BCU19" s="9"/>
      <c r="BCZ19" s="9"/>
      <c r="BDE19" s="9"/>
      <c r="BDJ19" s="9"/>
      <c r="BDO19" s="9"/>
      <c r="BDT19" s="9"/>
      <c r="BDY19" s="9"/>
      <c r="BED19" s="9"/>
      <c r="BEI19" s="9"/>
      <c r="BEN19" s="9"/>
      <c r="BES19" s="9"/>
      <c r="BEX19" s="9"/>
      <c r="BFC19" s="9"/>
      <c r="BFH19" s="9"/>
      <c r="BFM19" s="9"/>
      <c r="BFR19" s="9"/>
      <c r="BFW19" s="9"/>
      <c r="BGB19" s="9"/>
      <c r="BGG19" s="9"/>
      <c r="BGL19" s="9"/>
      <c r="BGQ19" s="9"/>
      <c r="BGV19" s="9"/>
      <c r="BHA19" s="9"/>
      <c r="BHF19" s="9"/>
      <c r="BHK19" s="9"/>
      <c r="BHP19" s="9"/>
      <c r="BHU19" s="9"/>
      <c r="BHZ19" s="9"/>
      <c r="BIE19" s="9"/>
      <c r="BIJ19" s="9"/>
      <c r="BIO19" s="9"/>
      <c r="BIT19" s="9"/>
      <c r="BIY19" s="9"/>
      <c r="BJD19" s="9"/>
      <c r="BJI19" s="9"/>
      <c r="BJN19" s="9"/>
      <c r="BJS19" s="9"/>
      <c r="BJX19" s="9"/>
      <c r="BKC19" s="9"/>
      <c r="BKH19" s="9"/>
      <c r="BKM19" s="9"/>
      <c r="BKR19" s="9"/>
      <c r="BKW19" s="9"/>
      <c r="BLB19" s="9"/>
      <c r="BLG19" s="9"/>
      <c r="BLL19" s="9"/>
      <c r="BLQ19" s="9"/>
      <c r="BLV19" s="9"/>
      <c r="BMA19" s="9"/>
      <c r="BMF19" s="9"/>
      <c r="BMK19" s="9"/>
      <c r="BMP19" s="9"/>
      <c r="BMU19" s="9"/>
      <c r="BMZ19" s="9"/>
      <c r="BNE19" s="9"/>
      <c r="BNJ19" s="9"/>
      <c r="BNO19" s="9"/>
      <c r="BNT19" s="9"/>
      <c r="BNY19" s="9"/>
      <c r="BOD19" s="9"/>
      <c r="BOI19" s="9"/>
      <c r="BON19" s="9"/>
      <c r="BOS19" s="9"/>
      <c r="BOX19" s="9"/>
      <c r="BPC19" s="9"/>
      <c r="BPH19" s="9"/>
      <c r="BPM19" s="9"/>
      <c r="BPR19" s="9"/>
      <c r="BPW19" s="9"/>
      <c r="BQB19" s="9"/>
      <c r="BQG19" s="9"/>
      <c r="BQL19" s="9"/>
      <c r="BQQ19" s="9"/>
      <c r="BQV19" s="9"/>
      <c r="BRA19" s="9"/>
      <c r="BRF19" s="9"/>
      <c r="BRK19" s="9"/>
      <c r="BRP19" s="9"/>
      <c r="BRU19" s="9"/>
      <c r="BRZ19" s="9"/>
      <c r="BSE19" s="9"/>
      <c r="BSJ19" s="9"/>
      <c r="BSO19" s="9"/>
      <c r="BST19" s="9"/>
      <c r="BSY19" s="9"/>
      <c r="BTD19" s="9"/>
      <c r="BTI19" s="9"/>
      <c r="BTN19" s="9"/>
      <c r="BTS19" s="9"/>
      <c r="BTX19" s="9"/>
      <c r="BUC19" s="9"/>
      <c r="BUH19" s="9"/>
      <c r="BUM19" s="9"/>
      <c r="BUR19" s="9"/>
      <c r="BUW19" s="9"/>
      <c r="BVB19" s="9"/>
      <c r="BVG19" s="9"/>
      <c r="BVL19" s="9"/>
      <c r="BVQ19" s="9"/>
      <c r="BVV19" s="9"/>
      <c r="BWA19" s="9"/>
      <c r="BWF19" s="9"/>
      <c r="BWK19" s="9"/>
      <c r="BWP19" s="9"/>
      <c r="BWU19" s="9"/>
      <c r="BWZ19" s="9"/>
      <c r="BXE19" s="9"/>
      <c r="BXJ19" s="9"/>
      <c r="BXO19" s="9"/>
      <c r="BXT19" s="9"/>
      <c r="BXY19" s="9"/>
      <c r="BYD19" s="9"/>
      <c r="BYI19" s="9"/>
      <c r="BYN19" s="9"/>
      <c r="BYS19" s="9"/>
      <c r="BYX19" s="9"/>
      <c r="BZC19" s="9"/>
      <c r="BZH19" s="9"/>
      <c r="BZM19" s="9"/>
      <c r="BZR19" s="9"/>
      <c r="BZW19" s="9"/>
      <c r="CAB19" s="9"/>
      <c r="CAG19" s="9"/>
      <c r="CAL19" s="9"/>
      <c r="CAQ19" s="9"/>
      <c r="CAV19" s="9"/>
      <c r="CBA19" s="9"/>
      <c r="CBF19" s="9"/>
      <c r="CBK19" s="9"/>
      <c r="CBP19" s="9"/>
      <c r="CBU19" s="9"/>
      <c r="CBZ19" s="9"/>
      <c r="CCE19" s="9"/>
      <c r="CCJ19" s="9"/>
      <c r="CCO19" s="9"/>
      <c r="CCT19" s="9"/>
      <c r="CCY19" s="9"/>
      <c r="CDD19" s="9"/>
      <c r="CDI19" s="9"/>
      <c r="CDN19" s="9"/>
      <c r="CDS19" s="9"/>
      <c r="CDX19" s="9"/>
      <c r="CEC19" s="9"/>
      <c r="CEH19" s="9"/>
      <c r="CEM19" s="9"/>
      <c r="CER19" s="9"/>
      <c r="CEW19" s="9"/>
      <c r="CFB19" s="9"/>
      <c r="CFG19" s="9"/>
      <c r="CFL19" s="9"/>
      <c r="CFQ19" s="9"/>
      <c r="CFV19" s="9"/>
      <c r="CGA19" s="9"/>
      <c r="CGF19" s="9"/>
      <c r="CGK19" s="9"/>
      <c r="CGP19" s="9"/>
      <c r="CGU19" s="9"/>
      <c r="CGZ19" s="9"/>
      <c r="CHE19" s="9"/>
      <c r="CHJ19" s="9"/>
      <c r="CHO19" s="9"/>
      <c r="CHT19" s="9"/>
      <c r="CHY19" s="9"/>
      <c r="CID19" s="9"/>
      <c r="CII19" s="9"/>
      <c r="CIN19" s="9"/>
      <c r="CIS19" s="9"/>
      <c r="CIX19" s="9"/>
      <c r="CJC19" s="9"/>
      <c r="CJH19" s="9"/>
      <c r="CJM19" s="9"/>
      <c r="CJR19" s="9"/>
      <c r="CJW19" s="9"/>
      <c r="CKB19" s="9"/>
      <c r="CKG19" s="9"/>
      <c r="CKL19" s="9"/>
      <c r="CKQ19" s="9"/>
      <c r="CKV19" s="9"/>
      <c r="CLA19" s="9"/>
      <c r="CLF19" s="9"/>
      <c r="CLK19" s="9"/>
      <c r="CLP19" s="9"/>
      <c r="CLU19" s="9"/>
      <c r="CLZ19" s="9"/>
      <c r="CME19" s="9"/>
      <c r="CMJ19" s="9"/>
      <c r="CMO19" s="9"/>
      <c r="CMT19" s="9"/>
      <c r="CMY19" s="9"/>
      <c r="CND19" s="9"/>
      <c r="CNI19" s="9"/>
      <c r="CNN19" s="9"/>
      <c r="CNS19" s="9"/>
      <c r="CNX19" s="9"/>
      <c r="COC19" s="9"/>
      <c r="COH19" s="9"/>
      <c r="COM19" s="9"/>
      <c r="COR19" s="9"/>
      <c r="COW19" s="9"/>
      <c r="CPB19" s="9"/>
      <c r="CPG19" s="9"/>
      <c r="CPL19" s="9"/>
      <c r="CPQ19" s="9"/>
      <c r="CPV19" s="9"/>
      <c r="CQA19" s="9"/>
      <c r="CQF19" s="9"/>
      <c r="CQK19" s="9"/>
      <c r="CQP19" s="9"/>
      <c r="CQU19" s="9"/>
      <c r="CQZ19" s="9"/>
      <c r="CRE19" s="9"/>
      <c r="CRJ19" s="9"/>
      <c r="CRO19" s="9"/>
      <c r="CRT19" s="9"/>
      <c r="CRY19" s="9"/>
      <c r="CSD19" s="9"/>
      <c r="CSI19" s="9"/>
      <c r="CSN19" s="9"/>
      <c r="CSS19" s="9"/>
      <c r="CSX19" s="9"/>
      <c r="CTC19" s="9"/>
      <c r="CTH19" s="9"/>
      <c r="CTM19" s="9"/>
      <c r="CTR19" s="9"/>
      <c r="CTW19" s="9"/>
      <c r="CUB19" s="9"/>
      <c r="CUG19" s="9"/>
      <c r="CUL19" s="9"/>
      <c r="CUQ19" s="9"/>
      <c r="CUV19" s="9"/>
      <c r="CVA19" s="9"/>
      <c r="CVF19" s="9"/>
      <c r="CVK19" s="9"/>
      <c r="CVP19" s="9"/>
      <c r="CVU19" s="9"/>
      <c r="CVZ19" s="9"/>
      <c r="CWE19" s="9"/>
      <c r="CWJ19" s="9"/>
      <c r="CWO19" s="9"/>
      <c r="CWT19" s="9"/>
      <c r="CWY19" s="9"/>
      <c r="CXD19" s="9"/>
      <c r="CXI19" s="9"/>
      <c r="CXN19" s="9"/>
      <c r="CXS19" s="9"/>
      <c r="CXX19" s="9"/>
      <c r="CYC19" s="9"/>
      <c r="CYH19" s="9"/>
      <c r="CYM19" s="9"/>
      <c r="CYR19" s="9"/>
      <c r="CYW19" s="9"/>
      <c r="CZB19" s="9"/>
      <c r="CZG19" s="9"/>
      <c r="CZL19" s="9"/>
      <c r="CZQ19" s="9"/>
      <c r="CZV19" s="9"/>
      <c r="DAA19" s="9"/>
      <c r="DAF19" s="9"/>
      <c r="DAK19" s="9"/>
      <c r="DAP19" s="9"/>
      <c r="DAU19" s="9"/>
      <c r="DAZ19" s="9"/>
      <c r="DBE19" s="9"/>
      <c r="DBJ19" s="9"/>
      <c r="DBO19" s="9"/>
      <c r="DBT19" s="9"/>
      <c r="DBY19" s="9"/>
      <c r="DCD19" s="9"/>
      <c r="DCI19" s="9"/>
      <c r="DCN19" s="9"/>
      <c r="DCS19" s="9"/>
      <c r="DCX19" s="9"/>
      <c r="DDC19" s="9"/>
      <c r="DDH19" s="9"/>
      <c r="DDM19" s="9"/>
      <c r="DDR19" s="9"/>
      <c r="DDW19" s="9"/>
      <c r="DEB19" s="9"/>
      <c r="DEG19" s="9"/>
      <c r="DEL19" s="9"/>
      <c r="DEQ19" s="9"/>
      <c r="DEV19" s="9"/>
      <c r="DFA19" s="9"/>
      <c r="DFF19" s="9"/>
      <c r="DFK19" s="9"/>
      <c r="DFP19" s="9"/>
      <c r="DFU19" s="9"/>
      <c r="DFZ19" s="9"/>
      <c r="DGE19" s="9"/>
      <c r="DGJ19" s="9"/>
      <c r="DGO19" s="9"/>
      <c r="DGT19" s="9"/>
      <c r="DGY19" s="9"/>
      <c r="DHD19" s="9"/>
      <c r="DHI19" s="9"/>
      <c r="DHN19" s="9"/>
      <c r="DHS19" s="9"/>
      <c r="DHX19" s="9"/>
      <c r="DIC19" s="9"/>
      <c r="DIH19" s="9"/>
      <c r="DIM19" s="9"/>
      <c r="DIR19" s="9"/>
      <c r="DIW19" s="9"/>
      <c r="DJB19" s="9"/>
      <c r="DJG19" s="9"/>
      <c r="DJL19" s="9"/>
      <c r="DJQ19" s="9"/>
      <c r="DJV19" s="9"/>
      <c r="DKA19" s="9"/>
      <c r="DKF19" s="9"/>
      <c r="DKK19" s="9"/>
      <c r="DKP19" s="9"/>
      <c r="DKU19" s="9"/>
      <c r="DKZ19" s="9"/>
      <c r="DLE19" s="9"/>
      <c r="DLJ19" s="9"/>
      <c r="DLO19" s="9"/>
      <c r="DLT19" s="9"/>
      <c r="DLY19" s="9"/>
      <c r="DMD19" s="9"/>
      <c r="DMI19" s="9"/>
      <c r="DMN19" s="9"/>
      <c r="DMS19" s="9"/>
      <c r="DMX19" s="9"/>
      <c r="DNC19" s="9"/>
      <c r="DNH19" s="9"/>
      <c r="DNM19" s="9"/>
      <c r="DNR19" s="9"/>
      <c r="DNW19" s="9"/>
      <c r="DOB19" s="9"/>
      <c r="DOG19" s="9"/>
      <c r="DOL19" s="9"/>
      <c r="DOQ19" s="9"/>
      <c r="DOV19" s="9"/>
      <c r="DPA19" s="9"/>
      <c r="DPF19" s="9"/>
      <c r="DPK19" s="9"/>
      <c r="DPP19" s="9"/>
      <c r="DPU19" s="9"/>
      <c r="DPZ19" s="9"/>
      <c r="DQE19" s="9"/>
      <c r="DQJ19" s="9"/>
      <c r="DQO19" s="9"/>
      <c r="DQT19" s="9"/>
      <c r="DQY19" s="9"/>
      <c r="DRD19" s="9"/>
      <c r="DRI19" s="9"/>
      <c r="DRN19" s="9"/>
      <c r="DRS19" s="9"/>
      <c r="DRX19" s="9"/>
      <c r="DSC19" s="9"/>
      <c r="DSH19" s="9"/>
      <c r="DSM19" s="9"/>
      <c r="DSR19" s="9"/>
      <c r="DSW19" s="9"/>
      <c r="DTB19" s="9"/>
      <c r="DTG19" s="9"/>
      <c r="DTL19" s="9"/>
      <c r="DTQ19" s="9"/>
      <c r="DTV19" s="9"/>
      <c r="DUA19" s="9"/>
      <c r="DUF19" s="9"/>
      <c r="DUK19" s="9"/>
      <c r="DUP19" s="9"/>
      <c r="DUU19" s="9"/>
      <c r="DUZ19" s="9"/>
      <c r="DVE19" s="9"/>
      <c r="DVJ19" s="9"/>
      <c r="DVO19" s="9"/>
      <c r="DVT19" s="9"/>
      <c r="DVY19" s="9"/>
      <c r="DWD19" s="9"/>
      <c r="DWI19" s="9"/>
      <c r="DWN19" s="9"/>
      <c r="DWS19" s="9"/>
      <c r="DWX19" s="9"/>
      <c r="DXC19" s="9"/>
      <c r="DXH19" s="9"/>
      <c r="DXM19" s="9"/>
      <c r="DXR19" s="9"/>
      <c r="DXW19" s="9"/>
      <c r="DYB19" s="9"/>
      <c r="DYG19" s="9"/>
      <c r="DYL19" s="9"/>
      <c r="DYQ19" s="9"/>
      <c r="DYV19" s="9"/>
      <c r="DZA19" s="9"/>
      <c r="DZF19" s="9"/>
      <c r="DZK19" s="9"/>
      <c r="DZP19" s="9"/>
      <c r="DZU19" s="9"/>
      <c r="DZZ19" s="9"/>
      <c r="EAE19" s="9"/>
      <c r="EAJ19" s="9"/>
      <c r="EAO19" s="9"/>
      <c r="EAT19" s="9"/>
      <c r="EAY19" s="9"/>
      <c r="EBD19" s="9"/>
      <c r="EBI19" s="9"/>
      <c r="EBN19" s="9"/>
      <c r="EBS19" s="9"/>
      <c r="EBX19" s="9"/>
      <c r="ECC19" s="9"/>
      <c r="ECH19" s="9"/>
      <c r="ECM19" s="9"/>
      <c r="ECR19" s="9"/>
      <c r="ECW19" s="9"/>
      <c r="EDB19" s="9"/>
      <c r="EDG19" s="9"/>
      <c r="EDL19" s="9"/>
      <c r="EDQ19" s="9"/>
      <c r="EDV19" s="9"/>
      <c r="EEA19" s="9"/>
      <c r="EEF19" s="9"/>
      <c r="EEK19" s="9"/>
      <c r="EEP19" s="9"/>
      <c r="EEU19" s="9"/>
      <c r="EEZ19" s="9"/>
      <c r="EFE19" s="9"/>
      <c r="EFJ19" s="9"/>
      <c r="EFO19" s="9"/>
      <c r="EFT19" s="9"/>
      <c r="EFY19" s="9"/>
      <c r="EGD19" s="9"/>
      <c r="EGI19" s="9"/>
      <c r="EGN19" s="9"/>
      <c r="EGS19" s="9"/>
      <c r="EGX19" s="9"/>
      <c r="EHC19" s="9"/>
      <c r="EHH19" s="9"/>
      <c r="EHM19" s="9"/>
      <c r="EHR19" s="9"/>
      <c r="EHW19" s="9"/>
      <c r="EIB19" s="9"/>
      <c r="EIG19" s="9"/>
      <c r="EIL19" s="9"/>
      <c r="EIQ19" s="9"/>
      <c r="EIV19" s="9"/>
      <c r="EJA19" s="9"/>
      <c r="EJF19" s="9"/>
      <c r="EJK19" s="9"/>
      <c r="EJP19" s="9"/>
      <c r="EJU19" s="9"/>
      <c r="EJZ19" s="9"/>
      <c r="EKE19" s="9"/>
      <c r="EKJ19" s="9"/>
      <c r="EKO19" s="9"/>
      <c r="EKT19" s="9"/>
      <c r="EKY19" s="9"/>
      <c r="ELD19" s="9"/>
      <c r="ELI19" s="9"/>
      <c r="ELN19" s="9"/>
      <c r="ELS19" s="9"/>
      <c r="ELX19" s="9"/>
      <c r="EMC19" s="9"/>
      <c r="EMH19" s="9"/>
      <c r="EMM19" s="9"/>
      <c r="EMR19" s="9"/>
      <c r="EMW19" s="9"/>
      <c r="ENB19" s="9"/>
      <c r="ENG19" s="9"/>
      <c r="ENL19" s="9"/>
      <c r="ENQ19" s="9"/>
      <c r="ENV19" s="9"/>
      <c r="EOA19" s="9"/>
      <c r="EOF19" s="9"/>
      <c r="EOK19" s="9"/>
      <c r="EOP19" s="9"/>
      <c r="EOU19" s="9"/>
      <c r="EOZ19" s="9"/>
      <c r="EPE19" s="9"/>
      <c r="EPJ19" s="9"/>
      <c r="EPO19" s="9"/>
      <c r="EPT19" s="9"/>
      <c r="EPY19" s="9"/>
      <c r="EQD19" s="9"/>
      <c r="EQI19" s="9"/>
      <c r="EQN19" s="9"/>
      <c r="EQS19" s="9"/>
      <c r="EQX19" s="9"/>
      <c r="ERC19" s="9"/>
      <c r="ERH19" s="9"/>
      <c r="ERM19" s="9"/>
      <c r="ERR19" s="9"/>
      <c r="ERW19" s="9"/>
      <c r="ESB19" s="9"/>
      <c r="ESG19" s="9"/>
      <c r="ESL19" s="9"/>
      <c r="ESQ19" s="9"/>
      <c r="ESV19" s="9"/>
      <c r="ETA19" s="9"/>
      <c r="ETF19" s="9"/>
      <c r="ETK19" s="9"/>
      <c r="ETP19" s="9"/>
      <c r="ETU19" s="9"/>
      <c r="ETZ19" s="9"/>
      <c r="EUE19" s="9"/>
      <c r="EUJ19" s="9"/>
      <c r="EUO19" s="9"/>
      <c r="EUT19" s="9"/>
      <c r="EUY19" s="9"/>
      <c r="EVD19" s="9"/>
      <c r="EVI19" s="9"/>
      <c r="EVN19" s="9"/>
      <c r="EVS19" s="9"/>
      <c r="EVX19" s="9"/>
      <c r="EWC19" s="9"/>
      <c r="EWH19" s="9"/>
      <c r="EWM19" s="9"/>
      <c r="EWR19" s="9"/>
      <c r="EWW19" s="9"/>
      <c r="EXB19" s="9"/>
      <c r="EXG19" s="9"/>
      <c r="EXL19" s="9"/>
      <c r="EXQ19" s="9"/>
      <c r="EXV19" s="9"/>
      <c r="EYA19" s="9"/>
      <c r="EYF19" s="9"/>
      <c r="EYK19" s="9"/>
      <c r="EYP19" s="9"/>
      <c r="EYU19" s="9"/>
      <c r="EYZ19" s="9"/>
      <c r="EZE19" s="9"/>
      <c r="EZJ19" s="9"/>
      <c r="EZO19" s="9"/>
      <c r="EZT19" s="9"/>
      <c r="EZY19" s="9"/>
      <c r="FAD19" s="9"/>
      <c r="FAI19" s="9"/>
      <c r="FAN19" s="9"/>
      <c r="FAS19" s="9"/>
      <c r="FAX19" s="9"/>
      <c r="FBC19" s="9"/>
      <c r="FBH19" s="9"/>
      <c r="FBM19" s="9"/>
      <c r="FBR19" s="9"/>
      <c r="FBW19" s="9"/>
      <c r="FCB19" s="9"/>
      <c r="FCG19" s="9"/>
      <c r="FCL19" s="9"/>
      <c r="FCQ19" s="9"/>
      <c r="FCV19" s="9"/>
      <c r="FDA19" s="9"/>
      <c r="FDF19" s="9"/>
      <c r="FDK19" s="9"/>
      <c r="FDP19" s="9"/>
      <c r="FDU19" s="9"/>
      <c r="FDZ19" s="9"/>
      <c r="FEE19" s="9"/>
      <c r="FEJ19" s="9"/>
      <c r="FEO19" s="9"/>
      <c r="FET19" s="9"/>
      <c r="FEY19" s="9"/>
      <c r="FFD19" s="9"/>
      <c r="FFI19" s="9"/>
      <c r="FFN19" s="9"/>
      <c r="FFS19" s="9"/>
      <c r="FFX19" s="9"/>
      <c r="FGC19" s="9"/>
      <c r="FGH19" s="9"/>
      <c r="FGM19" s="9"/>
      <c r="FGR19" s="9"/>
      <c r="FGW19" s="9"/>
      <c r="FHB19" s="9"/>
      <c r="FHG19" s="9"/>
      <c r="FHL19" s="9"/>
      <c r="FHQ19" s="9"/>
      <c r="FHV19" s="9"/>
      <c r="FIA19" s="9"/>
      <c r="FIF19" s="9"/>
      <c r="FIK19" s="9"/>
      <c r="FIP19" s="9"/>
      <c r="FIU19" s="9"/>
      <c r="FIZ19" s="9"/>
      <c r="FJE19" s="9"/>
      <c r="FJJ19" s="9"/>
      <c r="FJO19" s="9"/>
      <c r="FJT19" s="9"/>
      <c r="FJY19" s="9"/>
      <c r="FKD19" s="9"/>
      <c r="FKI19" s="9"/>
      <c r="FKN19" s="9"/>
      <c r="FKS19" s="9"/>
      <c r="FKX19" s="9"/>
      <c r="FLC19" s="9"/>
      <c r="FLH19" s="9"/>
      <c r="FLM19" s="9"/>
      <c r="FLR19" s="9"/>
      <c r="FLW19" s="9"/>
      <c r="FMB19" s="9"/>
      <c r="FMG19" s="9"/>
      <c r="FML19" s="9"/>
      <c r="FMQ19" s="9"/>
      <c r="FMV19" s="9"/>
      <c r="FNA19" s="9"/>
      <c r="FNF19" s="9"/>
      <c r="FNK19" s="9"/>
      <c r="FNP19" s="9"/>
      <c r="FNU19" s="9"/>
      <c r="FNZ19" s="9"/>
      <c r="FOE19" s="9"/>
      <c r="FOJ19" s="9"/>
      <c r="FOO19" s="9"/>
      <c r="FOT19" s="9"/>
      <c r="FOY19" s="9"/>
      <c r="FPD19" s="9"/>
      <c r="FPI19" s="9"/>
      <c r="FPN19" s="9"/>
      <c r="FPS19" s="9"/>
      <c r="FPX19" s="9"/>
      <c r="FQC19" s="9"/>
      <c r="FQH19" s="9"/>
      <c r="FQM19" s="9"/>
      <c r="FQR19" s="9"/>
      <c r="FQW19" s="9"/>
      <c r="FRB19" s="9"/>
      <c r="FRG19" s="9"/>
      <c r="FRL19" s="9"/>
      <c r="FRQ19" s="9"/>
      <c r="FRV19" s="9"/>
      <c r="FSA19" s="9"/>
      <c r="FSF19" s="9"/>
      <c r="FSK19" s="9"/>
      <c r="FSP19" s="9"/>
      <c r="FSU19" s="9"/>
      <c r="FSZ19" s="9"/>
      <c r="FTE19" s="9"/>
      <c r="FTJ19" s="9"/>
      <c r="FTO19" s="9"/>
      <c r="FTT19" s="9"/>
      <c r="FTY19" s="9"/>
      <c r="FUD19" s="9"/>
      <c r="FUI19" s="9"/>
      <c r="FUN19" s="9"/>
      <c r="FUS19" s="9"/>
      <c r="FUX19" s="9"/>
      <c r="FVC19" s="9"/>
      <c r="FVH19" s="9"/>
      <c r="FVM19" s="9"/>
      <c r="FVR19" s="9"/>
      <c r="FVW19" s="9"/>
      <c r="FWB19" s="9"/>
      <c r="FWG19" s="9"/>
      <c r="FWL19" s="9"/>
      <c r="FWQ19" s="9"/>
      <c r="FWV19" s="9"/>
      <c r="FXA19" s="9"/>
      <c r="FXF19" s="9"/>
      <c r="FXK19" s="9"/>
      <c r="FXP19" s="9"/>
      <c r="FXU19" s="9"/>
      <c r="FXZ19" s="9"/>
      <c r="FYE19" s="9"/>
      <c r="FYJ19" s="9"/>
      <c r="FYO19" s="9"/>
      <c r="FYT19" s="9"/>
      <c r="FYY19" s="9"/>
      <c r="FZD19" s="9"/>
      <c r="FZI19" s="9"/>
      <c r="FZN19" s="9"/>
      <c r="FZS19" s="9"/>
      <c r="FZX19" s="9"/>
      <c r="GAC19" s="9"/>
      <c r="GAH19" s="9"/>
      <c r="GAM19" s="9"/>
      <c r="GAR19" s="9"/>
      <c r="GAW19" s="9"/>
      <c r="GBB19" s="9"/>
      <c r="GBG19" s="9"/>
      <c r="GBL19" s="9"/>
      <c r="GBQ19" s="9"/>
      <c r="GBV19" s="9"/>
      <c r="GCA19" s="9"/>
      <c r="GCF19" s="9"/>
      <c r="GCK19" s="9"/>
      <c r="GCP19" s="9"/>
      <c r="GCU19" s="9"/>
      <c r="GCZ19" s="9"/>
      <c r="GDE19" s="9"/>
      <c r="GDJ19" s="9"/>
      <c r="GDO19" s="9"/>
      <c r="GDT19" s="9"/>
      <c r="GDY19" s="9"/>
      <c r="GED19" s="9"/>
      <c r="GEI19" s="9"/>
      <c r="GEN19" s="9"/>
      <c r="GES19" s="9"/>
      <c r="GEX19" s="9"/>
      <c r="GFC19" s="9"/>
      <c r="GFH19" s="9"/>
      <c r="GFM19" s="9"/>
      <c r="GFR19" s="9"/>
      <c r="GFW19" s="9"/>
      <c r="GGB19" s="9"/>
      <c r="GGG19" s="9"/>
      <c r="GGL19" s="9"/>
      <c r="GGQ19" s="9"/>
      <c r="GGV19" s="9"/>
      <c r="GHA19" s="9"/>
      <c r="GHF19" s="9"/>
      <c r="GHK19" s="9"/>
      <c r="GHP19" s="9"/>
      <c r="GHU19" s="9"/>
      <c r="GHZ19" s="9"/>
      <c r="GIE19" s="9"/>
      <c r="GIJ19" s="9"/>
      <c r="GIO19" s="9"/>
      <c r="GIT19" s="9"/>
      <c r="GIY19" s="9"/>
      <c r="GJD19" s="9"/>
      <c r="GJI19" s="9"/>
      <c r="GJN19" s="9"/>
      <c r="GJS19" s="9"/>
      <c r="GJX19" s="9"/>
      <c r="GKC19" s="9"/>
      <c r="GKH19" s="9"/>
      <c r="GKM19" s="9"/>
      <c r="GKR19" s="9"/>
      <c r="GKW19" s="9"/>
      <c r="GLB19" s="9"/>
      <c r="GLG19" s="9"/>
      <c r="GLL19" s="9"/>
      <c r="GLQ19" s="9"/>
      <c r="GLV19" s="9"/>
      <c r="GMA19" s="9"/>
      <c r="GMF19" s="9"/>
      <c r="GMK19" s="9"/>
      <c r="GMP19" s="9"/>
      <c r="GMU19" s="9"/>
      <c r="GMZ19" s="9"/>
      <c r="GNE19" s="9"/>
      <c r="GNJ19" s="9"/>
      <c r="GNO19" s="9"/>
      <c r="GNT19" s="9"/>
      <c r="GNY19" s="9"/>
      <c r="GOD19" s="9"/>
      <c r="GOI19" s="9"/>
      <c r="GON19" s="9"/>
      <c r="GOS19" s="9"/>
      <c r="GOX19" s="9"/>
      <c r="GPC19" s="9"/>
      <c r="GPH19" s="9"/>
      <c r="GPM19" s="9"/>
      <c r="GPR19" s="9"/>
      <c r="GPW19" s="9"/>
      <c r="GQB19" s="9"/>
      <c r="GQG19" s="9"/>
      <c r="GQL19" s="9"/>
      <c r="GQQ19" s="9"/>
      <c r="GQV19" s="9"/>
      <c r="GRA19" s="9"/>
      <c r="GRF19" s="9"/>
      <c r="GRK19" s="9"/>
      <c r="GRP19" s="9"/>
      <c r="GRU19" s="9"/>
      <c r="GRZ19" s="9"/>
      <c r="GSE19" s="9"/>
      <c r="GSJ19" s="9"/>
      <c r="GSO19" s="9"/>
      <c r="GST19" s="9"/>
      <c r="GSY19" s="9"/>
      <c r="GTD19" s="9"/>
      <c r="GTI19" s="9"/>
      <c r="GTN19" s="9"/>
      <c r="GTS19" s="9"/>
      <c r="GTX19" s="9"/>
      <c r="GUC19" s="9"/>
      <c r="GUH19" s="9"/>
      <c r="GUM19" s="9"/>
      <c r="GUR19" s="9"/>
      <c r="GUW19" s="9"/>
      <c r="GVB19" s="9"/>
      <c r="GVG19" s="9"/>
      <c r="GVL19" s="9"/>
      <c r="GVQ19" s="9"/>
      <c r="GVV19" s="9"/>
      <c r="GWA19" s="9"/>
      <c r="GWF19" s="9"/>
      <c r="GWK19" s="9"/>
      <c r="GWP19" s="9"/>
      <c r="GWU19" s="9"/>
      <c r="GWZ19" s="9"/>
      <c r="GXE19" s="9"/>
      <c r="GXJ19" s="9"/>
      <c r="GXO19" s="9"/>
      <c r="GXT19" s="9"/>
      <c r="GXY19" s="9"/>
      <c r="GYD19" s="9"/>
      <c r="GYI19" s="9"/>
      <c r="GYN19" s="9"/>
      <c r="GYS19" s="9"/>
      <c r="GYX19" s="9"/>
      <c r="GZC19" s="9"/>
      <c r="GZH19" s="9"/>
      <c r="GZM19" s="9"/>
      <c r="GZR19" s="9"/>
      <c r="GZW19" s="9"/>
      <c r="HAB19" s="9"/>
      <c r="HAG19" s="9"/>
      <c r="HAL19" s="9"/>
      <c r="HAQ19" s="9"/>
      <c r="HAV19" s="9"/>
      <c r="HBA19" s="9"/>
      <c r="HBF19" s="9"/>
      <c r="HBK19" s="9"/>
      <c r="HBP19" s="9"/>
      <c r="HBU19" s="9"/>
      <c r="HBZ19" s="9"/>
      <c r="HCE19" s="9"/>
      <c r="HCJ19" s="9"/>
      <c r="HCO19" s="9"/>
      <c r="HCT19" s="9"/>
      <c r="HCY19" s="9"/>
      <c r="HDD19" s="9"/>
      <c r="HDI19" s="9"/>
      <c r="HDN19" s="9"/>
      <c r="HDS19" s="9"/>
      <c r="HDX19" s="9"/>
      <c r="HEC19" s="9"/>
      <c r="HEH19" s="9"/>
      <c r="HEM19" s="9"/>
      <c r="HER19" s="9"/>
      <c r="HEW19" s="9"/>
      <c r="HFB19" s="9"/>
      <c r="HFG19" s="9"/>
      <c r="HFL19" s="9"/>
      <c r="HFQ19" s="9"/>
      <c r="HFV19" s="9"/>
      <c r="HGA19" s="9"/>
      <c r="HGF19" s="9"/>
      <c r="HGK19" s="9"/>
      <c r="HGP19" s="9"/>
      <c r="HGU19" s="9"/>
      <c r="HGZ19" s="9"/>
      <c r="HHE19" s="9"/>
      <c r="HHJ19" s="9"/>
      <c r="HHO19" s="9"/>
      <c r="HHT19" s="9"/>
      <c r="HHY19" s="9"/>
      <c r="HID19" s="9"/>
      <c r="HII19" s="9"/>
      <c r="HIN19" s="9"/>
      <c r="HIS19" s="9"/>
      <c r="HIX19" s="9"/>
      <c r="HJC19" s="9"/>
      <c r="HJH19" s="9"/>
      <c r="HJM19" s="9"/>
      <c r="HJR19" s="9"/>
      <c r="HJW19" s="9"/>
      <c r="HKB19" s="9"/>
      <c r="HKG19" s="9"/>
      <c r="HKL19" s="9"/>
      <c r="HKQ19" s="9"/>
      <c r="HKV19" s="9"/>
      <c r="HLA19" s="9"/>
      <c r="HLF19" s="9"/>
      <c r="HLK19" s="9"/>
      <c r="HLP19" s="9"/>
      <c r="HLU19" s="9"/>
      <c r="HLZ19" s="9"/>
      <c r="HME19" s="9"/>
      <c r="HMJ19" s="9"/>
      <c r="HMO19" s="9"/>
      <c r="HMT19" s="9"/>
      <c r="HMY19" s="9"/>
      <c r="HND19" s="9"/>
      <c r="HNI19" s="9"/>
      <c r="HNN19" s="9"/>
      <c r="HNS19" s="9"/>
      <c r="HNX19" s="9"/>
      <c r="HOC19" s="9"/>
      <c r="HOH19" s="9"/>
      <c r="HOM19" s="9"/>
      <c r="HOR19" s="9"/>
      <c r="HOW19" s="9"/>
      <c r="HPB19" s="9"/>
      <c r="HPG19" s="9"/>
      <c r="HPL19" s="9"/>
      <c r="HPQ19" s="9"/>
      <c r="HPV19" s="9"/>
      <c r="HQA19" s="9"/>
      <c r="HQF19" s="9"/>
      <c r="HQK19" s="9"/>
      <c r="HQP19" s="9"/>
      <c r="HQU19" s="9"/>
      <c r="HQZ19" s="9"/>
      <c r="HRE19" s="9"/>
      <c r="HRJ19" s="9"/>
      <c r="HRO19" s="9"/>
      <c r="HRT19" s="9"/>
      <c r="HRY19" s="9"/>
      <c r="HSD19" s="9"/>
      <c r="HSI19" s="9"/>
      <c r="HSN19" s="9"/>
      <c r="HSS19" s="9"/>
      <c r="HSX19" s="9"/>
      <c r="HTC19" s="9"/>
      <c r="HTH19" s="9"/>
      <c r="HTM19" s="9"/>
      <c r="HTR19" s="9"/>
      <c r="HTW19" s="9"/>
      <c r="HUB19" s="9"/>
      <c r="HUG19" s="9"/>
      <c r="HUL19" s="9"/>
      <c r="HUQ19" s="9"/>
      <c r="HUV19" s="9"/>
      <c r="HVA19" s="9"/>
      <c r="HVF19" s="9"/>
      <c r="HVK19" s="9"/>
      <c r="HVP19" s="9"/>
      <c r="HVU19" s="9"/>
      <c r="HVZ19" s="9"/>
      <c r="HWE19" s="9"/>
      <c r="HWJ19" s="9"/>
      <c r="HWO19" s="9"/>
      <c r="HWT19" s="9"/>
      <c r="HWY19" s="9"/>
      <c r="HXD19" s="9"/>
      <c r="HXI19" s="9"/>
      <c r="HXN19" s="9"/>
      <c r="HXS19" s="9"/>
      <c r="HXX19" s="9"/>
      <c r="HYC19" s="9"/>
      <c r="HYH19" s="9"/>
      <c r="HYM19" s="9"/>
      <c r="HYR19" s="9"/>
      <c r="HYW19" s="9"/>
      <c r="HZB19" s="9"/>
      <c r="HZG19" s="9"/>
      <c r="HZL19" s="9"/>
      <c r="HZQ19" s="9"/>
      <c r="HZV19" s="9"/>
      <c r="IAA19" s="9"/>
      <c r="IAF19" s="9"/>
      <c r="IAK19" s="9"/>
      <c r="IAP19" s="9"/>
      <c r="IAU19" s="9"/>
      <c r="IAZ19" s="9"/>
      <c r="IBE19" s="9"/>
      <c r="IBJ19" s="9"/>
      <c r="IBO19" s="9"/>
      <c r="IBT19" s="9"/>
      <c r="IBY19" s="9"/>
      <c r="ICD19" s="9"/>
      <c r="ICI19" s="9"/>
      <c r="ICN19" s="9"/>
      <c r="ICS19" s="9"/>
      <c r="ICX19" s="9"/>
      <c r="IDC19" s="9"/>
      <c r="IDH19" s="9"/>
      <c r="IDM19" s="9"/>
      <c r="IDR19" s="9"/>
      <c r="IDW19" s="9"/>
      <c r="IEB19" s="9"/>
      <c r="IEG19" s="9"/>
      <c r="IEL19" s="9"/>
      <c r="IEQ19" s="9"/>
      <c r="IEV19" s="9"/>
      <c r="IFA19" s="9"/>
      <c r="IFF19" s="9"/>
      <c r="IFK19" s="9"/>
      <c r="IFP19" s="9"/>
      <c r="IFU19" s="9"/>
      <c r="IFZ19" s="9"/>
      <c r="IGE19" s="9"/>
      <c r="IGJ19" s="9"/>
      <c r="IGO19" s="9"/>
      <c r="IGT19" s="9"/>
      <c r="IGY19" s="9"/>
      <c r="IHD19" s="9"/>
      <c r="IHI19" s="9"/>
      <c r="IHN19" s="9"/>
      <c r="IHS19" s="9"/>
      <c r="IHX19" s="9"/>
      <c r="IIC19" s="9"/>
      <c r="IIH19" s="9"/>
      <c r="IIM19" s="9"/>
      <c r="IIR19" s="9"/>
      <c r="IIW19" s="9"/>
      <c r="IJB19" s="9"/>
      <c r="IJG19" s="9"/>
      <c r="IJL19" s="9"/>
      <c r="IJQ19" s="9"/>
      <c r="IJV19" s="9"/>
      <c r="IKA19" s="9"/>
      <c r="IKF19" s="9"/>
      <c r="IKK19" s="9"/>
      <c r="IKP19" s="9"/>
      <c r="IKU19" s="9"/>
      <c r="IKZ19" s="9"/>
      <c r="ILE19" s="9"/>
      <c r="ILJ19" s="9"/>
      <c r="ILO19" s="9"/>
      <c r="ILT19" s="9"/>
      <c r="ILY19" s="9"/>
      <c r="IMD19" s="9"/>
      <c r="IMI19" s="9"/>
      <c r="IMN19" s="9"/>
      <c r="IMS19" s="9"/>
      <c r="IMX19" s="9"/>
      <c r="INC19" s="9"/>
      <c r="INH19" s="9"/>
      <c r="INM19" s="9"/>
      <c r="INR19" s="9"/>
      <c r="INW19" s="9"/>
      <c r="IOB19" s="9"/>
      <c r="IOG19" s="9"/>
      <c r="IOL19" s="9"/>
      <c r="IOQ19" s="9"/>
      <c r="IOV19" s="9"/>
      <c r="IPA19" s="9"/>
      <c r="IPF19" s="9"/>
      <c r="IPK19" s="9"/>
      <c r="IPP19" s="9"/>
      <c r="IPU19" s="9"/>
      <c r="IPZ19" s="9"/>
      <c r="IQE19" s="9"/>
      <c r="IQJ19" s="9"/>
      <c r="IQO19" s="9"/>
      <c r="IQT19" s="9"/>
      <c r="IQY19" s="9"/>
      <c r="IRD19" s="9"/>
      <c r="IRI19" s="9"/>
      <c r="IRN19" s="9"/>
      <c r="IRS19" s="9"/>
      <c r="IRX19" s="9"/>
      <c r="ISC19" s="9"/>
      <c r="ISH19" s="9"/>
      <c r="ISM19" s="9"/>
      <c r="ISR19" s="9"/>
      <c r="ISW19" s="9"/>
      <c r="ITB19" s="9"/>
      <c r="ITG19" s="9"/>
      <c r="ITL19" s="9"/>
      <c r="ITQ19" s="9"/>
      <c r="ITV19" s="9"/>
      <c r="IUA19" s="9"/>
      <c r="IUF19" s="9"/>
      <c r="IUK19" s="9"/>
      <c r="IUP19" s="9"/>
      <c r="IUU19" s="9"/>
      <c r="IUZ19" s="9"/>
      <c r="IVE19" s="9"/>
      <c r="IVJ19" s="9"/>
      <c r="IVO19" s="9"/>
      <c r="IVT19" s="9"/>
      <c r="IVY19" s="9"/>
      <c r="IWD19" s="9"/>
      <c r="IWI19" s="9"/>
      <c r="IWN19" s="9"/>
      <c r="IWS19" s="9"/>
      <c r="IWX19" s="9"/>
      <c r="IXC19" s="9"/>
      <c r="IXH19" s="9"/>
      <c r="IXM19" s="9"/>
      <c r="IXR19" s="9"/>
      <c r="IXW19" s="9"/>
      <c r="IYB19" s="9"/>
      <c r="IYG19" s="9"/>
      <c r="IYL19" s="9"/>
      <c r="IYQ19" s="9"/>
      <c r="IYV19" s="9"/>
      <c r="IZA19" s="9"/>
      <c r="IZF19" s="9"/>
      <c r="IZK19" s="9"/>
      <c r="IZP19" s="9"/>
      <c r="IZU19" s="9"/>
      <c r="IZZ19" s="9"/>
      <c r="JAE19" s="9"/>
      <c r="JAJ19" s="9"/>
      <c r="JAO19" s="9"/>
      <c r="JAT19" s="9"/>
      <c r="JAY19" s="9"/>
      <c r="JBD19" s="9"/>
      <c r="JBI19" s="9"/>
      <c r="JBN19" s="9"/>
      <c r="JBS19" s="9"/>
      <c r="JBX19" s="9"/>
      <c r="JCC19" s="9"/>
      <c r="JCH19" s="9"/>
      <c r="JCM19" s="9"/>
      <c r="JCR19" s="9"/>
      <c r="JCW19" s="9"/>
      <c r="JDB19" s="9"/>
      <c r="JDG19" s="9"/>
      <c r="JDL19" s="9"/>
      <c r="JDQ19" s="9"/>
      <c r="JDV19" s="9"/>
      <c r="JEA19" s="9"/>
      <c r="JEF19" s="9"/>
      <c r="JEK19" s="9"/>
      <c r="JEP19" s="9"/>
      <c r="JEU19" s="9"/>
      <c r="JEZ19" s="9"/>
      <c r="JFE19" s="9"/>
      <c r="JFJ19" s="9"/>
      <c r="JFO19" s="9"/>
      <c r="JFT19" s="9"/>
      <c r="JFY19" s="9"/>
      <c r="JGD19" s="9"/>
      <c r="JGI19" s="9"/>
      <c r="JGN19" s="9"/>
      <c r="JGS19" s="9"/>
      <c r="JGX19" s="9"/>
      <c r="JHC19" s="9"/>
      <c r="JHH19" s="9"/>
      <c r="JHM19" s="9"/>
      <c r="JHR19" s="9"/>
      <c r="JHW19" s="9"/>
      <c r="JIB19" s="9"/>
      <c r="JIG19" s="9"/>
      <c r="JIL19" s="9"/>
      <c r="JIQ19" s="9"/>
      <c r="JIV19" s="9"/>
      <c r="JJA19" s="9"/>
      <c r="JJF19" s="9"/>
      <c r="JJK19" s="9"/>
      <c r="JJP19" s="9"/>
      <c r="JJU19" s="9"/>
      <c r="JJZ19" s="9"/>
      <c r="JKE19" s="9"/>
      <c r="JKJ19" s="9"/>
      <c r="JKO19" s="9"/>
      <c r="JKT19" s="9"/>
      <c r="JKY19" s="9"/>
      <c r="JLD19" s="9"/>
      <c r="JLI19" s="9"/>
      <c r="JLN19" s="9"/>
      <c r="JLS19" s="9"/>
      <c r="JLX19" s="9"/>
      <c r="JMC19" s="9"/>
      <c r="JMH19" s="9"/>
      <c r="JMM19" s="9"/>
      <c r="JMR19" s="9"/>
      <c r="JMW19" s="9"/>
      <c r="JNB19" s="9"/>
      <c r="JNG19" s="9"/>
      <c r="JNL19" s="9"/>
      <c r="JNQ19" s="9"/>
      <c r="JNV19" s="9"/>
      <c r="JOA19" s="9"/>
      <c r="JOF19" s="9"/>
      <c r="JOK19" s="9"/>
      <c r="JOP19" s="9"/>
      <c r="JOU19" s="9"/>
      <c r="JOZ19" s="9"/>
      <c r="JPE19" s="9"/>
      <c r="JPJ19" s="9"/>
      <c r="JPO19" s="9"/>
      <c r="JPT19" s="9"/>
      <c r="JPY19" s="9"/>
      <c r="JQD19" s="9"/>
      <c r="JQI19" s="9"/>
      <c r="JQN19" s="9"/>
      <c r="JQS19" s="9"/>
      <c r="JQX19" s="9"/>
      <c r="JRC19" s="9"/>
      <c r="JRH19" s="9"/>
      <c r="JRM19" s="9"/>
      <c r="JRR19" s="9"/>
      <c r="JRW19" s="9"/>
      <c r="JSB19" s="9"/>
      <c r="JSG19" s="9"/>
      <c r="JSL19" s="9"/>
      <c r="JSQ19" s="9"/>
      <c r="JSV19" s="9"/>
      <c r="JTA19" s="9"/>
      <c r="JTF19" s="9"/>
      <c r="JTK19" s="9"/>
      <c r="JTP19" s="9"/>
      <c r="JTU19" s="9"/>
      <c r="JTZ19" s="9"/>
      <c r="JUE19" s="9"/>
      <c r="JUJ19" s="9"/>
      <c r="JUO19" s="9"/>
      <c r="JUT19" s="9"/>
      <c r="JUY19" s="9"/>
      <c r="JVD19" s="9"/>
      <c r="JVI19" s="9"/>
      <c r="JVN19" s="9"/>
      <c r="JVS19" s="9"/>
      <c r="JVX19" s="9"/>
      <c r="JWC19" s="9"/>
      <c r="JWH19" s="9"/>
      <c r="JWM19" s="9"/>
      <c r="JWR19" s="9"/>
      <c r="JWW19" s="9"/>
      <c r="JXB19" s="9"/>
      <c r="JXG19" s="9"/>
      <c r="JXL19" s="9"/>
      <c r="JXQ19" s="9"/>
      <c r="JXV19" s="9"/>
      <c r="JYA19" s="9"/>
      <c r="JYF19" s="9"/>
      <c r="JYK19" s="9"/>
      <c r="JYP19" s="9"/>
      <c r="JYU19" s="9"/>
      <c r="JYZ19" s="9"/>
      <c r="JZE19" s="9"/>
      <c r="JZJ19" s="9"/>
      <c r="JZO19" s="9"/>
      <c r="JZT19" s="9"/>
      <c r="JZY19" s="9"/>
      <c r="KAD19" s="9"/>
      <c r="KAI19" s="9"/>
      <c r="KAN19" s="9"/>
      <c r="KAS19" s="9"/>
      <c r="KAX19" s="9"/>
      <c r="KBC19" s="9"/>
      <c r="KBH19" s="9"/>
      <c r="KBM19" s="9"/>
      <c r="KBR19" s="9"/>
      <c r="KBW19" s="9"/>
      <c r="KCB19" s="9"/>
      <c r="KCG19" s="9"/>
      <c r="KCL19" s="9"/>
      <c r="KCQ19" s="9"/>
      <c r="KCV19" s="9"/>
      <c r="KDA19" s="9"/>
      <c r="KDF19" s="9"/>
      <c r="KDK19" s="9"/>
      <c r="KDP19" s="9"/>
      <c r="KDU19" s="9"/>
      <c r="KDZ19" s="9"/>
      <c r="KEE19" s="9"/>
      <c r="KEJ19" s="9"/>
      <c r="KEO19" s="9"/>
      <c r="KET19" s="9"/>
      <c r="KEY19" s="9"/>
      <c r="KFD19" s="9"/>
      <c r="KFI19" s="9"/>
      <c r="KFN19" s="9"/>
      <c r="KFS19" s="9"/>
      <c r="KFX19" s="9"/>
      <c r="KGC19" s="9"/>
      <c r="KGH19" s="9"/>
      <c r="KGM19" s="9"/>
      <c r="KGR19" s="9"/>
      <c r="KGW19" s="9"/>
      <c r="KHB19" s="9"/>
      <c r="KHG19" s="9"/>
      <c r="KHL19" s="9"/>
      <c r="KHQ19" s="9"/>
      <c r="KHV19" s="9"/>
      <c r="KIA19" s="9"/>
      <c r="KIF19" s="9"/>
      <c r="KIK19" s="9"/>
      <c r="KIP19" s="9"/>
      <c r="KIU19" s="9"/>
      <c r="KIZ19" s="9"/>
      <c r="KJE19" s="9"/>
      <c r="KJJ19" s="9"/>
      <c r="KJO19" s="9"/>
      <c r="KJT19" s="9"/>
      <c r="KJY19" s="9"/>
      <c r="KKD19" s="9"/>
      <c r="KKI19" s="9"/>
      <c r="KKN19" s="9"/>
      <c r="KKS19" s="9"/>
      <c r="KKX19" s="9"/>
      <c r="KLC19" s="9"/>
      <c r="KLH19" s="9"/>
      <c r="KLM19" s="9"/>
      <c r="KLR19" s="9"/>
      <c r="KLW19" s="9"/>
      <c r="KMB19" s="9"/>
      <c r="KMG19" s="9"/>
      <c r="KML19" s="9"/>
      <c r="KMQ19" s="9"/>
      <c r="KMV19" s="9"/>
      <c r="KNA19" s="9"/>
      <c r="KNF19" s="9"/>
      <c r="KNK19" s="9"/>
      <c r="KNP19" s="9"/>
      <c r="KNU19" s="9"/>
      <c r="KNZ19" s="9"/>
      <c r="KOE19" s="9"/>
      <c r="KOJ19" s="9"/>
      <c r="KOO19" s="9"/>
      <c r="KOT19" s="9"/>
      <c r="KOY19" s="9"/>
      <c r="KPD19" s="9"/>
      <c r="KPI19" s="9"/>
      <c r="KPN19" s="9"/>
      <c r="KPS19" s="9"/>
      <c r="KPX19" s="9"/>
      <c r="KQC19" s="9"/>
      <c r="KQH19" s="9"/>
      <c r="KQM19" s="9"/>
      <c r="KQR19" s="9"/>
      <c r="KQW19" s="9"/>
      <c r="KRB19" s="9"/>
      <c r="KRG19" s="9"/>
      <c r="KRL19" s="9"/>
      <c r="KRQ19" s="9"/>
      <c r="KRV19" s="9"/>
      <c r="KSA19" s="9"/>
      <c r="KSF19" s="9"/>
      <c r="KSK19" s="9"/>
      <c r="KSP19" s="9"/>
      <c r="KSU19" s="9"/>
      <c r="KSZ19" s="9"/>
      <c r="KTE19" s="9"/>
      <c r="KTJ19" s="9"/>
      <c r="KTO19" s="9"/>
      <c r="KTT19" s="9"/>
      <c r="KTY19" s="9"/>
      <c r="KUD19" s="9"/>
      <c r="KUI19" s="9"/>
      <c r="KUN19" s="9"/>
      <c r="KUS19" s="9"/>
      <c r="KUX19" s="9"/>
      <c r="KVC19" s="9"/>
      <c r="KVH19" s="9"/>
      <c r="KVM19" s="9"/>
      <c r="KVR19" s="9"/>
      <c r="KVW19" s="9"/>
      <c r="KWB19" s="9"/>
      <c r="KWG19" s="9"/>
      <c r="KWL19" s="9"/>
      <c r="KWQ19" s="9"/>
      <c r="KWV19" s="9"/>
      <c r="KXA19" s="9"/>
      <c r="KXF19" s="9"/>
      <c r="KXK19" s="9"/>
      <c r="KXP19" s="9"/>
      <c r="KXU19" s="9"/>
      <c r="KXZ19" s="9"/>
      <c r="KYE19" s="9"/>
      <c r="KYJ19" s="9"/>
      <c r="KYO19" s="9"/>
      <c r="KYT19" s="9"/>
      <c r="KYY19" s="9"/>
      <c r="KZD19" s="9"/>
      <c r="KZI19" s="9"/>
      <c r="KZN19" s="9"/>
      <c r="KZS19" s="9"/>
      <c r="KZX19" s="9"/>
      <c r="LAC19" s="9"/>
      <c r="LAH19" s="9"/>
      <c r="LAM19" s="9"/>
      <c r="LAR19" s="9"/>
      <c r="LAW19" s="9"/>
      <c r="LBB19" s="9"/>
      <c r="LBG19" s="9"/>
      <c r="LBL19" s="9"/>
      <c r="LBQ19" s="9"/>
      <c r="LBV19" s="9"/>
      <c r="LCA19" s="9"/>
      <c r="LCF19" s="9"/>
      <c r="LCK19" s="9"/>
      <c r="LCP19" s="9"/>
      <c r="LCU19" s="9"/>
      <c r="LCZ19" s="9"/>
      <c r="LDE19" s="9"/>
      <c r="LDJ19" s="9"/>
      <c r="LDO19" s="9"/>
      <c r="LDT19" s="9"/>
      <c r="LDY19" s="9"/>
      <c r="LED19" s="9"/>
      <c r="LEI19" s="9"/>
      <c r="LEN19" s="9"/>
      <c r="LES19" s="9"/>
      <c r="LEX19" s="9"/>
      <c r="LFC19" s="9"/>
      <c r="LFH19" s="9"/>
      <c r="LFM19" s="9"/>
      <c r="LFR19" s="9"/>
      <c r="LFW19" s="9"/>
      <c r="LGB19" s="9"/>
      <c r="LGG19" s="9"/>
      <c r="LGL19" s="9"/>
      <c r="LGQ19" s="9"/>
      <c r="LGV19" s="9"/>
      <c r="LHA19" s="9"/>
      <c r="LHF19" s="9"/>
      <c r="LHK19" s="9"/>
      <c r="LHP19" s="9"/>
      <c r="LHU19" s="9"/>
      <c r="LHZ19" s="9"/>
      <c r="LIE19" s="9"/>
      <c r="LIJ19" s="9"/>
      <c r="LIO19" s="9"/>
      <c r="LIT19" s="9"/>
      <c r="LIY19" s="9"/>
      <c r="LJD19" s="9"/>
      <c r="LJI19" s="9"/>
      <c r="LJN19" s="9"/>
      <c r="LJS19" s="9"/>
      <c r="LJX19" s="9"/>
      <c r="LKC19" s="9"/>
      <c r="LKH19" s="9"/>
      <c r="LKM19" s="9"/>
      <c r="LKR19" s="9"/>
      <c r="LKW19" s="9"/>
      <c r="LLB19" s="9"/>
      <c r="LLG19" s="9"/>
      <c r="LLL19" s="9"/>
      <c r="LLQ19" s="9"/>
      <c r="LLV19" s="9"/>
      <c r="LMA19" s="9"/>
      <c r="LMF19" s="9"/>
      <c r="LMK19" s="9"/>
      <c r="LMP19" s="9"/>
      <c r="LMU19" s="9"/>
      <c r="LMZ19" s="9"/>
      <c r="LNE19" s="9"/>
      <c r="LNJ19" s="9"/>
      <c r="LNO19" s="9"/>
      <c r="LNT19" s="9"/>
      <c r="LNY19" s="9"/>
      <c r="LOD19" s="9"/>
      <c r="LOI19" s="9"/>
      <c r="LON19" s="9"/>
      <c r="LOS19" s="9"/>
      <c r="LOX19" s="9"/>
      <c r="LPC19" s="9"/>
      <c r="LPH19" s="9"/>
      <c r="LPM19" s="9"/>
      <c r="LPR19" s="9"/>
      <c r="LPW19" s="9"/>
      <c r="LQB19" s="9"/>
      <c r="LQG19" s="9"/>
      <c r="LQL19" s="9"/>
      <c r="LQQ19" s="9"/>
      <c r="LQV19" s="9"/>
      <c r="LRA19" s="9"/>
      <c r="LRF19" s="9"/>
      <c r="LRK19" s="9"/>
      <c r="LRP19" s="9"/>
      <c r="LRU19" s="9"/>
      <c r="LRZ19" s="9"/>
      <c r="LSE19" s="9"/>
      <c r="LSJ19" s="9"/>
      <c r="LSO19" s="9"/>
      <c r="LST19" s="9"/>
      <c r="LSY19" s="9"/>
      <c r="LTD19" s="9"/>
      <c r="LTI19" s="9"/>
      <c r="LTN19" s="9"/>
      <c r="LTS19" s="9"/>
      <c r="LTX19" s="9"/>
      <c r="LUC19" s="9"/>
      <c r="LUH19" s="9"/>
      <c r="LUM19" s="9"/>
      <c r="LUR19" s="9"/>
      <c r="LUW19" s="9"/>
      <c r="LVB19" s="9"/>
      <c r="LVG19" s="9"/>
      <c r="LVL19" s="9"/>
      <c r="LVQ19" s="9"/>
      <c r="LVV19" s="9"/>
      <c r="LWA19" s="9"/>
      <c r="LWF19" s="9"/>
      <c r="LWK19" s="9"/>
      <c r="LWP19" s="9"/>
      <c r="LWU19" s="9"/>
      <c r="LWZ19" s="9"/>
      <c r="LXE19" s="9"/>
      <c r="LXJ19" s="9"/>
      <c r="LXO19" s="9"/>
      <c r="LXT19" s="9"/>
      <c r="LXY19" s="9"/>
      <c r="LYD19" s="9"/>
      <c r="LYI19" s="9"/>
      <c r="LYN19" s="9"/>
      <c r="LYS19" s="9"/>
      <c r="LYX19" s="9"/>
      <c r="LZC19" s="9"/>
      <c r="LZH19" s="9"/>
      <c r="LZM19" s="9"/>
      <c r="LZR19" s="9"/>
      <c r="LZW19" s="9"/>
      <c r="MAB19" s="9"/>
      <c r="MAG19" s="9"/>
      <c r="MAL19" s="9"/>
      <c r="MAQ19" s="9"/>
      <c r="MAV19" s="9"/>
      <c r="MBA19" s="9"/>
      <c r="MBF19" s="9"/>
      <c r="MBK19" s="9"/>
      <c r="MBP19" s="9"/>
      <c r="MBU19" s="9"/>
      <c r="MBZ19" s="9"/>
      <c r="MCE19" s="9"/>
      <c r="MCJ19" s="9"/>
      <c r="MCO19" s="9"/>
      <c r="MCT19" s="9"/>
      <c r="MCY19" s="9"/>
      <c r="MDD19" s="9"/>
      <c r="MDI19" s="9"/>
      <c r="MDN19" s="9"/>
      <c r="MDS19" s="9"/>
      <c r="MDX19" s="9"/>
      <c r="MEC19" s="9"/>
      <c r="MEH19" s="9"/>
      <c r="MEM19" s="9"/>
      <c r="MER19" s="9"/>
      <c r="MEW19" s="9"/>
      <c r="MFB19" s="9"/>
      <c r="MFG19" s="9"/>
      <c r="MFL19" s="9"/>
      <c r="MFQ19" s="9"/>
      <c r="MFV19" s="9"/>
      <c r="MGA19" s="9"/>
      <c r="MGF19" s="9"/>
      <c r="MGK19" s="9"/>
      <c r="MGP19" s="9"/>
      <c r="MGU19" s="9"/>
      <c r="MGZ19" s="9"/>
      <c r="MHE19" s="9"/>
      <c r="MHJ19" s="9"/>
      <c r="MHO19" s="9"/>
      <c r="MHT19" s="9"/>
      <c r="MHY19" s="9"/>
      <c r="MID19" s="9"/>
      <c r="MII19" s="9"/>
      <c r="MIN19" s="9"/>
      <c r="MIS19" s="9"/>
      <c r="MIX19" s="9"/>
      <c r="MJC19" s="9"/>
      <c r="MJH19" s="9"/>
      <c r="MJM19" s="9"/>
      <c r="MJR19" s="9"/>
      <c r="MJW19" s="9"/>
      <c r="MKB19" s="9"/>
      <c r="MKG19" s="9"/>
      <c r="MKL19" s="9"/>
      <c r="MKQ19" s="9"/>
      <c r="MKV19" s="9"/>
      <c r="MLA19" s="9"/>
      <c r="MLF19" s="9"/>
      <c r="MLK19" s="9"/>
      <c r="MLP19" s="9"/>
      <c r="MLU19" s="9"/>
      <c r="MLZ19" s="9"/>
      <c r="MME19" s="9"/>
      <c r="MMJ19" s="9"/>
      <c r="MMO19" s="9"/>
      <c r="MMT19" s="9"/>
      <c r="MMY19" s="9"/>
      <c r="MND19" s="9"/>
      <c r="MNI19" s="9"/>
      <c r="MNN19" s="9"/>
      <c r="MNS19" s="9"/>
      <c r="MNX19" s="9"/>
      <c r="MOC19" s="9"/>
      <c r="MOH19" s="9"/>
      <c r="MOM19" s="9"/>
      <c r="MOR19" s="9"/>
      <c r="MOW19" s="9"/>
      <c r="MPB19" s="9"/>
      <c r="MPG19" s="9"/>
      <c r="MPL19" s="9"/>
      <c r="MPQ19" s="9"/>
      <c r="MPV19" s="9"/>
      <c r="MQA19" s="9"/>
      <c r="MQF19" s="9"/>
      <c r="MQK19" s="9"/>
      <c r="MQP19" s="9"/>
      <c r="MQU19" s="9"/>
      <c r="MQZ19" s="9"/>
      <c r="MRE19" s="9"/>
      <c r="MRJ19" s="9"/>
      <c r="MRO19" s="9"/>
      <c r="MRT19" s="9"/>
      <c r="MRY19" s="9"/>
      <c r="MSD19" s="9"/>
      <c r="MSI19" s="9"/>
      <c r="MSN19" s="9"/>
      <c r="MSS19" s="9"/>
      <c r="MSX19" s="9"/>
      <c r="MTC19" s="9"/>
      <c r="MTH19" s="9"/>
      <c r="MTM19" s="9"/>
      <c r="MTR19" s="9"/>
      <c r="MTW19" s="9"/>
      <c r="MUB19" s="9"/>
      <c r="MUG19" s="9"/>
      <c r="MUL19" s="9"/>
      <c r="MUQ19" s="9"/>
      <c r="MUV19" s="9"/>
      <c r="MVA19" s="9"/>
      <c r="MVF19" s="9"/>
      <c r="MVK19" s="9"/>
      <c r="MVP19" s="9"/>
      <c r="MVU19" s="9"/>
      <c r="MVZ19" s="9"/>
      <c r="MWE19" s="9"/>
      <c r="MWJ19" s="9"/>
      <c r="MWO19" s="9"/>
      <c r="MWT19" s="9"/>
      <c r="MWY19" s="9"/>
      <c r="MXD19" s="9"/>
      <c r="MXI19" s="9"/>
      <c r="MXN19" s="9"/>
      <c r="MXS19" s="9"/>
      <c r="MXX19" s="9"/>
      <c r="MYC19" s="9"/>
      <c r="MYH19" s="9"/>
      <c r="MYM19" s="9"/>
      <c r="MYR19" s="9"/>
      <c r="MYW19" s="9"/>
      <c r="MZB19" s="9"/>
      <c r="MZG19" s="9"/>
      <c r="MZL19" s="9"/>
      <c r="MZQ19" s="9"/>
      <c r="MZV19" s="9"/>
      <c r="NAA19" s="9"/>
      <c r="NAF19" s="9"/>
      <c r="NAK19" s="9"/>
      <c r="NAP19" s="9"/>
      <c r="NAU19" s="9"/>
      <c r="NAZ19" s="9"/>
      <c r="NBE19" s="9"/>
      <c r="NBJ19" s="9"/>
      <c r="NBO19" s="9"/>
      <c r="NBT19" s="9"/>
      <c r="NBY19" s="9"/>
      <c r="NCD19" s="9"/>
      <c r="NCI19" s="9"/>
      <c r="NCN19" s="9"/>
      <c r="NCS19" s="9"/>
      <c r="NCX19" s="9"/>
      <c r="NDC19" s="9"/>
      <c r="NDH19" s="9"/>
      <c r="NDM19" s="9"/>
      <c r="NDR19" s="9"/>
      <c r="NDW19" s="9"/>
      <c r="NEB19" s="9"/>
      <c r="NEG19" s="9"/>
      <c r="NEL19" s="9"/>
      <c r="NEQ19" s="9"/>
      <c r="NEV19" s="9"/>
      <c r="NFA19" s="9"/>
      <c r="NFF19" s="9"/>
      <c r="NFK19" s="9"/>
      <c r="NFP19" s="9"/>
      <c r="NFU19" s="9"/>
      <c r="NFZ19" s="9"/>
      <c r="NGE19" s="9"/>
      <c r="NGJ19" s="9"/>
      <c r="NGO19" s="9"/>
      <c r="NGT19" s="9"/>
      <c r="NGY19" s="9"/>
      <c r="NHD19" s="9"/>
      <c r="NHI19" s="9"/>
      <c r="NHN19" s="9"/>
      <c r="NHS19" s="9"/>
      <c r="NHX19" s="9"/>
      <c r="NIC19" s="9"/>
      <c r="NIH19" s="9"/>
      <c r="NIM19" s="9"/>
      <c r="NIR19" s="9"/>
      <c r="NIW19" s="9"/>
      <c r="NJB19" s="9"/>
      <c r="NJG19" s="9"/>
      <c r="NJL19" s="9"/>
      <c r="NJQ19" s="9"/>
      <c r="NJV19" s="9"/>
      <c r="NKA19" s="9"/>
      <c r="NKF19" s="9"/>
      <c r="NKK19" s="9"/>
      <c r="NKP19" s="9"/>
      <c r="NKU19" s="9"/>
      <c r="NKZ19" s="9"/>
      <c r="NLE19" s="9"/>
      <c r="NLJ19" s="9"/>
      <c r="NLO19" s="9"/>
      <c r="NLT19" s="9"/>
      <c r="NLY19" s="9"/>
      <c r="NMD19" s="9"/>
      <c r="NMI19" s="9"/>
      <c r="NMN19" s="9"/>
      <c r="NMS19" s="9"/>
      <c r="NMX19" s="9"/>
      <c r="NNC19" s="9"/>
      <c r="NNH19" s="9"/>
      <c r="NNM19" s="9"/>
      <c r="NNR19" s="9"/>
      <c r="NNW19" s="9"/>
      <c r="NOB19" s="9"/>
      <c r="NOG19" s="9"/>
      <c r="NOL19" s="9"/>
      <c r="NOQ19" s="9"/>
      <c r="NOV19" s="9"/>
      <c r="NPA19" s="9"/>
      <c r="NPF19" s="9"/>
      <c r="NPK19" s="9"/>
      <c r="NPP19" s="9"/>
      <c r="NPU19" s="9"/>
      <c r="NPZ19" s="9"/>
      <c r="NQE19" s="9"/>
      <c r="NQJ19" s="9"/>
      <c r="NQO19" s="9"/>
      <c r="NQT19" s="9"/>
      <c r="NQY19" s="9"/>
      <c r="NRD19" s="9"/>
      <c r="NRI19" s="9"/>
      <c r="NRN19" s="9"/>
      <c r="NRS19" s="9"/>
      <c r="NRX19" s="9"/>
      <c r="NSC19" s="9"/>
      <c r="NSH19" s="9"/>
      <c r="NSM19" s="9"/>
      <c r="NSR19" s="9"/>
      <c r="NSW19" s="9"/>
      <c r="NTB19" s="9"/>
      <c r="NTG19" s="9"/>
      <c r="NTL19" s="9"/>
      <c r="NTQ19" s="9"/>
      <c r="NTV19" s="9"/>
      <c r="NUA19" s="9"/>
      <c r="NUF19" s="9"/>
      <c r="NUK19" s="9"/>
      <c r="NUP19" s="9"/>
      <c r="NUU19" s="9"/>
      <c r="NUZ19" s="9"/>
      <c r="NVE19" s="9"/>
      <c r="NVJ19" s="9"/>
      <c r="NVO19" s="9"/>
      <c r="NVT19" s="9"/>
      <c r="NVY19" s="9"/>
      <c r="NWD19" s="9"/>
      <c r="NWI19" s="9"/>
      <c r="NWN19" s="9"/>
      <c r="NWS19" s="9"/>
      <c r="NWX19" s="9"/>
      <c r="NXC19" s="9"/>
      <c r="NXH19" s="9"/>
      <c r="NXM19" s="9"/>
      <c r="NXR19" s="9"/>
      <c r="NXW19" s="9"/>
      <c r="NYB19" s="9"/>
      <c r="NYG19" s="9"/>
      <c r="NYL19" s="9"/>
      <c r="NYQ19" s="9"/>
      <c r="NYV19" s="9"/>
      <c r="NZA19" s="9"/>
      <c r="NZF19" s="9"/>
      <c r="NZK19" s="9"/>
      <c r="NZP19" s="9"/>
      <c r="NZU19" s="9"/>
      <c r="NZZ19" s="9"/>
      <c r="OAE19" s="9"/>
      <c r="OAJ19" s="9"/>
      <c r="OAO19" s="9"/>
      <c r="OAT19" s="9"/>
      <c r="OAY19" s="9"/>
      <c r="OBD19" s="9"/>
      <c r="OBI19" s="9"/>
      <c r="OBN19" s="9"/>
      <c r="OBS19" s="9"/>
      <c r="OBX19" s="9"/>
      <c r="OCC19" s="9"/>
      <c r="OCH19" s="9"/>
      <c r="OCM19" s="9"/>
      <c r="OCR19" s="9"/>
      <c r="OCW19" s="9"/>
      <c r="ODB19" s="9"/>
      <c r="ODG19" s="9"/>
      <c r="ODL19" s="9"/>
      <c r="ODQ19" s="9"/>
      <c r="ODV19" s="9"/>
      <c r="OEA19" s="9"/>
      <c r="OEF19" s="9"/>
      <c r="OEK19" s="9"/>
      <c r="OEP19" s="9"/>
      <c r="OEU19" s="9"/>
      <c r="OEZ19" s="9"/>
      <c r="OFE19" s="9"/>
      <c r="OFJ19" s="9"/>
      <c r="OFO19" s="9"/>
      <c r="OFT19" s="9"/>
      <c r="OFY19" s="9"/>
      <c r="OGD19" s="9"/>
      <c r="OGI19" s="9"/>
      <c r="OGN19" s="9"/>
      <c r="OGS19" s="9"/>
      <c r="OGX19" s="9"/>
      <c r="OHC19" s="9"/>
      <c r="OHH19" s="9"/>
      <c r="OHM19" s="9"/>
      <c r="OHR19" s="9"/>
      <c r="OHW19" s="9"/>
      <c r="OIB19" s="9"/>
      <c r="OIG19" s="9"/>
      <c r="OIL19" s="9"/>
      <c r="OIQ19" s="9"/>
      <c r="OIV19" s="9"/>
      <c r="OJA19" s="9"/>
      <c r="OJF19" s="9"/>
      <c r="OJK19" s="9"/>
      <c r="OJP19" s="9"/>
      <c r="OJU19" s="9"/>
      <c r="OJZ19" s="9"/>
      <c r="OKE19" s="9"/>
      <c r="OKJ19" s="9"/>
      <c r="OKO19" s="9"/>
      <c r="OKT19" s="9"/>
      <c r="OKY19" s="9"/>
      <c r="OLD19" s="9"/>
      <c r="OLI19" s="9"/>
      <c r="OLN19" s="9"/>
      <c r="OLS19" s="9"/>
      <c r="OLX19" s="9"/>
      <c r="OMC19" s="9"/>
      <c r="OMH19" s="9"/>
      <c r="OMM19" s="9"/>
      <c r="OMR19" s="9"/>
      <c r="OMW19" s="9"/>
      <c r="ONB19" s="9"/>
      <c r="ONG19" s="9"/>
      <c r="ONL19" s="9"/>
      <c r="ONQ19" s="9"/>
      <c r="ONV19" s="9"/>
      <c r="OOA19" s="9"/>
      <c r="OOF19" s="9"/>
      <c r="OOK19" s="9"/>
      <c r="OOP19" s="9"/>
      <c r="OOU19" s="9"/>
      <c r="OOZ19" s="9"/>
      <c r="OPE19" s="9"/>
      <c r="OPJ19" s="9"/>
      <c r="OPO19" s="9"/>
      <c r="OPT19" s="9"/>
      <c r="OPY19" s="9"/>
      <c r="OQD19" s="9"/>
      <c r="OQI19" s="9"/>
      <c r="OQN19" s="9"/>
      <c r="OQS19" s="9"/>
      <c r="OQX19" s="9"/>
      <c r="ORC19" s="9"/>
      <c r="ORH19" s="9"/>
      <c r="ORM19" s="9"/>
      <c r="ORR19" s="9"/>
      <c r="ORW19" s="9"/>
      <c r="OSB19" s="9"/>
      <c r="OSG19" s="9"/>
      <c r="OSL19" s="9"/>
      <c r="OSQ19" s="9"/>
      <c r="OSV19" s="9"/>
      <c r="OTA19" s="9"/>
      <c r="OTF19" s="9"/>
      <c r="OTK19" s="9"/>
      <c r="OTP19" s="9"/>
      <c r="OTU19" s="9"/>
      <c r="OTZ19" s="9"/>
      <c r="OUE19" s="9"/>
      <c r="OUJ19" s="9"/>
      <c r="OUO19" s="9"/>
      <c r="OUT19" s="9"/>
      <c r="OUY19" s="9"/>
      <c r="OVD19" s="9"/>
      <c r="OVI19" s="9"/>
      <c r="OVN19" s="9"/>
      <c r="OVS19" s="9"/>
      <c r="OVX19" s="9"/>
      <c r="OWC19" s="9"/>
      <c r="OWH19" s="9"/>
      <c r="OWM19" s="9"/>
      <c r="OWR19" s="9"/>
      <c r="OWW19" s="9"/>
      <c r="OXB19" s="9"/>
      <c r="OXG19" s="9"/>
      <c r="OXL19" s="9"/>
      <c r="OXQ19" s="9"/>
      <c r="OXV19" s="9"/>
      <c r="OYA19" s="9"/>
      <c r="OYF19" s="9"/>
      <c r="OYK19" s="9"/>
      <c r="OYP19" s="9"/>
      <c r="OYU19" s="9"/>
      <c r="OYZ19" s="9"/>
      <c r="OZE19" s="9"/>
      <c r="OZJ19" s="9"/>
      <c r="OZO19" s="9"/>
      <c r="OZT19" s="9"/>
      <c r="OZY19" s="9"/>
      <c r="PAD19" s="9"/>
      <c r="PAI19" s="9"/>
      <c r="PAN19" s="9"/>
      <c r="PAS19" s="9"/>
      <c r="PAX19" s="9"/>
      <c r="PBC19" s="9"/>
      <c r="PBH19" s="9"/>
      <c r="PBM19" s="9"/>
      <c r="PBR19" s="9"/>
      <c r="PBW19" s="9"/>
      <c r="PCB19" s="9"/>
      <c r="PCG19" s="9"/>
      <c r="PCL19" s="9"/>
      <c r="PCQ19" s="9"/>
      <c r="PCV19" s="9"/>
      <c r="PDA19" s="9"/>
      <c r="PDF19" s="9"/>
      <c r="PDK19" s="9"/>
      <c r="PDP19" s="9"/>
      <c r="PDU19" s="9"/>
      <c r="PDZ19" s="9"/>
      <c r="PEE19" s="9"/>
      <c r="PEJ19" s="9"/>
      <c r="PEO19" s="9"/>
      <c r="PET19" s="9"/>
      <c r="PEY19" s="9"/>
      <c r="PFD19" s="9"/>
      <c r="PFI19" s="9"/>
      <c r="PFN19" s="9"/>
      <c r="PFS19" s="9"/>
      <c r="PFX19" s="9"/>
      <c r="PGC19" s="9"/>
      <c r="PGH19" s="9"/>
      <c r="PGM19" s="9"/>
      <c r="PGR19" s="9"/>
      <c r="PGW19" s="9"/>
      <c r="PHB19" s="9"/>
      <c r="PHG19" s="9"/>
      <c r="PHL19" s="9"/>
      <c r="PHQ19" s="9"/>
      <c r="PHV19" s="9"/>
      <c r="PIA19" s="9"/>
      <c r="PIF19" s="9"/>
      <c r="PIK19" s="9"/>
      <c r="PIP19" s="9"/>
      <c r="PIU19" s="9"/>
      <c r="PIZ19" s="9"/>
      <c r="PJE19" s="9"/>
      <c r="PJJ19" s="9"/>
      <c r="PJO19" s="9"/>
      <c r="PJT19" s="9"/>
      <c r="PJY19" s="9"/>
      <c r="PKD19" s="9"/>
      <c r="PKI19" s="9"/>
      <c r="PKN19" s="9"/>
      <c r="PKS19" s="9"/>
      <c r="PKX19" s="9"/>
      <c r="PLC19" s="9"/>
      <c r="PLH19" s="9"/>
      <c r="PLM19" s="9"/>
      <c r="PLR19" s="9"/>
      <c r="PLW19" s="9"/>
      <c r="PMB19" s="9"/>
      <c r="PMG19" s="9"/>
      <c r="PML19" s="9"/>
      <c r="PMQ19" s="9"/>
      <c r="PMV19" s="9"/>
      <c r="PNA19" s="9"/>
      <c r="PNF19" s="9"/>
      <c r="PNK19" s="9"/>
      <c r="PNP19" s="9"/>
      <c r="PNU19" s="9"/>
      <c r="PNZ19" s="9"/>
      <c r="POE19" s="9"/>
      <c r="POJ19" s="9"/>
      <c r="POO19" s="9"/>
      <c r="POT19" s="9"/>
      <c r="POY19" s="9"/>
      <c r="PPD19" s="9"/>
      <c r="PPI19" s="9"/>
      <c r="PPN19" s="9"/>
      <c r="PPS19" s="9"/>
      <c r="PPX19" s="9"/>
      <c r="PQC19" s="9"/>
      <c r="PQH19" s="9"/>
      <c r="PQM19" s="9"/>
      <c r="PQR19" s="9"/>
      <c r="PQW19" s="9"/>
      <c r="PRB19" s="9"/>
      <c r="PRG19" s="9"/>
      <c r="PRL19" s="9"/>
      <c r="PRQ19" s="9"/>
      <c r="PRV19" s="9"/>
      <c r="PSA19" s="9"/>
      <c r="PSF19" s="9"/>
      <c r="PSK19" s="9"/>
      <c r="PSP19" s="9"/>
      <c r="PSU19" s="9"/>
      <c r="PSZ19" s="9"/>
      <c r="PTE19" s="9"/>
      <c r="PTJ19" s="9"/>
      <c r="PTO19" s="9"/>
      <c r="PTT19" s="9"/>
      <c r="PTY19" s="9"/>
      <c r="PUD19" s="9"/>
      <c r="PUI19" s="9"/>
      <c r="PUN19" s="9"/>
      <c r="PUS19" s="9"/>
      <c r="PUX19" s="9"/>
      <c r="PVC19" s="9"/>
      <c r="PVH19" s="9"/>
      <c r="PVM19" s="9"/>
      <c r="PVR19" s="9"/>
      <c r="PVW19" s="9"/>
      <c r="PWB19" s="9"/>
      <c r="PWG19" s="9"/>
      <c r="PWL19" s="9"/>
      <c r="PWQ19" s="9"/>
      <c r="PWV19" s="9"/>
      <c r="PXA19" s="9"/>
      <c r="PXF19" s="9"/>
      <c r="PXK19" s="9"/>
      <c r="PXP19" s="9"/>
      <c r="PXU19" s="9"/>
      <c r="PXZ19" s="9"/>
      <c r="PYE19" s="9"/>
      <c r="PYJ19" s="9"/>
      <c r="PYO19" s="9"/>
      <c r="PYT19" s="9"/>
      <c r="PYY19" s="9"/>
      <c r="PZD19" s="9"/>
      <c r="PZI19" s="9"/>
      <c r="PZN19" s="9"/>
      <c r="PZS19" s="9"/>
      <c r="PZX19" s="9"/>
      <c r="QAC19" s="9"/>
      <c r="QAH19" s="9"/>
      <c r="QAM19" s="9"/>
      <c r="QAR19" s="9"/>
      <c r="QAW19" s="9"/>
      <c r="QBB19" s="9"/>
      <c r="QBG19" s="9"/>
      <c r="QBL19" s="9"/>
      <c r="QBQ19" s="9"/>
      <c r="QBV19" s="9"/>
      <c r="QCA19" s="9"/>
      <c r="QCF19" s="9"/>
      <c r="QCK19" s="9"/>
      <c r="QCP19" s="9"/>
      <c r="QCU19" s="9"/>
      <c r="QCZ19" s="9"/>
      <c r="QDE19" s="9"/>
      <c r="QDJ19" s="9"/>
      <c r="QDO19" s="9"/>
      <c r="QDT19" s="9"/>
      <c r="QDY19" s="9"/>
      <c r="QED19" s="9"/>
      <c r="QEI19" s="9"/>
      <c r="QEN19" s="9"/>
      <c r="QES19" s="9"/>
      <c r="QEX19" s="9"/>
      <c r="QFC19" s="9"/>
      <c r="QFH19" s="9"/>
      <c r="QFM19" s="9"/>
      <c r="QFR19" s="9"/>
      <c r="QFW19" s="9"/>
      <c r="QGB19" s="9"/>
      <c r="QGG19" s="9"/>
      <c r="QGL19" s="9"/>
      <c r="QGQ19" s="9"/>
      <c r="QGV19" s="9"/>
      <c r="QHA19" s="9"/>
      <c r="QHF19" s="9"/>
      <c r="QHK19" s="9"/>
      <c r="QHP19" s="9"/>
      <c r="QHU19" s="9"/>
      <c r="QHZ19" s="9"/>
      <c r="QIE19" s="9"/>
      <c r="QIJ19" s="9"/>
      <c r="QIO19" s="9"/>
      <c r="QIT19" s="9"/>
      <c r="QIY19" s="9"/>
      <c r="QJD19" s="9"/>
      <c r="QJI19" s="9"/>
      <c r="QJN19" s="9"/>
      <c r="QJS19" s="9"/>
      <c r="QJX19" s="9"/>
      <c r="QKC19" s="9"/>
      <c r="QKH19" s="9"/>
      <c r="QKM19" s="9"/>
      <c r="QKR19" s="9"/>
      <c r="QKW19" s="9"/>
      <c r="QLB19" s="9"/>
      <c r="QLG19" s="9"/>
      <c r="QLL19" s="9"/>
      <c r="QLQ19" s="9"/>
      <c r="QLV19" s="9"/>
      <c r="QMA19" s="9"/>
      <c r="QMF19" s="9"/>
      <c r="QMK19" s="9"/>
      <c r="QMP19" s="9"/>
      <c r="QMU19" s="9"/>
      <c r="QMZ19" s="9"/>
      <c r="QNE19" s="9"/>
      <c r="QNJ19" s="9"/>
      <c r="QNO19" s="9"/>
      <c r="QNT19" s="9"/>
      <c r="QNY19" s="9"/>
      <c r="QOD19" s="9"/>
      <c r="QOI19" s="9"/>
      <c r="QON19" s="9"/>
      <c r="QOS19" s="9"/>
      <c r="QOX19" s="9"/>
      <c r="QPC19" s="9"/>
      <c r="QPH19" s="9"/>
      <c r="QPM19" s="9"/>
      <c r="QPR19" s="9"/>
      <c r="QPW19" s="9"/>
      <c r="QQB19" s="9"/>
      <c r="QQG19" s="9"/>
      <c r="QQL19" s="9"/>
      <c r="QQQ19" s="9"/>
      <c r="QQV19" s="9"/>
      <c r="QRA19" s="9"/>
      <c r="QRF19" s="9"/>
      <c r="QRK19" s="9"/>
      <c r="QRP19" s="9"/>
      <c r="QRU19" s="9"/>
      <c r="QRZ19" s="9"/>
      <c r="QSE19" s="9"/>
      <c r="QSJ19" s="9"/>
      <c r="QSO19" s="9"/>
      <c r="QST19" s="9"/>
      <c r="QSY19" s="9"/>
      <c r="QTD19" s="9"/>
      <c r="QTI19" s="9"/>
      <c r="QTN19" s="9"/>
      <c r="QTS19" s="9"/>
      <c r="QTX19" s="9"/>
      <c r="QUC19" s="9"/>
      <c r="QUH19" s="9"/>
      <c r="QUM19" s="9"/>
      <c r="QUR19" s="9"/>
      <c r="QUW19" s="9"/>
      <c r="QVB19" s="9"/>
      <c r="QVG19" s="9"/>
      <c r="QVL19" s="9"/>
      <c r="QVQ19" s="9"/>
      <c r="QVV19" s="9"/>
      <c r="QWA19" s="9"/>
      <c r="QWF19" s="9"/>
      <c r="QWK19" s="9"/>
      <c r="QWP19" s="9"/>
      <c r="QWU19" s="9"/>
      <c r="QWZ19" s="9"/>
      <c r="QXE19" s="9"/>
      <c r="QXJ19" s="9"/>
      <c r="QXO19" s="9"/>
      <c r="QXT19" s="9"/>
      <c r="QXY19" s="9"/>
      <c r="QYD19" s="9"/>
      <c r="QYI19" s="9"/>
      <c r="QYN19" s="9"/>
      <c r="QYS19" s="9"/>
      <c r="QYX19" s="9"/>
      <c r="QZC19" s="9"/>
      <c r="QZH19" s="9"/>
      <c r="QZM19" s="9"/>
      <c r="QZR19" s="9"/>
      <c r="QZW19" s="9"/>
      <c r="RAB19" s="9"/>
      <c r="RAG19" s="9"/>
      <c r="RAL19" s="9"/>
      <c r="RAQ19" s="9"/>
      <c r="RAV19" s="9"/>
      <c r="RBA19" s="9"/>
      <c r="RBF19" s="9"/>
      <c r="RBK19" s="9"/>
      <c r="RBP19" s="9"/>
      <c r="RBU19" s="9"/>
      <c r="RBZ19" s="9"/>
      <c r="RCE19" s="9"/>
      <c r="RCJ19" s="9"/>
      <c r="RCO19" s="9"/>
      <c r="RCT19" s="9"/>
      <c r="RCY19" s="9"/>
      <c r="RDD19" s="9"/>
      <c r="RDI19" s="9"/>
      <c r="RDN19" s="9"/>
      <c r="RDS19" s="9"/>
      <c r="RDX19" s="9"/>
      <c r="REC19" s="9"/>
      <c r="REH19" s="9"/>
      <c r="REM19" s="9"/>
      <c r="RER19" s="9"/>
      <c r="REW19" s="9"/>
      <c r="RFB19" s="9"/>
      <c r="RFG19" s="9"/>
      <c r="RFL19" s="9"/>
      <c r="RFQ19" s="9"/>
      <c r="RFV19" s="9"/>
      <c r="RGA19" s="9"/>
      <c r="RGF19" s="9"/>
      <c r="RGK19" s="9"/>
      <c r="RGP19" s="9"/>
      <c r="RGU19" s="9"/>
      <c r="RGZ19" s="9"/>
      <c r="RHE19" s="9"/>
      <c r="RHJ19" s="9"/>
      <c r="RHO19" s="9"/>
      <c r="RHT19" s="9"/>
      <c r="RHY19" s="9"/>
      <c r="RID19" s="9"/>
      <c r="RII19" s="9"/>
      <c r="RIN19" s="9"/>
      <c r="RIS19" s="9"/>
      <c r="RIX19" s="9"/>
      <c r="RJC19" s="9"/>
      <c r="RJH19" s="9"/>
      <c r="RJM19" s="9"/>
      <c r="RJR19" s="9"/>
      <c r="RJW19" s="9"/>
      <c r="RKB19" s="9"/>
      <c r="RKG19" s="9"/>
      <c r="RKL19" s="9"/>
      <c r="RKQ19" s="9"/>
      <c r="RKV19" s="9"/>
      <c r="RLA19" s="9"/>
      <c r="RLF19" s="9"/>
      <c r="RLK19" s="9"/>
      <c r="RLP19" s="9"/>
      <c r="RLU19" s="9"/>
      <c r="RLZ19" s="9"/>
      <c r="RME19" s="9"/>
      <c r="RMJ19" s="9"/>
      <c r="RMO19" s="9"/>
      <c r="RMT19" s="9"/>
      <c r="RMY19" s="9"/>
      <c r="RND19" s="9"/>
      <c r="RNI19" s="9"/>
      <c r="RNN19" s="9"/>
      <c r="RNS19" s="9"/>
      <c r="RNX19" s="9"/>
      <c r="ROC19" s="9"/>
      <c r="ROH19" s="9"/>
      <c r="ROM19" s="9"/>
      <c r="ROR19" s="9"/>
      <c r="ROW19" s="9"/>
      <c r="RPB19" s="9"/>
      <c r="RPG19" s="9"/>
      <c r="RPL19" s="9"/>
      <c r="RPQ19" s="9"/>
      <c r="RPV19" s="9"/>
      <c r="RQA19" s="9"/>
      <c r="RQF19" s="9"/>
      <c r="RQK19" s="9"/>
      <c r="RQP19" s="9"/>
      <c r="RQU19" s="9"/>
      <c r="RQZ19" s="9"/>
      <c r="RRE19" s="9"/>
      <c r="RRJ19" s="9"/>
      <c r="RRO19" s="9"/>
      <c r="RRT19" s="9"/>
      <c r="RRY19" s="9"/>
      <c r="RSD19" s="9"/>
      <c r="RSI19" s="9"/>
      <c r="RSN19" s="9"/>
      <c r="RSS19" s="9"/>
      <c r="RSX19" s="9"/>
      <c r="RTC19" s="9"/>
      <c r="RTH19" s="9"/>
      <c r="RTM19" s="9"/>
      <c r="RTR19" s="9"/>
      <c r="RTW19" s="9"/>
      <c r="RUB19" s="9"/>
      <c r="RUG19" s="9"/>
      <c r="RUL19" s="9"/>
      <c r="RUQ19" s="9"/>
      <c r="RUV19" s="9"/>
      <c r="RVA19" s="9"/>
      <c r="RVF19" s="9"/>
      <c r="RVK19" s="9"/>
      <c r="RVP19" s="9"/>
      <c r="RVU19" s="9"/>
      <c r="RVZ19" s="9"/>
      <c r="RWE19" s="9"/>
      <c r="RWJ19" s="9"/>
      <c r="RWO19" s="9"/>
      <c r="RWT19" s="9"/>
      <c r="RWY19" s="9"/>
      <c r="RXD19" s="9"/>
      <c r="RXI19" s="9"/>
      <c r="RXN19" s="9"/>
      <c r="RXS19" s="9"/>
      <c r="RXX19" s="9"/>
      <c r="RYC19" s="9"/>
      <c r="RYH19" s="9"/>
      <c r="RYM19" s="9"/>
      <c r="RYR19" s="9"/>
      <c r="RYW19" s="9"/>
      <c r="RZB19" s="9"/>
      <c r="RZG19" s="9"/>
      <c r="RZL19" s="9"/>
      <c r="RZQ19" s="9"/>
      <c r="RZV19" s="9"/>
      <c r="SAA19" s="9"/>
      <c r="SAF19" s="9"/>
      <c r="SAK19" s="9"/>
      <c r="SAP19" s="9"/>
      <c r="SAU19" s="9"/>
      <c r="SAZ19" s="9"/>
      <c r="SBE19" s="9"/>
      <c r="SBJ19" s="9"/>
      <c r="SBO19" s="9"/>
      <c r="SBT19" s="9"/>
      <c r="SBY19" s="9"/>
      <c r="SCD19" s="9"/>
      <c r="SCI19" s="9"/>
      <c r="SCN19" s="9"/>
      <c r="SCS19" s="9"/>
      <c r="SCX19" s="9"/>
      <c r="SDC19" s="9"/>
      <c r="SDH19" s="9"/>
      <c r="SDM19" s="9"/>
      <c r="SDR19" s="9"/>
      <c r="SDW19" s="9"/>
      <c r="SEB19" s="9"/>
      <c r="SEG19" s="9"/>
      <c r="SEL19" s="9"/>
      <c r="SEQ19" s="9"/>
      <c r="SEV19" s="9"/>
      <c r="SFA19" s="9"/>
      <c r="SFF19" s="9"/>
      <c r="SFK19" s="9"/>
      <c r="SFP19" s="9"/>
      <c r="SFU19" s="9"/>
      <c r="SFZ19" s="9"/>
      <c r="SGE19" s="9"/>
      <c r="SGJ19" s="9"/>
      <c r="SGO19" s="9"/>
      <c r="SGT19" s="9"/>
      <c r="SGY19" s="9"/>
      <c r="SHD19" s="9"/>
      <c r="SHI19" s="9"/>
      <c r="SHN19" s="9"/>
      <c r="SHS19" s="9"/>
      <c r="SHX19" s="9"/>
      <c r="SIC19" s="9"/>
      <c r="SIH19" s="9"/>
      <c r="SIM19" s="9"/>
      <c r="SIR19" s="9"/>
      <c r="SIW19" s="9"/>
      <c r="SJB19" s="9"/>
      <c r="SJG19" s="9"/>
      <c r="SJL19" s="9"/>
      <c r="SJQ19" s="9"/>
      <c r="SJV19" s="9"/>
      <c r="SKA19" s="9"/>
      <c r="SKF19" s="9"/>
      <c r="SKK19" s="9"/>
      <c r="SKP19" s="9"/>
      <c r="SKU19" s="9"/>
      <c r="SKZ19" s="9"/>
      <c r="SLE19" s="9"/>
      <c r="SLJ19" s="9"/>
      <c r="SLO19" s="9"/>
      <c r="SLT19" s="9"/>
      <c r="SLY19" s="9"/>
      <c r="SMD19" s="9"/>
      <c r="SMI19" s="9"/>
      <c r="SMN19" s="9"/>
      <c r="SMS19" s="9"/>
      <c r="SMX19" s="9"/>
      <c r="SNC19" s="9"/>
      <c r="SNH19" s="9"/>
      <c r="SNM19" s="9"/>
      <c r="SNR19" s="9"/>
      <c r="SNW19" s="9"/>
      <c r="SOB19" s="9"/>
      <c r="SOG19" s="9"/>
      <c r="SOL19" s="9"/>
      <c r="SOQ19" s="9"/>
      <c r="SOV19" s="9"/>
      <c r="SPA19" s="9"/>
      <c r="SPF19" s="9"/>
      <c r="SPK19" s="9"/>
      <c r="SPP19" s="9"/>
      <c r="SPU19" s="9"/>
      <c r="SPZ19" s="9"/>
      <c r="SQE19" s="9"/>
      <c r="SQJ19" s="9"/>
      <c r="SQO19" s="9"/>
      <c r="SQT19" s="9"/>
      <c r="SQY19" s="9"/>
      <c r="SRD19" s="9"/>
      <c r="SRI19" s="9"/>
      <c r="SRN19" s="9"/>
      <c r="SRS19" s="9"/>
      <c r="SRX19" s="9"/>
      <c r="SSC19" s="9"/>
      <c r="SSH19" s="9"/>
      <c r="SSM19" s="9"/>
      <c r="SSR19" s="9"/>
      <c r="SSW19" s="9"/>
      <c r="STB19" s="9"/>
      <c r="STG19" s="9"/>
      <c r="STL19" s="9"/>
      <c r="STQ19" s="9"/>
      <c r="STV19" s="9"/>
      <c r="SUA19" s="9"/>
      <c r="SUF19" s="9"/>
      <c r="SUK19" s="9"/>
      <c r="SUP19" s="9"/>
      <c r="SUU19" s="9"/>
      <c r="SUZ19" s="9"/>
      <c r="SVE19" s="9"/>
      <c r="SVJ19" s="9"/>
      <c r="SVO19" s="9"/>
      <c r="SVT19" s="9"/>
      <c r="SVY19" s="9"/>
      <c r="SWD19" s="9"/>
      <c r="SWI19" s="9"/>
      <c r="SWN19" s="9"/>
      <c r="SWS19" s="9"/>
      <c r="SWX19" s="9"/>
      <c r="SXC19" s="9"/>
      <c r="SXH19" s="9"/>
      <c r="SXM19" s="9"/>
      <c r="SXR19" s="9"/>
      <c r="SXW19" s="9"/>
      <c r="SYB19" s="9"/>
      <c r="SYG19" s="9"/>
      <c r="SYL19" s="9"/>
      <c r="SYQ19" s="9"/>
      <c r="SYV19" s="9"/>
      <c r="SZA19" s="9"/>
      <c r="SZF19" s="9"/>
      <c r="SZK19" s="9"/>
      <c r="SZP19" s="9"/>
      <c r="SZU19" s="9"/>
      <c r="SZZ19" s="9"/>
      <c r="TAE19" s="9"/>
      <c r="TAJ19" s="9"/>
      <c r="TAO19" s="9"/>
      <c r="TAT19" s="9"/>
      <c r="TAY19" s="9"/>
      <c r="TBD19" s="9"/>
      <c r="TBI19" s="9"/>
      <c r="TBN19" s="9"/>
      <c r="TBS19" s="9"/>
      <c r="TBX19" s="9"/>
      <c r="TCC19" s="9"/>
      <c r="TCH19" s="9"/>
      <c r="TCM19" s="9"/>
      <c r="TCR19" s="9"/>
      <c r="TCW19" s="9"/>
      <c r="TDB19" s="9"/>
      <c r="TDG19" s="9"/>
      <c r="TDL19" s="9"/>
      <c r="TDQ19" s="9"/>
      <c r="TDV19" s="9"/>
      <c r="TEA19" s="9"/>
      <c r="TEF19" s="9"/>
      <c r="TEK19" s="9"/>
      <c r="TEP19" s="9"/>
      <c r="TEU19" s="9"/>
      <c r="TEZ19" s="9"/>
      <c r="TFE19" s="9"/>
      <c r="TFJ19" s="9"/>
      <c r="TFO19" s="9"/>
      <c r="TFT19" s="9"/>
      <c r="TFY19" s="9"/>
      <c r="TGD19" s="9"/>
      <c r="TGI19" s="9"/>
      <c r="TGN19" s="9"/>
      <c r="TGS19" s="9"/>
      <c r="TGX19" s="9"/>
      <c r="THC19" s="9"/>
      <c r="THH19" s="9"/>
      <c r="THM19" s="9"/>
      <c r="THR19" s="9"/>
      <c r="THW19" s="9"/>
      <c r="TIB19" s="9"/>
      <c r="TIG19" s="9"/>
      <c r="TIL19" s="9"/>
      <c r="TIQ19" s="9"/>
      <c r="TIV19" s="9"/>
      <c r="TJA19" s="9"/>
      <c r="TJF19" s="9"/>
      <c r="TJK19" s="9"/>
      <c r="TJP19" s="9"/>
      <c r="TJU19" s="9"/>
      <c r="TJZ19" s="9"/>
      <c r="TKE19" s="9"/>
      <c r="TKJ19" s="9"/>
      <c r="TKO19" s="9"/>
      <c r="TKT19" s="9"/>
      <c r="TKY19" s="9"/>
      <c r="TLD19" s="9"/>
      <c r="TLI19" s="9"/>
      <c r="TLN19" s="9"/>
      <c r="TLS19" s="9"/>
      <c r="TLX19" s="9"/>
      <c r="TMC19" s="9"/>
      <c r="TMH19" s="9"/>
      <c r="TMM19" s="9"/>
      <c r="TMR19" s="9"/>
      <c r="TMW19" s="9"/>
      <c r="TNB19" s="9"/>
      <c r="TNG19" s="9"/>
      <c r="TNL19" s="9"/>
      <c r="TNQ19" s="9"/>
      <c r="TNV19" s="9"/>
      <c r="TOA19" s="9"/>
      <c r="TOF19" s="9"/>
      <c r="TOK19" s="9"/>
      <c r="TOP19" s="9"/>
      <c r="TOU19" s="9"/>
      <c r="TOZ19" s="9"/>
      <c r="TPE19" s="9"/>
      <c r="TPJ19" s="9"/>
      <c r="TPO19" s="9"/>
      <c r="TPT19" s="9"/>
      <c r="TPY19" s="9"/>
      <c r="TQD19" s="9"/>
      <c r="TQI19" s="9"/>
      <c r="TQN19" s="9"/>
      <c r="TQS19" s="9"/>
      <c r="TQX19" s="9"/>
      <c r="TRC19" s="9"/>
      <c r="TRH19" s="9"/>
      <c r="TRM19" s="9"/>
      <c r="TRR19" s="9"/>
      <c r="TRW19" s="9"/>
      <c r="TSB19" s="9"/>
      <c r="TSG19" s="9"/>
      <c r="TSL19" s="9"/>
      <c r="TSQ19" s="9"/>
      <c r="TSV19" s="9"/>
      <c r="TTA19" s="9"/>
      <c r="TTF19" s="9"/>
      <c r="TTK19" s="9"/>
      <c r="TTP19" s="9"/>
      <c r="TTU19" s="9"/>
      <c r="TTZ19" s="9"/>
      <c r="TUE19" s="9"/>
      <c r="TUJ19" s="9"/>
      <c r="TUO19" s="9"/>
      <c r="TUT19" s="9"/>
      <c r="TUY19" s="9"/>
      <c r="TVD19" s="9"/>
      <c r="TVI19" s="9"/>
      <c r="TVN19" s="9"/>
      <c r="TVS19" s="9"/>
      <c r="TVX19" s="9"/>
      <c r="TWC19" s="9"/>
      <c r="TWH19" s="9"/>
      <c r="TWM19" s="9"/>
      <c r="TWR19" s="9"/>
      <c r="TWW19" s="9"/>
      <c r="TXB19" s="9"/>
      <c r="TXG19" s="9"/>
      <c r="TXL19" s="9"/>
      <c r="TXQ19" s="9"/>
      <c r="TXV19" s="9"/>
      <c r="TYA19" s="9"/>
      <c r="TYF19" s="9"/>
      <c r="TYK19" s="9"/>
      <c r="TYP19" s="9"/>
      <c r="TYU19" s="9"/>
      <c r="TYZ19" s="9"/>
      <c r="TZE19" s="9"/>
      <c r="TZJ19" s="9"/>
      <c r="TZO19" s="9"/>
      <c r="TZT19" s="9"/>
      <c r="TZY19" s="9"/>
      <c r="UAD19" s="9"/>
      <c r="UAI19" s="9"/>
      <c r="UAN19" s="9"/>
      <c r="UAS19" s="9"/>
      <c r="UAX19" s="9"/>
      <c r="UBC19" s="9"/>
      <c r="UBH19" s="9"/>
      <c r="UBM19" s="9"/>
      <c r="UBR19" s="9"/>
      <c r="UBW19" s="9"/>
      <c r="UCB19" s="9"/>
      <c r="UCG19" s="9"/>
      <c r="UCL19" s="9"/>
      <c r="UCQ19" s="9"/>
      <c r="UCV19" s="9"/>
      <c r="UDA19" s="9"/>
      <c r="UDF19" s="9"/>
      <c r="UDK19" s="9"/>
      <c r="UDP19" s="9"/>
      <c r="UDU19" s="9"/>
      <c r="UDZ19" s="9"/>
      <c r="UEE19" s="9"/>
      <c r="UEJ19" s="9"/>
      <c r="UEO19" s="9"/>
      <c r="UET19" s="9"/>
      <c r="UEY19" s="9"/>
      <c r="UFD19" s="9"/>
      <c r="UFI19" s="9"/>
      <c r="UFN19" s="9"/>
      <c r="UFS19" s="9"/>
      <c r="UFX19" s="9"/>
      <c r="UGC19" s="9"/>
      <c r="UGH19" s="9"/>
      <c r="UGM19" s="9"/>
      <c r="UGR19" s="9"/>
      <c r="UGW19" s="9"/>
      <c r="UHB19" s="9"/>
      <c r="UHG19" s="9"/>
      <c r="UHL19" s="9"/>
      <c r="UHQ19" s="9"/>
      <c r="UHV19" s="9"/>
      <c r="UIA19" s="9"/>
      <c r="UIF19" s="9"/>
      <c r="UIK19" s="9"/>
      <c r="UIP19" s="9"/>
      <c r="UIU19" s="9"/>
      <c r="UIZ19" s="9"/>
      <c r="UJE19" s="9"/>
      <c r="UJJ19" s="9"/>
      <c r="UJO19" s="9"/>
      <c r="UJT19" s="9"/>
      <c r="UJY19" s="9"/>
      <c r="UKD19" s="9"/>
      <c r="UKI19" s="9"/>
      <c r="UKN19" s="9"/>
      <c r="UKS19" s="9"/>
      <c r="UKX19" s="9"/>
      <c r="ULC19" s="9"/>
      <c r="ULH19" s="9"/>
      <c r="ULM19" s="9"/>
      <c r="ULR19" s="9"/>
      <c r="ULW19" s="9"/>
      <c r="UMB19" s="9"/>
      <c r="UMG19" s="9"/>
      <c r="UML19" s="9"/>
      <c r="UMQ19" s="9"/>
      <c r="UMV19" s="9"/>
      <c r="UNA19" s="9"/>
      <c r="UNF19" s="9"/>
      <c r="UNK19" s="9"/>
      <c r="UNP19" s="9"/>
      <c r="UNU19" s="9"/>
      <c r="UNZ19" s="9"/>
      <c r="UOE19" s="9"/>
      <c r="UOJ19" s="9"/>
      <c r="UOO19" s="9"/>
      <c r="UOT19" s="9"/>
      <c r="UOY19" s="9"/>
      <c r="UPD19" s="9"/>
      <c r="UPI19" s="9"/>
      <c r="UPN19" s="9"/>
      <c r="UPS19" s="9"/>
      <c r="UPX19" s="9"/>
      <c r="UQC19" s="9"/>
      <c r="UQH19" s="9"/>
      <c r="UQM19" s="9"/>
      <c r="UQR19" s="9"/>
      <c r="UQW19" s="9"/>
      <c r="URB19" s="9"/>
      <c r="URG19" s="9"/>
      <c r="URL19" s="9"/>
      <c r="URQ19" s="9"/>
      <c r="URV19" s="9"/>
      <c r="USA19" s="9"/>
      <c r="USF19" s="9"/>
      <c r="USK19" s="9"/>
      <c r="USP19" s="9"/>
      <c r="USU19" s="9"/>
      <c r="USZ19" s="9"/>
      <c r="UTE19" s="9"/>
      <c r="UTJ19" s="9"/>
      <c r="UTO19" s="9"/>
      <c r="UTT19" s="9"/>
      <c r="UTY19" s="9"/>
      <c r="UUD19" s="9"/>
      <c r="UUI19" s="9"/>
      <c r="UUN19" s="9"/>
      <c r="UUS19" s="9"/>
      <c r="UUX19" s="9"/>
      <c r="UVC19" s="9"/>
      <c r="UVH19" s="9"/>
      <c r="UVM19" s="9"/>
      <c r="UVR19" s="9"/>
      <c r="UVW19" s="9"/>
      <c r="UWB19" s="9"/>
      <c r="UWG19" s="9"/>
      <c r="UWL19" s="9"/>
      <c r="UWQ19" s="9"/>
      <c r="UWV19" s="9"/>
      <c r="UXA19" s="9"/>
      <c r="UXF19" s="9"/>
      <c r="UXK19" s="9"/>
      <c r="UXP19" s="9"/>
      <c r="UXU19" s="9"/>
      <c r="UXZ19" s="9"/>
      <c r="UYE19" s="9"/>
      <c r="UYJ19" s="9"/>
      <c r="UYO19" s="9"/>
      <c r="UYT19" s="9"/>
      <c r="UYY19" s="9"/>
      <c r="UZD19" s="9"/>
      <c r="UZI19" s="9"/>
      <c r="UZN19" s="9"/>
      <c r="UZS19" s="9"/>
      <c r="UZX19" s="9"/>
      <c r="VAC19" s="9"/>
      <c r="VAH19" s="9"/>
      <c r="VAM19" s="9"/>
      <c r="VAR19" s="9"/>
      <c r="VAW19" s="9"/>
      <c r="VBB19" s="9"/>
      <c r="VBG19" s="9"/>
      <c r="VBL19" s="9"/>
      <c r="VBQ19" s="9"/>
      <c r="VBV19" s="9"/>
      <c r="VCA19" s="9"/>
      <c r="VCF19" s="9"/>
      <c r="VCK19" s="9"/>
      <c r="VCP19" s="9"/>
      <c r="VCU19" s="9"/>
      <c r="VCZ19" s="9"/>
      <c r="VDE19" s="9"/>
      <c r="VDJ19" s="9"/>
      <c r="VDO19" s="9"/>
      <c r="VDT19" s="9"/>
      <c r="VDY19" s="9"/>
      <c r="VED19" s="9"/>
      <c r="VEI19" s="9"/>
      <c r="VEN19" s="9"/>
      <c r="VES19" s="9"/>
      <c r="VEX19" s="9"/>
      <c r="VFC19" s="9"/>
      <c r="VFH19" s="9"/>
      <c r="VFM19" s="9"/>
      <c r="VFR19" s="9"/>
      <c r="VFW19" s="9"/>
      <c r="VGB19" s="9"/>
      <c r="VGG19" s="9"/>
      <c r="VGL19" s="9"/>
      <c r="VGQ19" s="9"/>
      <c r="VGV19" s="9"/>
      <c r="VHA19" s="9"/>
      <c r="VHF19" s="9"/>
      <c r="VHK19" s="9"/>
      <c r="VHP19" s="9"/>
      <c r="VHU19" s="9"/>
      <c r="VHZ19" s="9"/>
      <c r="VIE19" s="9"/>
      <c r="VIJ19" s="9"/>
      <c r="VIO19" s="9"/>
      <c r="VIT19" s="9"/>
      <c r="VIY19" s="9"/>
      <c r="VJD19" s="9"/>
      <c r="VJI19" s="9"/>
      <c r="VJN19" s="9"/>
      <c r="VJS19" s="9"/>
      <c r="VJX19" s="9"/>
      <c r="VKC19" s="9"/>
      <c r="VKH19" s="9"/>
      <c r="VKM19" s="9"/>
      <c r="VKR19" s="9"/>
      <c r="VKW19" s="9"/>
      <c r="VLB19" s="9"/>
      <c r="VLG19" s="9"/>
      <c r="VLL19" s="9"/>
      <c r="VLQ19" s="9"/>
      <c r="VLV19" s="9"/>
      <c r="VMA19" s="9"/>
      <c r="VMF19" s="9"/>
      <c r="VMK19" s="9"/>
      <c r="VMP19" s="9"/>
      <c r="VMU19" s="9"/>
      <c r="VMZ19" s="9"/>
      <c r="VNE19" s="9"/>
      <c r="VNJ19" s="9"/>
      <c r="VNO19" s="9"/>
      <c r="VNT19" s="9"/>
      <c r="VNY19" s="9"/>
      <c r="VOD19" s="9"/>
      <c r="VOI19" s="9"/>
      <c r="VON19" s="9"/>
      <c r="VOS19" s="9"/>
      <c r="VOX19" s="9"/>
      <c r="VPC19" s="9"/>
      <c r="VPH19" s="9"/>
      <c r="VPM19" s="9"/>
      <c r="VPR19" s="9"/>
      <c r="VPW19" s="9"/>
      <c r="VQB19" s="9"/>
      <c r="VQG19" s="9"/>
      <c r="VQL19" s="9"/>
      <c r="VQQ19" s="9"/>
      <c r="VQV19" s="9"/>
      <c r="VRA19" s="9"/>
      <c r="VRF19" s="9"/>
      <c r="VRK19" s="9"/>
      <c r="VRP19" s="9"/>
      <c r="VRU19" s="9"/>
      <c r="VRZ19" s="9"/>
      <c r="VSE19" s="9"/>
      <c r="VSJ19" s="9"/>
      <c r="VSO19" s="9"/>
      <c r="VST19" s="9"/>
      <c r="VSY19" s="9"/>
      <c r="VTD19" s="9"/>
      <c r="VTI19" s="9"/>
      <c r="VTN19" s="9"/>
      <c r="VTS19" s="9"/>
      <c r="VTX19" s="9"/>
      <c r="VUC19" s="9"/>
      <c r="VUH19" s="9"/>
      <c r="VUM19" s="9"/>
      <c r="VUR19" s="9"/>
      <c r="VUW19" s="9"/>
      <c r="VVB19" s="9"/>
      <c r="VVG19" s="9"/>
      <c r="VVL19" s="9"/>
      <c r="VVQ19" s="9"/>
      <c r="VVV19" s="9"/>
      <c r="VWA19" s="9"/>
      <c r="VWF19" s="9"/>
      <c r="VWK19" s="9"/>
      <c r="VWP19" s="9"/>
      <c r="VWU19" s="9"/>
      <c r="VWZ19" s="9"/>
      <c r="VXE19" s="9"/>
      <c r="VXJ19" s="9"/>
      <c r="VXO19" s="9"/>
      <c r="VXT19" s="9"/>
      <c r="VXY19" s="9"/>
      <c r="VYD19" s="9"/>
      <c r="VYI19" s="9"/>
      <c r="VYN19" s="9"/>
      <c r="VYS19" s="9"/>
      <c r="VYX19" s="9"/>
      <c r="VZC19" s="9"/>
      <c r="VZH19" s="9"/>
      <c r="VZM19" s="9"/>
      <c r="VZR19" s="9"/>
      <c r="VZW19" s="9"/>
      <c r="WAB19" s="9"/>
      <c r="WAG19" s="9"/>
      <c r="WAL19" s="9"/>
      <c r="WAQ19" s="9"/>
      <c r="WAV19" s="9"/>
      <c r="WBA19" s="9"/>
      <c r="WBF19" s="9"/>
      <c r="WBK19" s="9"/>
      <c r="WBP19" s="9"/>
      <c r="WBU19" s="9"/>
      <c r="WBZ19" s="9"/>
      <c r="WCE19" s="9"/>
      <c r="WCJ19" s="9"/>
      <c r="WCO19" s="9"/>
      <c r="WCT19" s="9"/>
      <c r="WCY19" s="9"/>
      <c r="WDD19" s="9"/>
      <c r="WDI19" s="9"/>
      <c r="WDN19" s="9"/>
      <c r="WDS19" s="9"/>
      <c r="WDX19" s="9"/>
      <c r="WEC19" s="9"/>
      <c r="WEH19" s="9"/>
      <c r="WEM19" s="9"/>
      <c r="WER19" s="9"/>
      <c r="WEW19" s="9"/>
      <c r="WFB19" s="9"/>
      <c r="WFG19" s="9"/>
      <c r="WFL19" s="9"/>
      <c r="WFQ19" s="9"/>
      <c r="WFV19" s="9"/>
      <c r="WGA19" s="9"/>
      <c r="WGF19" s="9"/>
      <c r="WGK19" s="9"/>
      <c r="WGP19" s="9"/>
      <c r="WGU19" s="9"/>
      <c r="WGZ19" s="9"/>
      <c r="WHE19" s="9"/>
      <c r="WHJ19" s="9"/>
      <c r="WHO19" s="9"/>
      <c r="WHT19" s="9"/>
      <c r="WHY19" s="9"/>
      <c r="WID19" s="9"/>
      <c r="WII19" s="9"/>
      <c r="WIN19" s="9"/>
      <c r="WIS19" s="9"/>
      <c r="WIX19" s="9"/>
      <c r="WJC19" s="9"/>
      <c r="WJH19" s="9"/>
      <c r="WJM19" s="9"/>
      <c r="WJR19" s="9"/>
      <c r="WJW19" s="9"/>
      <c r="WKB19" s="9"/>
      <c r="WKG19" s="9"/>
      <c r="WKL19" s="9"/>
      <c r="WKQ19" s="9"/>
      <c r="WKV19" s="9"/>
      <c r="WLA19" s="9"/>
      <c r="WLF19" s="9"/>
      <c r="WLK19" s="9"/>
      <c r="WLP19" s="9"/>
      <c r="WLU19" s="9"/>
      <c r="WLZ19" s="9"/>
      <c r="WME19" s="9"/>
      <c r="WMJ19" s="9"/>
      <c r="WMO19" s="9"/>
      <c r="WMT19" s="9"/>
      <c r="WMY19" s="9"/>
      <c r="WND19" s="9"/>
      <c r="WNI19" s="9"/>
      <c r="WNN19" s="9"/>
      <c r="WNS19" s="9"/>
      <c r="WNX19" s="9"/>
      <c r="WOC19" s="9"/>
      <c r="WOH19" s="9"/>
      <c r="WOM19" s="9"/>
      <c r="WOR19" s="9"/>
      <c r="WOW19" s="9"/>
      <c r="WPB19" s="9"/>
      <c r="WPG19" s="9"/>
      <c r="WPL19" s="9"/>
      <c r="WPQ19" s="9"/>
      <c r="WPV19" s="9"/>
      <c r="WQA19" s="9"/>
      <c r="WQF19" s="9"/>
      <c r="WQK19" s="9"/>
      <c r="WQP19" s="9"/>
      <c r="WQU19" s="9"/>
      <c r="WQZ19" s="9"/>
      <c r="WRE19" s="9"/>
      <c r="WRJ19" s="9"/>
      <c r="WRO19" s="9"/>
      <c r="WRT19" s="9"/>
      <c r="WRY19" s="9"/>
      <c r="WSD19" s="9"/>
      <c r="WSI19" s="9"/>
      <c r="WSN19" s="9"/>
      <c r="WSS19" s="9"/>
      <c r="WSX19" s="9"/>
      <c r="WTC19" s="9"/>
      <c r="WTH19" s="9"/>
      <c r="WTM19" s="9"/>
      <c r="WTR19" s="9"/>
      <c r="WTW19" s="9"/>
      <c r="WUB19" s="9"/>
      <c r="WUG19" s="9"/>
      <c r="WUL19" s="9"/>
      <c r="WUQ19" s="9"/>
      <c r="WUV19" s="9"/>
      <c r="WVA19" s="9"/>
      <c r="WVF19" s="9"/>
      <c r="WVK19" s="9"/>
      <c r="WVP19" s="9"/>
      <c r="WVU19" s="9"/>
      <c r="WVZ19" s="9"/>
      <c r="WWE19" s="9"/>
      <c r="WWJ19" s="9"/>
      <c r="WWO19" s="9"/>
      <c r="WWT19" s="9"/>
      <c r="WWY19" s="9"/>
      <c r="WXD19" s="9"/>
      <c r="WXI19" s="9"/>
      <c r="WXN19" s="9"/>
      <c r="WXS19" s="9"/>
      <c r="WXX19" s="9"/>
      <c r="WYC19" s="9"/>
      <c r="WYH19" s="9"/>
      <c r="WYM19" s="9"/>
      <c r="WYR19" s="9"/>
      <c r="WYW19" s="9"/>
      <c r="WZB19" s="9"/>
      <c r="WZG19" s="9"/>
      <c r="WZL19" s="9"/>
      <c r="WZQ19" s="9"/>
      <c r="WZV19" s="9"/>
      <c r="XAA19" s="9"/>
      <c r="XAF19" s="9"/>
      <c r="XAK19" s="9"/>
      <c r="XAP19" s="9"/>
      <c r="XAU19" s="9"/>
      <c r="XAZ19" s="9"/>
      <c r="XBE19" s="9"/>
      <c r="XBJ19" s="9"/>
      <c r="XBO19" s="9"/>
      <c r="XBT19" s="9"/>
      <c r="XBY19" s="9"/>
      <c r="XCD19" s="9"/>
      <c r="XCI19" s="9"/>
      <c r="XCN19" s="9"/>
      <c r="XCS19" s="9"/>
      <c r="XCX19" s="9"/>
      <c r="XDC19" s="9"/>
      <c r="XDH19" s="9"/>
      <c r="XDM19" s="9"/>
      <c r="XDR19" s="9"/>
      <c r="XDW19" s="9"/>
      <c r="XEB19" s="9"/>
      <c r="XEG19" s="9"/>
      <c r="XEL19" s="9"/>
      <c r="XEQ19" s="9"/>
      <c r="XEV19" s="9"/>
      <c r="XFA19" s="9"/>
    </row>
    <row r="20" spans="1:1021 1026:2046 2051:3071 3076:4096 4101:5116 5121:6141 6146:7166 7171:8191 8196:9216 9221:10236 10241:11261 11266:12286 12291:13311 13316:14336 14341:15356 15361:16381" s="77" customFormat="1" ht="19.95" customHeight="1" x14ac:dyDescent="0.3">
      <c r="A20" s="9" t="s">
        <v>87</v>
      </c>
      <c r="B20" s="77">
        <v>1.8779999999999999</v>
      </c>
      <c r="C20" s="77">
        <v>1.6910000000000001</v>
      </c>
      <c r="D20" s="77">
        <v>1.7</v>
      </c>
      <c r="E20" s="77">
        <v>2.2212499999999999</v>
      </c>
      <c r="F20" s="77">
        <v>1.794</v>
      </c>
      <c r="G20" s="9"/>
      <c r="H20" s="9"/>
      <c r="P20" s="9"/>
      <c r="U20" s="9"/>
      <c r="Z20" s="9"/>
      <c r="AE20" s="9"/>
      <c r="AJ20" s="9"/>
      <c r="AO20" s="9"/>
      <c r="AT20" s="9"/>
      <c r="AY20" s="9"/>
      <c r="BD20" s="9"/>
      <c r="BI20" s="9"/>
      <c r="BN20" s="9"/>
      <c r="BS20" s="9"/>
      <c r="BX20" s="9"/>
      <c r="CC20" s="9"/>
      <c r="CH20" s="9"/>
      <c r="CM20" s="9"/>
      <c r="CR20" s="9"/>
      <c r="CW20" s="9"/>
      <c r="DB20" s="9"/>
      <c r="DG20" s="9"/>
      <c r="DL20" s="9"/>
      <c r="DQ20" s="9"/>
      <c r="DV20" s="9"/>
      <c r="EA20" s="9"/>
      <c r="EF20" s="9"/>
      <c r="EK20" s="9"/>
      <c r="EP20" s="9"/>
      <c r="EU20" s="9"/>
      <c r="EZ20" s="9"/>
      <c r="FE20" s="9"/>
      <c r="FJ20" s="9"/>
      <c r="FO20" s="9"/>
      <c r="FT20" s="9"/>
      <c r="FY20" s="9"/>
      <c r="GD20" s="9"/>
      <c r="GI20" s="9"/>
      <c r="GN20" s="9"/>
      <c r="GS20" s="9"/>
      <c r="GX20" s="9"/>
      <c r="HC20" s="9"/>
      <c r="HH20" s="9"/>
      <c r="HM20" s="9"/>
      <c r="HR20" s="9"/>
      <c r="HW20" s="9"/>
      <c r="IB20" s="9"/>
      <c r="IG20" s="9"/>
      <c r="IL20" s="9"/>
      <c r="IQ20" s="9"/>
      <c r="IV20" s="9"/>
      <c r="JA20" s="9"/>
      <c r="JF20" s="9"/>
      <c r="JK20" s="9"/>
      <c r="JP20" s="9"/>
      <c r="JU20" s="9"/>
      <c r="JZ20" s="9"/>
      <c r="KE20" s="9"/>
      <c r="KJ20" s="9"/>
      <c r="KO20" s="9"/>
      <c r="KT20" s="9"/>
      <c r="KY20" s="9"/>
      <c r="LD20" s="9"/>
      <c r="LI20" s="9"/>
      <c r="LN20" s="9"/>
      <c r="LS20" s="9"/>
      <c r="LX20" s="9"/>
      <c r="MC20" s="9"/>
      <c r="MH20" s="9"/>
      <c r="MM20" s="9"/>
      <c r="MR20" s="9"/>
      <c r="MW20" s="9"/>
      <c r="NB20" s="9"/>
      <c r="NG20" s="9"/>
      <c r="NL20" s="9"/>
      <c r="NQ20" s="9"/>
      <c r="NV20" s="9"/>
      <c r="OA20" s="9"/>
      <c r="OF20" s="9"/>
      <c r="OK20" s="9"/>
      <c r="OP20" s="9"/>
      <c r="OU20" s="9"/>
      <c r="OZ20" s="9"/>
      <c r="PE20" s="9"/>
      <c r="PJ20" s="9"/>
      <c r="PO20" s="9"/>
      <c r="PT20" s="9"/>
      <c r="PY20" s="9"/>
      <c r="QD20" s="9"/>
      <c r="QI20" s="9"/>
      <c r="QN20" s="9"/>
      <c r="QS20" s="9"/>
      <c r="QX20" s="9"/>
      <c r="RC20" s="9"/>
      <c r="RH20" s="9"/>
      <c r="RM20" s="9"/>
      <c r="RR20" s="9"/>
      <c r="RW20" s="9"/>
      <c r="SB20" s="9"/>
      <c r="SG20" s="9"/>
      <c r="SL20" s="9"/>
      <c r="SQ20" s="9"/>
      <c r="SV20" s="9"/>
      <c r="TA20" s="9"/>
      <c r="TF20" s="9"/>
      <c r="TK20" s="9"/>
      <c r="TP20" s="9"/>
      <c r="TU20" s="9"/>
      <c r="TZ20" s="9"/>
      <c r="UE20" s="9"/>
      <c r="UJ20" s="9"/>
      <c r="UO20" s="9"/>
      <c r="UT20" s="9"/>
      <c r="UY20" s="9"/>
      <c r="VD20" s="9"/>
      <c r="VI20" s="9"/>
      <c r="VN20" s="9"/>
      <c r="VS20" s="9"/>
      <c r="VX20" s="9"/>
      <c r="WC20" s="9"/>
      <c r="WH20" s="9"/>
      <c r="WM20" s="9"/>
      <c r="WR20" s="9"/>
      <c r="WW20" s="9"/>
      <c r="XB20" s="9"/>
      <c r="XG20" s="9"/>
      <c r="XL20" s="9"/>
      <c r="XQ20" s="9"/>
      <c r="XV20" s="9"/>
      <c r="YA20" s="9"/>
      <c r="YF20" s="9"/>
      <c r="YK20" s="9"/>
      <c r="YP20" s="9"/>
      <c r="YU20" s="9"/>
      <c r="YZ20" s="9"/>
      <c r="ZE20" s="9"/>
      <c r="ZJ20" s="9"/>
      <c r="ZO20" s="9"/>
      <c r="ZT20" s="9"/>
      <c r="ZY20" s="9"/>
      <c r="AAD20" s="9"/>
      <c r="AAI20" s="9"/>
      <c r="AAN20" s="9"/>
      <c r="AAS20" s="9"/>
      <c r="AAX20" s="9"/>
      <c r="ABC20" s="9"/>
      <c r="ABH20" s="9"/>
      <c r="ABM20" s="9"/>
      <c r="ABR20" s="9"/>
      <c r="ABW20" s="9"/>
      <c r="ACB20" s="9"/>
      <c r="ACG20" s="9"/>
      <c r="ACL20" s="9"/>
      <c r="ACQ20" s="9"/>
      <c r="ACV20" s="9"/>
      <c r="ADA20" s="9"/>
      <c r="ADF20" s="9"/>
      <c r="ADK20" s="9"/>
      <c r="ADP20" s="9"/>
      <c r="ADU20" s="9"/>
      <c r="ADZ20" s="9"/>
      <c r="AEE20" s="9"/>
      <c r="AEJ20" s="9"/>
      <c r="AEO20" s="9"/>
      <c r="AET20" s="9"/>
      <c r="AEY20" s="9"/>
      <c r="AFD20" s="9"/>
      <c r="AFI20" s="9"/>
      <c r="AFN20" s="9"/>
      <c r="AFS20" s="9"/>
      <c r="AFX20" s="9"/>
      <c r="AGC20" s="9"/>
      <c r="AGH20" s="9"/>
      <c r="AGM20" s="9"/>
      <c r="AGR20" s="9"/>
      <c r="AGW20" s="9"/>
      <c r="AHB20" s="9"/>
      <c r="AHG20" s="9"/>
      <c r="AHL20" s="9"/>
      <c r="AHQ20" s="9"/>
      <c r="AHV20" s="9"/>
      <c r="AIA20" s="9"/>
      <c r="AIF20" s="9"/>
      <c r="AIK20" s="9"/>
      <c r="AIP20" s="9"/>
      <c r="AIU20" s="9"/>
      <c r="AIZ20" s="9"/>
      <c r="AJE20" s="9"/>
      <c r="AJJ20" s="9"/>
      <c r="AJO20" s="9"/>
      <c r="AJT20" s="9"/>
      <c r="AJY20" s="9"/>
      <c r="AKD20" s="9"/>
      <c r="AKI20" s="9"/>
      <c r="AKN20" s="9"/>
      <c r="AKS20" s="9"/>
      <c r="AKX20" s="9"/>
      <c r="ALC20" s="9"/>
      <c r="ALH20" s="9"/>
      <c r="ALM20" s="9"/>
      <c r="ALR20" s="9"/>
      <c r="ALW20" s="9"/>
      <c r="AMB20" s="9"/>
      <c r="AMG20" s="9"/>
      <c r="AML20" s="9"/>
      <c r="AMQ20" s="9"/>
      <c r="AMV20" s="9"/>
      <c r="ANA20" s="9"/>
      <c r="ANF20" s="9"/>
      <c r="ANK20" s="9"/>
      <c r="ANP20" s="9"/>
      <c r="ANU20" s="9"/>
      <c r="ANZ20" s="9"/>
      <c r="AOE20" s="9"/>
      <c r="AOJ20" s="9"/>
      <c r="AOO20" s="9"/>
      <c r="AOT20" s="9"/>
      <c r="AOY20" s="9"/>
      <c r="APD20" s="9"/>
      <c r="API20" s="9"/>
      <c r="APN20" s="9"/>
      <c r="APS20" s="9"/>
      <c r="APX20" s="9"/>
      <c r="AQC20" s="9"/>
      <c r="AQH20" s="9"/>
      <c r="AQM20" s="9"/>
      <c r="AQR20" s="9"/>
      <c r="AQW20" s="9"/>
      <c r="ARB20" s="9"/>
      <c r="ARG20" s="9"/>
      <c r="ARL20" s="9"/>
      <c r="ARQ20" s="9"/>
      <c r="ARV20" s="9"/>
      <c r="ASA20" s="9"/>
      <c r="ASF20" s="9"/>
      <c r="ASK20" s="9"/>
      <c r="ASP20" s="9"/>
      <c r="ASU20" s="9"/>
      <c r="ASZ20" s="9"/>
      <c r="ATE20" s="9"/>
      <c r="ATJ20" s="9"/>
      <c r="ATO20" s="9"/>
      <c r="ATT20" s="9"/>
      <c r="ATY20" s="9"/>
      <c r="AUD20" s="9"/>
      <c r="AUI20" s="9"/>
      <c r="AUN20" s="9"/>
      <c r="AUS20" s="9"/>
      <c r="AUX20" s="9"/>
      <c r="AVC20" s="9"/>
      <c r="AVH20" s="9"/>
      <c r="AVM20" s="9"/>
      <c r="AVR20" s="9"/>
      <c r="AVW20" s="9"/>
      <c r="AWB20" s="9"/>
      <c r="AWG20" s="9"/>
      <c r="AWL20" s="9"/>
      <c r="AWQ20" s="9"/>
      <c r="AWV20" s="9"/>
      <c r="AXA20" s="9"/>
      <c r="AXF20" s="9"/>
      <c r="AXK20" s="9"/>
      <c r="AXP20" s="9"/>
      <c r="AXU20" s="9"/>
      <c r="AXZ20" s="9"/>
      <c r="AYE20" s="9"/>
      <c r="AYJ20" s="9"/>
      <c r="AYO20" s="9"/>
      <c r="AYT20" s="9"/>
      <c r="AYY20" s="9"/>
      <c r="AZD20" s="9"/>
      <c r="AZI20" s="9"/>
      <c r="AZN20" s="9"/>
      <c r="AZS20" s="9"/>
      <c r="AZX20" s="9"/>
      <c r="BAC20" s="9"/>
      <c r="BAH20" s="9"/>
      <c r="BAM20" s="9"/>
      <c r="BAR20" s="9"/>
      <c r="BAW20" s="9"/>
      <c r="BBB20" s="9"/>
      <c r="BBG20" s="9"/>
      <c r="BBL20" s="9"/>
      <c r="BBQ20" s="9"/>
      <c r="BBV20" s="9"/>
      <c r="BCA20" s="9"/>
      <c r="BCF20" s="9"/>
      <c r="BCK20" s="9"/>
      <c r="BCP20" s="9"/>
      <c r="BCU20" s="9"/>
      <c r="BCZ20" s="9"/>
      <c r="BDE20" s="9"/>
      <c r="BDJ20" s="9"/>
      <c r="BDO20" s="9"/>
      <c r="BDT20" s="9"/>
      <c r="BDY20" s="9"/>
      <c r="BED20" s="9"/>
      <c r="BEI20" s="9"/>
      <c r="BEN20" s="9"/>
      <c r="BES20" s="9"/>
      <c r="BEX20" s="9"/>
      <c r="BFC20" s="9"/>
      <c r="BFH20" s="9"/>
      <c r="BFM20" s="9"/>
      <c r="BFR20" s="9"/>
      <c r="BFW20" s="9"/>
      <c r="BGB20" s="9"/>
      <c r="BGG20" s="9"/>
      <c r="BGL20" s="9"/>
      <c r="BGQ20" s="9"/>
      <c r="BGV20" s="9"/>
      <c r="BHA20" s="9"/>
      <c r="BHF20" s="9"/>
      <c r="BHK20" s="9"/>
      <c r="BHP20" s="9"/>
      <c r="BHU20" s="9"/>
      <c r="BHZ20" s="9"/>
      <c r="BIE20" s="9"/>
      <c r="BIJ20" s="9"/>
      <c r="BIO20" s="9"/>
      <c r="BIT20" s="9"/>
      <c r="BIY20" s="9"/>
      <c r="BJD20" s="9"/>
      <c r="BJI20" s="9"/>
      <c r="BJN20" s="9"/>
      <c r="BJS20" s="9"/>
      <c r="BJX20" s="9"/>
      <c r="BKC20" s="9"/>
      <c r="BKH20" s="9"/>
      <c r="BKM20" s="9"/>
      <c r="BKR20" s="9"/>
      <c r="BKW20" s="9"/>
      <c r="BLB20" s="9"/>
      <c r="BLG20" s="9"/>
      <c r="BLL20" s="9"/>
      <c r="BLQ20" s="9"/>
      <c r="BLV20" s="9"/>
      <c r="BMA20" s="9"/>
      <c r="BMF20" s="9"/>
      <c r="BMK20" s="9"/>
      <c r="BMP20" s="9"/>
      <c r="BMU20" s="9"/>
      <c r="BMZ20" s="9"/>
      <c r="BNE20" s="9"/>
      <c r="BNJ20" s="9"/>
      <c r="BNO20" s="9"/>
      <c r="BNT20" s="9"/>
      <c r="BNY20" s="9"/>
      <c r="BOD20" s="9"/>
      <c r="BOI20" s="9"/>
      <c r="BON20" s="9"/>
      <c r="BOS20" s="9"/>
      <c r="BOX20" s="9"/>
      <c r="BPC20" s="9"/>
      <c r="BPH20" s="9"/>
      <c r="BPM20" s="9"/>
      <c r="BPR20" s="9"/>
      <c r="BPW20" s="9"/>
      <c r="BQB20" s="9"/>
      <c r="BQG20" s="9"/>
      <c r="BQL20" s="9"/>
      <c r="BQQ20" s="9"/>
      <c r="BQV20" s="9"/>
      <c r="BRA20" s="9"/>
      <c r="BRF20" s="9"/>
      <c r="BRK20" s="9"/>
      <c r="BRP20" s="9"/>
      <c r="BRU20" s="9"/>
      <c r="BRZ20" s="9"/>
      <c r="BSE20" s="9"/>
      <c r="BSJ20" s="9"/>
      <c r="BSO20" s="9"/>
      <c r="BST20" s="9"/>
      <c r="BSY20" s="9"/>
      <c r="BTD20" s="9"/>
      <c r="BTI20" s="9"/>
      <c r="BTN20" s="9"/>
      <c r="BTS20" s="9"/>
      <c r="BTX20" s="9"/>
      <c r="BUC20" s="9"/>
      <c r="BUH20" s="9"/>
      <c r="BUM20" s="9"/>
      <c r="BUR20" s="9"/>
      <c r="BUW20" s="9"/>
      <c r="BVB20" s="9"/>
      <c r="BVG20" s="9"/>
      <c r="BVL20" s="9"/>
      <c r="BVQ20" s="9"/>
      <c r="BVV20" s="9"/>
      <c r="BWA20" s="9"/>
      <c r="BWF20" s="9"/>
      <c r="BWK20" s="9"/>
      <c r="BWP20" s="9"/>
      <c r="BWU20" s="9"/>
      <c r="BWZ20" s="9"/>
      <c r="BXE20" s="9"/>
      <c r="BXJ20" s="9"/>
      <c r="BXO20" s="9"/>
      <c r="BXT20" s="9"/>
      <c r="BXY20" s="9"/>
      <c r="BYD20" s="9"/>
      <c r="BYI20" s="9"/>
      <c r="BYN20" s="9"/>
      <c r="BYS20" s="9"/>
      <c r="BYX20" s="9"/>
      <c r="BZC20" s="9"/>
      <c r="BZH20" s="9"/>
      <c r="BZM20" s="9"/>
      <c r="BZR20" s="9"/>
      <c r="BZW20" s="9"/>
      <c r="CAB20" s="9"/>
      <c r="CAG20" s="9"/>
      <c r="CAL20" s="9"/>
      <c r="CAQ20" s="9"/>
      <c r="CAV20" s="9"/>
      <c r="CBA20" s="9"/>
      <c r="CBF20" s="9"/>
      <c r="CBK20" s="9"/>
      <c r="CBP20" s="9"/>
      <c r="CBU20" s="9"/>
      <c r="CBZ20" s="9"/>
      <c r="CCE20" s="9"/>
      <c r="CCJ20" s="9"/>
      <c r="CCO20" s="9"/>
      <c r="CCT20" s="9"/>
      <c r="CCY20" s="9"/>
      <c r="CDD20" s="9"/>
      <c r="CDI20" s="9"/>
      <c r="CDN20" s="9"/>
      <c r="CDS20" s="9"/>
      <c r="CDX20" s="9"/>
      <c r="CEC20" s="9"/>
      <c r="CEH20" s="9"/>
      <c r="CEM20" s="9"/>
      <c r="CER20" s="9"/>
      <c r="CEW20" s="9"/>
      <c r="CFB20" s="9"/>
      <c r="CFG20" s="9"/>
      <c r="CFL20" s="9"/>
      <c r="CFQ20" s="9"/>
      <c r="CFV20" s="9"/>
      <c r="CGA20" s="9"/>
      <c r="CGF20" s="9"/>
      <c r="CGK20" s="9"/>
      <c r="CGP20" s="9"/>
      <c r="CGU20" s="9"/>
      <c r="CGZ20" s="9"/>
      <c r="CHE20" s="9"/>
      <c r="CHJ20" s="9"/>
      <c r="CHO20" s="9"/>
      <c r="CHT20" s="9"/>
      <c r="CHY20" s="9"/>
      <c r="CID20" s="9"/>
      <c r="CII20" s="9"/>
      <c r="CIN20" s="9"/>
      <c r="CIS20" s="9"/>
      <c r="CIX20" s="9"/>
      <c r="CJC20" s="9"/>
      <c r="CJH20" s="9"/>
      <c r="CJM20" s="9"/>
      <c r="CJR20" s="9"/>
      <c r="CJW20" s="9"/>
      <c r="CKB20" s="9"/>
      <c r="CKG20" s="9"/>
      <c r="CKL20" s="9"/>
      <c r="CKQ20" s="9"/>
      <c r="CKV20" s="9"/>
      <c r="CLA20" s="9"/>
      <c r="CLF20" s="9"/>
      <c r="CLK20" s="9"/>
      <c r="CLP20" s="9"/>
      <c r="CLU20" s="9"/>
      <c r="CLZ20" s="9"/>
      <c r="CME20" s="9"/>
      <c r="CMJ20" s="9"/>
      <c r="CMO20" s="9"/>
      <c r="CMT20" s="9"/>
      <c r="CMY20" s="9"/>
      <c r="CND20" s="9"/>
      <c r="CNI20" s="9"/>
      <c r="CNN20" s="9"/>
      <c r="CNS20" s="9"/>
      <c r="CNX20" s="9"/>
      <c r="COC20" s="9"/>
      <c r="COH20" s="9"/>
      <c r="COM20" s="9"/>
      <c r="COR20" s="9"/>
      <c r="COW20" s="9"/>
      <c r="CPB20" s="9"/>
      <c r="CPG20" s="9"/>
      <c r="CPL20" s="9"/>
      <c r="CPQ20" s="9"/>
      <c r="CPV20" s="9"/>
      <c r="CQA20" s="9"/>
      <c r="CQF20" s="9"/>
      <c r="CQK20" s="9"/>
      <c r="CQP20" s="9"/>
      <c r="CQU20" s="9"/>
      <c r="CQZ20" s="9"/>
      <c r="CRE20" s="9"/>
      <c r="CRJ20" s="9"/>
      <c r="CRO20" s="9"/>
      <c r="CRT20" s="9"/>
      <c r="CRY20" s="9"/>
      <c r="CSD20" s="9"/>
      <c r="CSI20" s="9"/>
      <c r="CSN20" s="9"/>
      <c r="CSS20" s="9"/>
      <c r="CSX20" s="9"/>
      <c r="CTC20" s="9"/>
      <c r="CTH20" s="9"/>
      <c r="CTM20" s="9"/>
      <c r="CTR20" s="9"/>
      <c r="CTW20" s="9"/>
      <c r="CUB20" s="9"/>
      <c r="CUG20" s="9"/>
      <c r="CUL20" s="9"/>
      <c r="CUQ20" s="9"/>
      <c r="CUV20" s="9"/>
      <c r="CVA20" s="9"/>
      <c r="CVF20" s="9"/>
      <c r="CVK20" s="9"/>
      <c r="CVP20" s="9"/>
      <c r="CVU20" s="9"/>
      <c r="CVZ20" s="9"/>
      <c r="CWE20" s="9"/>
      <c r="CWJ20" s="9"/>
      <c r="CWO20" s="9"/>
      <c r="CWT20" s="9"/>
      <c r="CWY20" s="9"/>
      <c r="CXD20" s="9"/>
      <c r="CXI20" s="9"/>
      <c r="CXN20" s="9"/>
      <c r="CXS20" s="9"/>
      <c r="CXX20" s="9"/>
      <c r="CYC20" s="9"/>
      <c r="CYH20" s="9"/>
      <c r="CYM20" s="9"/>
      <c r="CYR20" s="9"/>
      <c r="CYW20" s="9"/>
      <c r="CZB20" s="9"/>
      <c r="CZG20" s="9"/>
      <c r="CZL20" s="9"/>
      <c r="CZQ20" s="9"/>
      <c r="CZV20" s="9"/>
      <c r="DAA20" s="9"/>
      <c r="DAF20" s="9"/>
      <c r="DAK20" s="9"/>
      <c r="DAP20" s="9"/>
      <c r="DAU20" s="9"/>
      <c r="DAZ20" s="9"/>
      <c r="DBE20" s="9"/>
      <c r="DBJ20" s="9"/>
      <c r="DBO20" s="9"/>
      <c r="DBT20" s="9"/>
      <c r="DBY20" s="9"/>
      <c r="DCD20" s="9"/>
      <c r="DCI20" s="9"/>
      <c r="DCN20" s="9"/>
      <c r="DCS20" s="9"/>
      <c r="DCX20" s="9"/>
      <c r="DDC20" s="9"/>
      <c r="DDH20" s="9"/>
      <c r="DDM20" s="9"/>
      <c r="DDR20" s="9"/>
      <c r="DDW20" s="9"/>
      <c r="DEB20" s="9"/>
      <c r="DEG20" s="9"/>
      <c r="DEL20" s="9"/>
      <c r="DEQ20" s="9"/>
      <c r="DEV20" s="9"/>
      <c r="DFA20" s="9"/>
      <c r="DFF20" s="9"/>
      <c r="DFK20" s="9"/>
      <c r="DFP20" s="9"/>
      <c r="DFU20" s="9"/>
      <c r="DFZ20" s="9"/>
      <c r="DGE20" s="9"/>
      <c r="DGJ20" s="9"/>
      <c r="DGO20" s="9"/>
      <c r="DGT20" s="9"/>
      <c r="DGY20" s="9"/>
      <c r="DHD20" s="9"/>
      <c r="DHI20" s="9"/>
      <c r="DHN20" s="9"/>
      <c r="DHS20" s="9"/>
      <c r="DHX20" s="9"/>
      <c r="DIC20" s="9"/>
      <c r="DIH20" s="9"/>
      <c r="DIM20" s="9"/>
      <c r="DIR20" s="9"/>
      <c r="DIW20" s="9"/>
      <c r="DJB20" s="9"/>
      <c r="DJG20" s="9"/>
      <c r="DJL20" s="9"/>
      <c r="DJQ20" s="9"/>
      <c r="DJV20" s="9"/>
      <c r="DKA20" s="9"/>
      <c r="DKF20" s="9"/>
      <c r="DKK20" s="9"/>
      <c r="DKP20" s="9"/>
      <c r="DKU20" s="9"/>
      <c r="DKZ20" s="9"/>
      <c r="DLE20" s="9"/>
      <c r="DLJ20" s="9"/>
      <c r="DLO20" s="9"/>
      <c r="DLT20" s="9"/>
      <c r="DLY20" s="9"/>
      <c r="DMD20" s="9"/>
      <c r="DMI20" s="9"/>
      <c r="DMN20" s="9"/>
      <c r="DMS20" s="9"/>
      <c r="DMX20" s="9"/>
      <c r="DNC20" s="9"/>
      <c r="DNH20" s="9"/>
      <c r="DNM20" s="9"/>
      <c r="DNR20" s="9"/>
      <c r="DNW20" s="9"/>
      <c r="DOB20" s="9"/>
      <c r="DOG20" s="9"/>
      <c r="DOL20" s="9"/>
      <c r="DOQ20" s="9"/>
      <c r="DOV20" s="9"/>
      <c r="DPA20" s="9"/>
      <c r="DPF20" s="9"/>
      <c r="DPK20" s="9"/>
      <c r="DPP20" s="9"/>
      <c r="DPU20" s="9"/>
      <c r="DPZ20" s="9"/>
      <c r="DQE20" s="9"/>
      <c r="DQJ20" s="9"/>
      <c r="DQO20" s="9"/>
      <c r="DQT20" s="9"/>
      <c r="DQY20" s="9"/>
      <c r="DRD20" s="9"/>
      <c r="DRI20" s="9"/>
      <c r="DRN20" s="9"/>
      <c r="DRS20" s="9"/>
      <c r="DRX20" s="9"/>
      <c r="DSC20" s="9"/>
      <c r="DSH20" s="9"/>
      <c r="DSM20" s="9"/>
      <c r="DSR20" s="9"/>
      <c r="DSW20" s="9"/>
      <c r="DTB20" s="9"/>
      <c r="DTG20" s="9"/>
      <c r="DTL20" s="9"/>
      <c r="DTQ20" s="9"/>
      <c r="DTV20" s="9"/>
      <c r="DUA20" s="9"/>
      <c r="DUF20" s="9"/>
      <c r="DUK20" s="9"/>
      <c r="DUP20" s="9"/>
      <c r="DUU20" s="9"/>
      <c r="DUZ20" s="9"/>
      <c r="DVE20" s="9"/>
      <c r="DVJ20" s="9"/>
      <c r="DVO20" s="9"/>
      <c r="DVT20" s="9"/>
      <c r="DVY20" s="9"/>
      <c r="DWD20" s="9"/>
      <c r="DWI20" s="9"/>
      <c r="DWN20" s="9"/>
      <c r="DWS20" s="9"/>
      <c r="DWX20" s="9"/>
      <c r="DXC20" s="9"/>
      <c r="DXH20" s="9"/>
      <c r="DXM20" s="9"/>
      <c r="DXR20" s="9"/>
      <c r="DXW20" s="9"/>
      <c r="DYB20" s="9"/>
      <c r="DYG20" s="9"/>
      <c r="DYL20" s="9"/>
      <c r="DYQ20" s="9"/>
      <c r="DYV20" s="9"/>
      <c r="DZA20" s="9"/>
      <c r="DZF20" s="9"/>
      <c r="DZK20" s="9"/>
      <c r="DZP20" s="9"/>
      <c r="DZU20" s="9"/>
      <c r="DZZ20" s="9"/>
      <c r="EAE20" s="9"/>
      <c r="EAJ20" s="9"/>
      <c r="EAO20" s="9"/>
      <c r="EAT20" s="9"/>
      <c r="EAY20" s="9"/>
      <c r="EBD20" s="9"/>
      <c r="EBI20" s="9"/>
      <c r="EBN20" s="9"/>
      <c r="EBS20" s="9"/>
      <c r="EBX20" s="9"/>
      <c r="ECC20" s="9"/>
      <c r="ECH20" s="9"/>
      <c r="ECM20" s="9"/>
      <c r="ECR20" s="9"/>
      <c r="ECW20" s="9"/>
      <c r="EDB20" s="9"/>
      <c r="EDG20" s="9"/>
      <c r="EDL20" s="9"/>
      <c r="EDQ20" s="9"/>
      <c r="EDV20" s="9"/>
      <c r="EEA20" s="9"/>
      <c r="EEF20" s="9"/>
      <c r="EEK20" s="9"/>
      <c r="EEP20" s="9"/>
      <c r="EEU20" s="9"/>
      <c r="EEZ20" s="9"/>
      <c r="EFE20" s="9"/>
      <c r="EFJ20" s="9"/>
      <c r="EFO20" s="9"/>
      <c r="EFT20" s="9"/>
      <c r="EFY20" s="9"/>
      <c r="EGD20" s="9"/>
      <c r="EGI20" s="9"/>
      <c r="EGN20" s="9"/>
      <c r="EGS20" s="9"/>
      <c r="EGX20" s="9"/>
      <c r="EHC20" s="9"/>
      <c r="EHH20" s="9"/>
      <c r="EHM20" s="9"/>
      <c r="EHR20" s="9"/>
      <c r="EHW20" s="9"/>
      <c r="EIB20" s="9"/>
      <c r="EIG20" s="9"/>
      <c r="EIL20" s="9"/>
      <c r="EIQ20" s="9"/>
      <c r="EIV20" s="9"/>
      <c r="EJA20" s="9"/>
      <c r="EJF20" s="9"/>
      <c r="EJK20" s="9"/>
      <c r="EJP20" s="9"/>
      <c r="EJU20" s="9"/>
      <c r="EJZ20" s="9"/>
      <c r="EKE20" s="9"/>
      <c r="EKJ20" s="9"/>
      <c r="EKO20" s="9"/>
      <c r="EKT20" s="9"/>
      <c r="EKY20" s="9"/>
      <c r="ELD20" s="9"/>
      <c r="ELI20" s="9"/>
      <c r="ELN20" s="9"/>
      <c r="ELS20" s="9"/>
      <c r="ELX20" s="9"/>
      <c r="EMC20" s="9"/>
      <c r="EMH20" s="9"/>
      <c r="EMM20" s="9"/>
      <c r="EMR20" s="9"/>
      <c r="EMW20" s="9"/>
      <c r="ENB20" s="9"/>
      <c r="ENG20" s="9"/>
      <c r="ENL20" s="9"/>
      <c r="ENQ20" s="9"/>
      <c r="ENV20" s="9"/>
      <c r="EOA20" s="9"/>
      <c r="EOF20" s="9"/>
      <c r="EOK20" s="9"/>
      <c r="EOP20" s="9"/>
      <c r="EOU20" s="9"/>
      <c r="EOZ20" s="9"/>
      <c r="EPE20" s="9"/>
      <c r="EPJ20" s="9"/>
      <c r="EPO20" s="9"/>
      <c r="EPT20" s="9"/>
      <c r="EPY20" s="9"/>
      <c r="EQD20" s="9"/>
      <c r="EQI20" s="9"/>
      <c r="EQN20" s="9"/>
      <c r="EQS20" s="9"/>
      <c r="EQX20" s="9"/>
      <c r="ERC20" s="9"/>
      <c r="ERH20" s="9"/>
      <c r="ERM20" s="9"/>
      <c r="ERR20" s="9"/>
      <c r="ERW20" s="9"/>
      <c r="ESB20" s="9"/>
      <c r="ESG20" s="9"/>
      <c r="ESL20" s="9"/>
      <c r="ESQ20" s="9"/>
      <c r="ESV20" s="9"/>
      <c r="ETA20" s="9"/>
      <c r="ETF20" s="9"/>
      <c r="ETK20" s="9"/>
      <c r="ETP20" s="9"/>
      <c r="ETU20" s="9"/>
      <c r="ETZ20" s="9"/>
      <c r="EUE20" s="9"/>
      <c r="EUJ20" s="9"/>
      <c r="EUO20" s="9"/>
      <c r="EUT20" s="9"/>
      <c r="EUY20" s="9"/>
      <c r="EVD20" s="9"/>
      <c r="EVI20" s="9"/>
      <c r="EVN20" s="9"/>
      <c r="EVS20" s="9"/>
      <c r="EVX20" s="9"/>
      <c r="EWC20" s="9"/>
      <c r="EWH20" s="9"/>
      <c r="EWM20" s="9"/>
      <c r="EWR20" s="9"/>
      <c r="EWW20" s="9"/>
      <c r="EXB20" s="9"/>
      <c r="EXG20" s="9"/>
      <c r="EXL20" s="9"/>
      <c r="EXQ20" s="9"/>
      <c r="EXV20" s="9"/>
      <c r="EYA20" s="9"/>
      <c r="EYF20" s="9"/>
      <c r="EYK20" s="9"/>
      <c r="EYP20" s="9"/>
      <c r="EYU20" s="9"/>
      <c r="EYZ20" s="9"/>
      <c r="EZE20" s="9"/>
      <c r="EZJ20" s="9"/>
      <c r="EZO20" s="9"/>
      <c r="EZT20" s="9"/>
      <c r="EZY20" s="9"/>
      <c r="FAD20" s="9"/>
      <c r="FAI20" s="9"/>
      <c r="FAN20" s="9"/>
      <c r="FAS20" s="9"/>
      <c r="FAX20" s="9"/>
      <c r="FBC20" s="9"/>
      <c r="FBH20" s="9"/>
      <c r="FBM20" s="9"/>
      <c r="FBR20" s="9"/>
      <c r="FBW20" s="9"/>
      <c r="FCB20" s="9"/>
      <c r="FCG20" s="9"/>
      <c r="FCL20" s="9"/>
      <c r="FCQ20" s="9"/>
      <c r="FCV20" s="9"/>
      <c r="FDA20" s="9"/>
      <c r="FDF20" s="9"/>
      <c r="FDK20" s="9"/>
      <c r="FDP20" s="9"/>
      <c r="FDU20" s="9"/>
      <c r="FDZ20" s="9"/>
      <c r="FEE20" s="9"/>
      <c r="FEJ20" s="9"/>
      <c r="FEO20" s="9"/>
      <c r="FET20" s="9"/>
      <c r="FEY20" s="9"/>
      <c r="FFD20" s="9"/>
      <c r="FFI20" s="9"/>
      <c r="FFN20" s="9"/>
      <c r="FFS20" s="9"/>
      <c r="FFX20" s="9"/>
      <c r="FGC20" s="9"/>
      <c r="FGH20" s="9"/>
      <c r="FGM20" s="9"/>
      <c r="FGR20" s="9"/>
      <c r="FGW20" s="9"/>
      <c r="FHB20" s="9"/>
      <c r="FHG20" s="9"/>
      <c r="FHL20" s="9"/>
      <c r="FHQ20" s="9"/>
      <c r="FHV20" s="9"/>
      <c r="FIA20" s="9"/>
      <c r="FIF20" s="9"/>
      <c r="FIK20" s="9"/>
      <c r="FIP20" s="9"/>
      <c r="FIU20" s="9"/>
      <c r="FIZ20" s="9"/>
      <c r="FJE20" s="9"/>
      <c r="FJJ20" s="9"/>
      <c r="FJO20" s="9"/>
      <c r="FJT20" s="9"/>
      <c r="FJY20" s="9"/>
      <c r="FKD20" s="9"/>
      <c r="FKI20" s="9"/>
      <c r="FKN20" s="9"/>
      <c r="FKS20" s="9"/>
      <c r="FKX20" s="9"/>
      <c r="FLC20" s="9"/>
      <c r="FLH20" s="9"/>
      <c r="FLM20" s="9"/>
      <c r="FLR20" s="9"/>
      <c r="FLW20" s="9"/>
      <c r="FMB20" s="9"/>
      <c r="FMG20" s="9"/>
      <c r="FML20" s="9"/>
      <c r="FMQ20" s="9"/>
      <c r="FMV20" s="9"/>
      <c r="FNA20" s="9"/>
      <c r="FNF20" s="9"/>
      <c r="FNK20" s="9"/>
      <c r="FNP20" s="9"/>
      <c r="FNU20" s="9"/>
      <c r="FNZ20" s="9"/>
      <c r="FOE20" s="9"/>
      <c r="FOJ20" s="9"/>
      <c r="FOO20" s="9"/>
      <c r="FOT20" s="9"/>
      <c r="FOY20" s="9"/>
      <c r="FPD20" s="9"/>
      <c r="FPI20" s="9"/>
      <c r="FPN20" s="9"/>
      <c r="FPS20" s="9"/>
      <c r="FPX20" s="9"/>
      <c r="FQC20" s="9"/>
      <c r="FQH20" s="9"/>
      <c r="FQM20" s="9"/>
      <c r="FQR20" s="9"/>
      <c r="FQW20" s="9"/>
      <c r="FRB20" s="9"/>
      <c r="FRG20" s="9"/>
      <c r="FRL20" s="9"/>
      <c r="FRQ20" s="9"/>
      <c r="FRV20" s="9"/>
      <c r="FSA20" s="9"/>
      <c r="FSF20" s="9"/>
      <c r="FSK20" s="9"/>
      <c r="FSP20" s="9"/>
      <c r="FSU20" s="9"/>
      <c r="FSZ20" s="9"/>
      <c r="FTE20" s="9"/>
      <c r="FTJ20" s="9"/>
      <c r="FTO20" s="9"/>
      <c r="FTT20" s="9"/>
      <c r="FTY20" s="9"/>
      <c r="FUD20" s="9"/>
      <c r="FUI20" s="9"/>
      <c r="FUN20" s="9"/>
      <c r="FUS20" s="9"/>
      <c r="FUX20" s="9"/>
      <c r="FVC20" s="9"/>
      <c r="FVH20" s="9"/>
      <c r="FVM20" s="9"/>
      <c r="FVR20" s="9"/>
      <c r="FVW20" s="9"/>
      <c r="FWB20" s="9"/>
      <c r="FWG20" s="9"/>
      <c r="FWL20" s="9"/>
      <c r="FWQ20" s="9"/>
      <c r="FWV20" s="9"/>
      <c r="FXA20" s="9"/>
      <c r="FXF20" s="9"/>
      <c r="FXK20" s="9"/>
      <c r="FXP20" s="9"/>
      <c r="FXU20" s="9"/>
      <c r="FXZ20" s="9"/>
      <c r="FYE20" s="9"/>
      <c r="FYJ20" s="9"/>
      <c r="FYO20" s="9"/>
      <c r="FYT20" s="9"/>
      <c r="FYY20" s="9"/>
      <c r="FZD20" s="9"/>
      <c r="FZI20" s="9"/>
      <c r="FZN20" s="9"/>
      <c r="FZS20" s="9"/>
      <c r="FZX20" s="9"/>
      <c r="GAC20" s="9"/>
      <c r="GAH20" s="9"/>
      <c r="GAM20" s="9"/>
      <c r="GAR20" s="9"/>
      <c r="GAW20" s="9"/>
      <c r="GBB20" s="9"/>
      <c r="GBG20" s="9"/>
      <c r="GBL20" s="9"/>
      <c r="GBQ20" s="9"/>
      <c r="GBV20" s="9"/>
      <c r="GCA20" s="9"/>
      <c r="GCF20" s="9"/>
      <c r="GCK20" s="9"/>
      <c r="GCP20" s="9"/>
      <c r="GCU20" s="9"/>
      <c r="GCZ20" s="9"/>
      <c r="GDE20" s="9"/>
      <c r="GDJ20" s="9"/>
      <c r="GDO20" s="9"/>
      <c r="GDT20" s="9"/>
      <c r="GDY20" s="9"/>
      <c r="GED20" s="9"/>
      <c r="GEI20" s="9"/>
      <c r="GEN20" s="9"/>
      <c r="GES20" s="9"/>
      <c r="GEX20" s="9"/>
      <c r="GFC20" s="9"/>
      <c r="GFH20" s="9"/>
      <c r="GFM20" s="9"/>
      <c r="GFR20" s="9"/>
      <c r="GFW20" s="9"/>
      <c r="GGB20" s="9"/>
      <c r="GGG20" s="9"/>
      <c r="GGL20" s="9"/>
      <c r="GGQ20" s="9"/>
      <c r="GGV20" s="9"/>
      <c r="GHA20" s="9"/>
      <c r="GHF20" s="9"/>
      <c r="GHK20" s="9"/>
      <c r="GHP20" s="9"/>
      <c r="GHU20" s="9"/>
      <c r="GHZ20" s="9"/>
      <c r="GIE20" s="9"/>
      <c r="GIJ20" s="9"/>
      <c r="GIO20" s="9"/>
      <c r="GIT20" s="9"/>
      <c r="GIY20" s="9"/>
      <c r="GJD20" s="9"/>
      <c r="GJI20" s="9"/>
      <c r="GJN20" s="9"/>
      <c r="GJS20" s="9"/>
      <c r="GJX20" s="9"/>
      <c r="GKC20" s="9"/>
      <c r="GKH20" s="9"/>
      <c r="GKM20" s="9"/>
      <c r="GKR20" s="9"/>
      <c r="GKW20" s="9"/>
      <c r="GLB20" s="9"/>
      <c r="GLG20" s="9"/>
      <c r="GLL20" s="9"/>
      <c r="GLQ20" s="9"/>
      <c r="GLV20" s="9"/>
      <c r="GMA20" s="9"/>
      <c r="GMF20" s="9"/>
      <c r="GMK20" s="9"/>
      <c r="GMP20" s="9"/>
      <c r="GMU20" s="9"/>
      <c r="GMZ20" s="9"/>
      <c r="GNE20" s="9"/>
      <c r="GNJ20" s="9"/>
      <c r="GNO20" s="9"/>
      <c r="GNT20" s="9"/>
      <c r="GNY20" s="9"/>
      <c r="GOD20" s="9"/>
      <c r="GOI20" s="9"/>
      <c r="GON20" s="9"/>
      <c r="GOS20" s="9"/>
      <c r="GOX20" s="9"/>
      <c r="GPC20" s="9"/>
      <c r="GPH20" s="9"/>
      <c r="GPM20" s="9"/>
      <c r="GPR20" s="9"/>
      <c r="GPW20" s="9"/>
      <c r="GQB20" s="9"/>
      <c r="GQG20" s="9"/>
      <c r="GQL20" s="9"/>
      <c r="GQQ20" s="9"/>
      <c r="GQV20" s="9"/>
      <c r="GRA20" s="9"/>
      <c r="GRF20" s="9"/>
      <c r="GRK20" s="9"/>
      <c r="GRP20" s="9"/>
      <c r="GRU20" s="9"/>
      <c r="GRZ20" s="9"/>
      <c r="GSE20" s="9"/>
      <c r="GSJ20" s="9"/>
      <c r="GSO20" s="9"/>
      <c r="GST20" s="9"/>
      <c r="GSY20" s="9"/>
      <c r="GTD20" s="9"/>
      <c r="GTI20" s="9"/>
      <c r="GTN20" s="9"/>
      <c r="GTS20" s="9"/>
      <c r="GTX20" s="9"/>
      <c r="GUC20" s="9"/>
      <c r="GUH20" s="9"/>
      <c r="GUM20" s="9"/>
      <c r="GUR20" s="9"/>
      <c r="GUW20" s="9"/>
      <c r="GVB20" s="9"/>
      <c r="GVG20" s="9"/>
      <c r="GVL20" s="9"/>
      <c r="GVQ20" s="9"/>
      <c r="GVV20" s="9"/>
      <c r="GWA20" s="9"/>
      <c r="GWF20" s="9"/>
      <c r="GWK20" s="9"/>
      <c r="GWP20" s="9"/>
      <c r="GWU20" s="9"/>
      <c r="GWZ20" s="9"/>
      <c r="GXE20" s="9"/>
      <c r="GXJ20" s="9"/>
      <c r="GXO20" s="9"/>
      <c r="GXT20" s="9"/>
      <c r="GXY20" s="9"/>
      <c r="GYD20" s="9"/>
      <c r="GYI20" s="9"/>
      <c r="GYN20" s="9"/>
      <c r="GYS20" s="9"/>
      <c r="GYX20" s="9"/>
      <c r="GZC20" s="9"/>
      <c r="GZH20" s="9"/>
      <c r="GZM20" s="9"/>
      <c r="GZR20" s="9"/>
      <c r="GZW20" s="9"/>
      <c r="HAB20" s="9"/>
      <c r="HAG20" s="9"/>
      <c r="HAL20" s="9"/>
      <c r="HAQ20" s="9"/>
      <c r="HAV20" s="9"/>
      <c r="HBA20" s="9"/>
      <c r="HBF20" s="9"/>
      <c r="HBK20" s="9"/>
      <c r="HBP20" s="9"/>
      <c r="HBU20" s="9"/>
      <c r="HBZ20" s="9"/>
      <c r="HCE20" s="9"/>
      <c r="HCJ20" s="9"/>
      <c r="HCO20" s="9"/>
      <c r="HCT20" s="9"/>
      <c r="HCY20" s="9"/>
      <c r="HDD20" s="9"/>
      <c r="HDI20" s="9"/>
      <c r="HDN20" s="9"/>
      <c r="HDS20" s="9"/>
      <c r="HDX20" s="9"/>
      <c r="HEC20" s="9"/>
      <c r="HEH20" s="9"/>
      <c r="HEM20" s="9"/>
      <c r="HER20" s="9"/>
      <c r="HEW20" s="9"/>
      <c r="HFB20" s="9"/>
      <c r="HFG20" s="9"/>
      <c r="HFL20" s="9"/>
      <c r="HFQ20" s="9"/>
      <c r="HFV20" s="9"/>
      <c r="HGA20" s="9"/>
      <c r="HGF20" s="9"/>
      <c r="HGK20" s="9"/>
      <c r="HGP20" s="9"/>
      <c r="HGU20" s="9"/>
      <c r="HGZ20" s="9"/>
      <c r="HHE20" s="9"/>
      <c r="HHJ20" s="9"/>
      <c r="HHO20" s="9"/>
      <c r="HHT20" s="9"/>
      <c r="HHY20" s="9"/>
      <c r="HID20" s="9"/>
      <c r="HII20" s="9"/>
      <c r="HIN20" s="9"/>
      <c r="HIS20" s="9"/>
      <c r="HIX20" s="9"/>
      <c r="HJC20" s="9"/>
      <c r="HJH20" s="9"/>
      <c r="HJM20" s="9"/>
      <c r="HJR20" s="9"/>
      <c r="HJW20" s="9"/>
      <c r="HKB20" s="9"/>
      <c r="HKG20" s="9"/>
      <c r="HKL20" s="9"/>
      <c r="HKQ20" s="9"/>
      <c r="HKV20" s="9"/>
      <c r="HLA20" s="9"/>
      <c r="HLF20" s="9"/>
      <c r="HLK20" s="9"/>
      <c r="HLP20" s="9"/>
      <c r="HLU20" s="9"/>
      <c r="HLZ20" s="9"/>
      <c r="HME20" s="9"/>
      <c r="HMJ20" s="9"/>
      <c r="HMO20" s="9"/>
      <c r="HMT20" s="9"/>
      <c r="HMY20" s="9"/>
      <c r="HND20" s="9"/>
      <c r="HNI20" s="9"/>
      <c r="HNN20" s="9"/>
      <c r="HNS20" s="9"/>
      <c r="HNX20" s="9"/>
      <c r="HOC20" s="9"/>
      <c r="HOH20" s="9"/>
      <c r="HOM20" s="9"/>
      <c r="HOR20" s="9"/>
      <c r="HOW20" s="9"/>
      <c r="HPB20" s="9"/>
      <c r="HPG20" s="9"/>
      <c r="HPL20" s="9"/>
      <c r="HPQ20" s="9"/>
      <c r="HPV20" s="9"/>
      <c r="HQA20" s="9"/>
      <c r="HQF20" s="9"/>
      <c r="HQK20" s="9"/>
      <c r="HQP20" s="9"/>
      <c r="HQU20" s="9"/>
      <c r="HQZ20" s="9"/>
      <c r="HRE20" s="9"/>
      <c r="HRJ20" s="9"/>
      <c r="HRO20" s="9"/>
      <c r="HRT20" s="9"/>
      <c r="HRY20" s="9"/>
      <c r="HSD20" s="9"/>
      <c r="HSI20" s="9"/>
      <c r="HSN20" s="9"/>
      <c r="HSS20" s="9"/>
      <c r="HSX20" s="9"/>
      <c r="HTC20" s="9"/>
      <c r="HTH20" s="9"/>
      <c r="HTM20" s="9"/>
      <c r="HTR20" s="9"/>
      <c r="HTW20" s="9"/>
      <c r="HUB20" s="9"/>
      <c r="HUG20" s="9"/>
      <c r="HUL20" s="9"/>
      <c r="HUQ20" s="9"/>
      <c r="HUV20" s="9"/>
      <c r="HVA20" s="9"/>
      <c r="HVF20" s="9"/>
      <c r="HVK20" s="9"/>
      <c r="HVP20" s="9"/>
      <c r="HVU20" s="9"/>
      <c r="HVZ20" s="9"/>
      <c r="HWE20" s="9"/>
      <c r="HWJ20" s="9"/>
      <c r="HWO20" s="9"/>
      <c r="HWT20" s="9"/>
      <c r="HWY20" s="9"/>
      <c r="HXD20" s="9"/>
      <c r="HXI20" s="9"/>
      <c r="HXN20" s="9"/>
      <c r="HXS20" s="9"/>
      <c r="HXX20" s="9"/>
      <c r="HYC20" s="9"/>
      <c r="HYH20" s="9"/>
      <c r="HYM20" s="9"/>
      <c r="HYR20" s="9"/>
      <c r="HYW20" s="9"/>
      <c r="HZB20" s="9"/>
      <c r="HZG20" s="9"/>
      <c r="HZL20" s="9"/>
      <c r="HZQ20" s="9"/>
      <c r="HZV20" s="9"/>
      <c r="IAA20" s="9"/>
      <c r="IAF20" s="9"/>
      <c r="IAK20" s="9"/>
      <c r="IAP20" s="9"/>
      <c r="IAU20" s="9"/>
      <c r="IAZ20" s="9"/>
      <c r="IBE20" s="9"/>
      <c r="IBJ20" s="9"/>
      <c r="IBO20" s="9"/>
      <c r="IBT20" s="9"/>
      <c r="IBY20" s="9"/>
      <c r="ICD20" s="9"/>
      <c r="ICI20" s="9"/>
      <c r="ICN20" s="9"/>
      <c r="ICS20" s="9"/>
      <c r="ICX20" s="9"/>
      <c r="IDC20" s="9"/>
      <c r="IDH20" s="9"/>
      <c r="IDM20" s="9"/>
      <c r="IDR20" s="9"/>
      <c r="IDW20" s="9"/>
      <c r="IEB20" s="9"/>
      <c r="IEG20" s="9"/>
      <c r="IEL20" s="9"/>
      <c r="IEQ20" s="9"/>
      <c r="IEV20" s="9"/>
      <c r="IFA20" s="9"/>
      <c r="IFF20" s="9"/>
      <c r="IFK20" s="9"/>
      <c r="IFP20" s="9"/>
      <c r="IFU20" s="9"/>
      <c r="IFZ20" s="9"/>
      <c r="IGE20" s="9"/>
      <c r="IGJ20" s="9"/>
      <c r="IGO20" s="9"/>
      <c r="IGT20" s="9"/>
      <c r="IGY20" s="9"/>
      <c r="IHD20" s="9"/>
      <c r="IHI20" s="9"/>
      <c r="IHN20" s="9"/>
      <c r="IHS20" s="9"/>
      <c r="IHX20" s="9"/>
      <c r="IIC20" s="9"/>
      <c r="IIH20" s="9"/>
      <c r="IIM20" s="9"/>
      <c r="IIR20" s="9"/>
      <c r="IIW20" s="9"/>
      <c r="IJB20" s="9"/>
      <c r="IJG20" s="9"/>
      <c r="IJL20" s="9"/>
      <c r="IJQ20" s="9"/>
      <c r="IJV20" s="9"/>
      <c r="IKA20" s="9"/>
      <c r="IKF20" s="9"/>
      <c r="IKK20" s="9"/>
      <c r="IKP20" s="9"/>
      <c r="IKU20" s="9"/>
      <c r="IKZ20" s="9"/>
      <c r="ILE20" s="9"/>
      <c r="ILJ20" s="9"/>
      <c r="ILO20" s="9"/>
      <c r="ILT20" s="9"/>
      <c r="ILY20" s="9"/>
      <c r="IMD20" s="9"/>
      <c r="IMI20" s="9"/>
      <c r="IMN20" s="9"/>
      <c r="IMS20" s="9"/>
      <c r="IMX20" s="9"/>
      <c r="INC20" s="9"/>
      <c r="INH20" s="9"/>
      <c r="INM20" s="9"/>
      <c r="INR20" s="9"/>
      <c r="INW20" s="9"/>
      <c r="IOB20" s="9"/>
      <c r="IOG20" s="9"/>
      <c r="IOL20" s="9"/>
      <c r="IOQ20" s="9"/>
      <c r="IOV20" s="9"/>
      <c r="IPA20" s="9"/>
      <c r="IPF20" s="9"/>
      <c r="IPK20" s="9"/>
      <c r="IPP20" s="9"/>
      <c r="IPU20" s="9"/>
      <c r="IPZ20" s="9"/>
      <c r="IQE20" s="9"/>
      <c r="IQJ20" s="9"/>
      <c r="IQO20" s="9"/>
      <c r="IQT20" s="9"/>
      <c r="IQY20" s="9"/>
      <c r="IRD20" s="9"/>
      <c r="IRI20" s="9"/>
      <c r="IRN20" s="9"/>
      <c r="IRS20" s="9"/>
      <c r="IRX20" s="9"/>
      <c r="ISC20" s="9"/>
      <c r="ISH20" s="9"/>
      <c r="ISM20" s="9"/>
      <c r="ISR20" s="9"/>
      <c r="ISW20" s="9"/>
      <c r="ITB20" s="9"/>
      <c r="ITG20" s="9"/>
      <c r="ITL20" s="9"/>
      <c r="ITQ20" s="9"/>
      <c r="ITV20" s="9"/>
      <c r="IUA20" s="9"/>
      <c r="IUF20" s="9"/>
      <c r="IUK20" s="9"/>
      <c r="IUP20" s="9"/>
      <c r="IUU20" s="9"/>
      <c r="IUZ20" s="9"/>
      <c r="IVE20" s="9"/>
      <c r="IVJ20" s="9"/>
      <c r="IVO20" s="9"/>
      <c r="IVT20" s="9"/>
      <c r="IVY20" s="9"/>
      <c r="IWD20" s="9"/>
      <c r="IWI20" s="9"/>
      <c r="IWN20" s="9"/>
      <c r="IWS20" s="9"/>
      <c r="IWX20" s="9"/>
      <c r="IXC20" s="9"/>
      <c r="IXH20" s="9"/>
      <c r="IXM20" s="9"/>
      <c r="IXR20" s="9"/>
      <c r="IXW20" s="9"/>
      <c r="IYB20" s="9"/>
      <c r="IYG20" s="9"/>
      <c r="IYL20" s="9"/>
      <c r="IYQ20" s="9"/>
      <c r="IYV20" s="9"/>
      <c r="IZA20" s="9"/>
      <c r="IZF20" s="9"/>
      <c r="IZK20" s="9"/>
      <c r="IZP20" s="9"/>
      <c r="IZU20" s="9"/>
      <c r="IZZ20" s="9"/>
      <c r="JAE20" s="9"/>
      <c r="JAJ20" s="9"/>
      <c r="JAO20" s="9"/>
      <c r="JAT20" s="9"/>
      <c r="JAY20" s="9"/>
      <c r="JBD20" s="9"/>
      <c r="JBI20" s="9"/>
      <c r="JBN20" s="9"/>
      <c r="JBS20" s="9"/>
      <c r="JBX20" s="9"/>
      <c r="JCC20" s="9"/>
      <c r="JCH20" s="9"/>
      <c r="JCM20" s="9"/>
      <c r="JCR20" s="9"/>
      <c r="JCW20" s="9"/>
      <c r="JDB20" s="9"/>
      <c r="JDG20" s="9"/>
      <c r="JDL20" s="9"/>
      <c r="JDQ20" s="9"/>
      <c r="JDV20" s="9"/>
      <c r="JEA20" s="9"/>
      <c r="JEF20" s="9"/>
      <c r="JEK20" s="9"/>
      <c r="JEP20" s="9"/>
      <c r="JEU20" s="9"/>
      <c r="JEZ20" s="9"/>
      <c r="JFE20" s="9"/>
      <c r="JFJ20" s="9"/>
      <c r="JFO20" s="9"/>
      <c r="JFT20" s="9"/>
      <c r="JFY20" s="9"/>
      <c r="JGD20" s="9"/>
      <c r="JGI20" s="9"/>
      <c r="JGN20" s="9"/>
      <c r="JGS20" s="9"/>
      <c r="JGX20" s="9"/>
      <c r="JHC20" s="9"/>
      <c r="JHH20" s="9"/>
      <c r="JHM20" s="9"/>
      <c r="JHR20" s="9"/>
      <c r="JHW20" s="9"/>
      <c r="JIB20" s="9"/>
      <c r="JIG20" s="9"/>
      <c r="JIL20" s="9"/>
      <c r="JIQ20" s="9"/>
      <c r="JIV20" s="9"/>
      <c r="JJA20" s="9"/>
      <c r="JJF20" s="9"/>
      <c r="JJK20" s="9"/>
      <c r="JJP20" s="9"/>
      <c r="JJU20" s="9"/>
      <c r="JJZ20" s="9"/>
      <c r="JKE20" s="9"/>
      <c r="JKJ20" s="9"/>
      <c r="JKO20" s="9"/>
      <c r="JKT20" s="9"/>
      <c r="JKY20" s="9"/>
      <c r="JLD20" s="9"/>
      <c r="JLI20" s="9"/>
      <c r="JLN20" s="9"/>
      <c r="JLS20" s="9"/>
      <c r="JLX20" s="9"/>
      <c r="JMC20" s="9"/>
      <c r="JMH20" s="9"/>
      <c r="JMM20" s="9"/>
      <c r="JMR20" s="9"/>
      <c r="JMW20" s="9"/>
      <c r="JNB20" s="9"/>
      <c r="JNG20" s="9"/>
      <c r="JNL20" s="9"/>
      <c r="JNQ20" s="9"/>
      <c r="JNV20" s="9"/>
      <c r="JOA20" s="9"/>
      <c r="JOF20" s="9"/>
      <c r="JOK20" s="9"/>
      <c r="JOP20" s="9"/>
      <c r="JOU20" s="9"/>
      <c r="JOZ20" s="9"/>
      <c r="JPE20" s="9"/>
      <c r="JPJ20" s="9"/>
      <c r="JPO20" s="9"/>
      <c r="JPT20" s="9"/>
      <c r="JPY20" s="9"/>
      <c r="JQD20" s="9"/>
      <c r="JQI20" s="9"/>
      <c r="JQN20" s="9"/>
      <c r="JQS20" s="9"/>
      <c r="JQX20" s="9"/>
      <c r="JRC20" s="9"/>
      <c r="JRH20" s="9"/>
      <c r="JRM20" s="9"/>
      <c r="JRR20" s="9"/>
      <c r="JRW20" s="9"/>
      <c r="JSB20" s="9"/>
      <c r="JSG20" s="9"/>
      <c r="JSL20" s="9"/>
      <c r="JSQ20" s="9"/>
      <c r="JSV20" s="9"/>
      <c r="JTA20" s="9"/>
      <c r="JTF20" s="9"/>
      <c r="JTK20" s="9"/>
      <c r="JTP20" s="9"/>
      <c r="JTU20" s="9"/>
      <c r="JTZ20" s="9"/>
      <c r="JUE20" s="9"/>
      <c r="JUJ20" s="9"/>
      <c r="JUO20" s="9"/>
      <c r="JUT20" s="9"/>
      <c r="JUY20" s="9"/>
      <c r="JVD20" s="9"/>
      <c r="JVI20" s="9"/>
      <c r="JVN20" s="9"/>
      <c r="JVS20" s="9"/>
      <c r="JVX20" s="9"/>
      <c r="JWC20" s="9"/>
      <c r="JWH20" s="9"/>
      <c r="JWM20" s="9"/>
      <c r="JWR20" s="9"/>
      <c r="JWW20" s="9"/>
      <c r="JXB20" s="9"/>
      <c r="JXG20" s="9"/>
      <c r="JXL20" s="9"/>
      <c r="JXQ20" s="9"/>
      <c r="JXV20" s="9"/>
      <c r="JYA20" s="9"/>
      <c r="JYF20" s="9"/>
      <c r="JYK20" s="9"/>
      <c r="JYP20" s="9"/>
      <c r="JYU20" s="9"/>
      <c r="JYZ20" s="9"/>
      <c r="JZE20" s="9"/>
      <c r="JZJ20" s="9"/>
      <c r="JZO20" s="9"/>
      <c r="JZT20" s="9"/>
      <c r="JZY20" s="9"/>
      <c r="KAD20" s="9"/>
      <c r="KAI20" s="9"/>
      <c r="KAN20" s="9"/>
      <c r="KAS20" s="9"/>
      <c r="KAX20" s="9"/>
      <c r="KBC20" s="9"/>
      <c r="KBH20" s="9"/>
      <c r="KBM20" s="9"/>
      <c r="KBR20" s="9"/>
      <c r="KBW20" s="9"/>
      <c r="KCB20" s="9"/>
      <c r="KCG20" s="9"/>
      <c r="KCL20" s="9"/>
      <c r="KCQ20" s="9"/>
      <c r="KCV20" s="9"/>
      <c r="KDA20" s="9"/>
      <c r="KDF20" s="9"/>
      <c r="KDK20" s="9"/>
      <c r="KDP20" s="9"/>
      <c r="KDU20" s="9"/>
      <c r="KDZ20" s="9"/>
      <c r="KEE20" s="9"/>
      <c r="KEJ20" s="9"/>
      <c r="KEO20" s="9"/>
      <c r="KET20" s="9"/>
      <c r="KEY20" s="9"/>
      <c r="KFD20" s="9"/>
      <c r="KFI20" s="9"/>
      <c r="KFN20" s="9"/>
      <c r="KFS20" s="9"/>
      <c r="KFX20" s="9"/>
      <c r="KGC20" s="9"/>
      <c r="KGH20" s="9"/>
      <c r="KGM20" s="9"/>
      <c r="KGR20" s="9"/>
      <c r="KGW20" s="9"/>
      <c r="KHB20" s="9"/>
      <c r="KHG20" s="9"/>
      <c r="KHL20" s="9"/>
      <c r="KHQ20" s="9"/>
      <c r="KHV20" s="9"/>
      <c r="KIA20" s="9"/>
      <c r="KIF20" s="9"/>
      <c r="KIK20" s="9"/>
      <c r="KIP20" s="9"/>
      <c r="KIU20" s="9"/>
      <c r="KIZ20" s="9"/>
      <c r="KJE20" s="9"/>
      <c r="KJJ20" s="9"/>
      <c r="KJO20" s="9"/>
      <c r="KJT20" s="9"/>
      <c r="KJY20" s="9"/>
      <c r="KKD20" s="9"/>
      <c r="KKI20" s="9"/>
      <c r="KKN20" s="9"/>
      <c r="KKS20" s="9"/>
      <c r="KKX20" s="9"/>
      <c r="KLC20" s="9"/>
      <c r="KLH20" s="9"/>
      <c r="KLM20" s="9"/>
      <c r="KLR20" s="9"/>
      <c r="KLW20" s="9"/>
      <c r="KMB20" s="9"/>
      <c r="KMG20" s="9"/>
      <c r="KML20" s="9"/>
      <c r="KMQ20" s="9"/>
      <c r="KMV20" s="9"/>
      <c r="KNA20" s="9"/>
      <c r="KNF20" s="9"/>
      <c r="KNK20" s="9"/>
      <c r="KNP20" s="9"/>
      <c r="KNU20" s="9"/>
      <c r="KNZ20" s="9"/>
      <c r="KOE20" s="9"/>
      <c r="KOJ20" s="9"/>
      <c r="KOO20" s="9"/>
      <c r="KOT20" s="9"/>
      <c r="KOY20" s="9"/>
      <c r="KPD20" s="9"/>
      <c r="KPI20" s="9"/>
      <c r="KPN20" s="9"/>
      <c r="KPS20" s="9"/>
      <c r="KPX20" s="9"/>
      <c r="KQC20" s="9"/>
      <c r="KQH20" s="9"/>
      <c r="KQM20" s="9"/>
      <c r="KQR20" s="9"/>
      <c r="KQW20" s="9"/>
      <c r="KRB20" s="9"/>
      <c r="KRG20" s="9"/>
      <c r="KRL20" s="9"/>
      <c r="KRQ20" s="9"/>
      <c r="KRV20" s="9"/>
      <c r="KSA20" s="9"/>
      <c r="KSF20" s="9"/>
      <c r="KSK20" s="9"/>
      <c r="KSP20" s="9"/>
      <c r="KSU20" s="9"/>
      <c r="KSZ20" s="9"/>
      <c r="KTE20" s="9"/>
      <c r="KTJ20" s="9"/>
      <c r="KTO20" s="9"/>
      <c r="KTT20" s="9"/>
      <c r="KTY20" s="9"/>
      <c r="KUD20" s="9"/>
      <c r="KUI20" s="9"/>
      <c r="KUN20" s="9"/>
      <c r="KUS20" s="9"/>
      <c r="KUX20" s="9"/>
      <c r="KVC20" s="9"/>
      <c r="KVH20" s="9"/>
      <c r="KVM20" s="9"/>
      <c r="KVR20" s="9"/>
      <c r="KVW20" s="9"/>
      <c r="KWB20" s="9"/>
      <c r="KWG20" s="9"/>
      <c r="KWL20" s="9"/>
      <c r="KWQ20" s="9"/>
      <c r="KWV20" s="9"/>
      <c r="KXA20" s="9"/>
      <c r="KXF20" s="9"/>
      <c r="KXK20" s="9"/>
      <c r="KXP20" s="9"/>
      <c r="KXU20" s="9"/>
      <c r="KXZ20" s="9"/>
      <c r="KYE20" s="9"/>
      <c r="KYJ20" s="9"/>
      <c r="KYO20" s="9"/>
      <c r="KYT20" s="9"/>
      <c r="KYY20" s="9"/>
      <c r="KZD20" s="9"/>
      <c r="KZI20" s="9"/>
      <c r="KZN20" s="9"/>
      <c r="KZS20" s="9"/>
      <c r="KZX20" s="9"/>
      <c r="LAC20" s="9"/>
      <c r="LAH20" s="9"/>
      <c r="LAM20" s="9"/>
      <c r="LAR20" s="9"/>
      <c r="LAW20" s="9"/>
      <c r="LBB20" s="9"/>
      <c r="LBG20" s="9"/>
      <c r="LBL20" s="9"/>
      <c r="LBQ20" s="9"/>
      <c r="LBV20" s="9"/>
      <c r="LCA20" s="9"/>
      <c r="LCF20" s="9"/>
      <c r="LCK20" s="9"/>
      <c r="LCP20" s="9"/>
      <c r="LCU20" s="9"/>
      <c r="LCZ20" s="9"/>
      <c r="LDE20" s="9"/>
      <c r="LDJ20" s="9"/>
      <c r="LDO20" s="9"/>
      <c r="LDT20" s="9"/>
      <c r="LDY20" s="9"/>
      <c r="LED20" s="9"/>
      <c r="LEI20" s="9"/>
      <c r="LEN20" s="9"/>
      <c r="LES20" s="9"/>
      <c r="LEX20" s="9"/>
      <c r="LFC20" s="9"/>
      <c r="LFH20" s="9"/>
      <c r="LFM20" s="9"/>
      <c r="LFR20" s="9"/>
      <c r="LFW20" s="9"/>
      <c r="LGB20" s="9"/>
      <c r="LGG20" s="9"/>
      <c r="LGL20" s="9"/>
      <c r="LGQ20" s="9"/>
      <c r="LGV20" s="9"/>
      <c r="LHA20" s="9"/>
      <c r="LHF20" s="9"/>
      <c r="LHK20" s="9"/>
      <c r="LHP20" s="9"/>
      <c r="LHU20" s="9"/>
      <c r="LHZ20" s="9"/>
      <c r="LIE20" s="9"/>
      <c r="LIJ20" s="9"/>
      <c r="LIO20" s="9"/>
      <c r="LIT20" s="9"/>
      <c r="LIY20" s="9"/>
      <c r="LJD20" s="9"/>
      <c r="LJI20" s="9"/>
      <c r="LJN20" s="9"/>
      <c r="LJS20" s="9"/>
      <c r="LJX20" s="9"/>
      <c r="LKC20" s="9"/>
      <c r="LKH20" s="9"/>
      <c r="LKM20" s="9"/>
      <c r="LKR20" s="9"/>
      <c r="LKW20" s="9"/>
      <c r="LLB20" s="9"/>
      <c r="LLG20" s="9"/>
      <c r="LLL20" s="9"/>
      <c r="LLQ20" s="9"/>
      <c r="LLV20" s="9"/>
      <c r="LMA20" s="9"/>
      <c r="LMF20" s="9"/>
      <c r="LMK20" s="9"/>
      <c r="LMP20" s="9"/>
      <c r="LMU20" s="9"/>
      <c r="LMZ20" s="9"/>
      <c r="LNE20" s="9"/>
      <c r="LNJ20" s="9"/>
      <c r="LNO20" s="9"/>
      <c r="LNT20" s="9"/>
      <c r="LNY20" s="9"/>
      <c r="LOD20" s="9"/>
      <c r="LOI20" s="9"/>
      <c r="LON20" s="9"/>
      <c r="LOS20" s="9"/>
      <c r="LOX20" s="9"/>
      <c r="LPC20" s="9"/>
      <c r="LPH20" s="9"/>
      <c r="LPM20" s="9"/>
      <c r="LPR20" s="9"/>
      <c r="LPW20" s="9"/>
      <c r="LQB20" s="9"/>
      <c r="LQG20" s="9"/>
      <c r="LQL20" s="9"/>
      <c r="LQQ20" s="9"/>
      <c r="LQV20" s="9"/>
      <c r="LRA20" s="9"/>
      <c r="LRF20" s="9"/>
      <c r="LRK20" s="9"/>
      <c r="LRP20" s="9"/>
      <c r="LRU20" s="9"/>
      <c r="LRZ20" s="9"/>
      <c r="LSE20" s="9"/>
      <c r="LSJ20" s="9"/>
      <c r="LSO20" s="9"/>
      <c r="LST20" s="9"/>
      <c r="LSY20" s="9"/>
      <c r="LTD20" s="9"/>
      <c r="LTI20" s="9"/>
      <c r="LTN20" s="9"/>
      <c r="LTS20" s="9"/>
      <c r="LTX20" s="9"/>
      <c r="LUC20" s="9"/>
      <c r="LUH20" s="9"/>
      <c r="LUM20" s="9"/>
      <c r="LUR20" s="9"/>
      <c r="LUW20" s="9"/>
      <c r="LVB20" s="9"/>
      <c r="LVG20" s="9"/>
      <c r="LVL20" s="9"/>
      <c r="LVQ20" s="9"/>
      <c r="LVV20" s="9"/>
      <c r="LWA20" s="9"/>
      <c r="LWF20" s="9"/>
      <c r="LWK20" s="9"/>
      <c r="LWP20" s="9"/>
      <c r="LWU20" s="9"/>
      <c r="LWZ20" s="9"/>
      <c r="LXE20" s="9"/>
      <c r="LXJ20" s="9"/>
      <c r="LXO20" s="9"/>
      <c r="LXT20" s="9"/>
      <c r="LXY20" s="9"/>
      <c r="LYD20" s="9"/>
      <c r="LYI20" s="9"/>
      <c r="LYN20" s="9"/>
      <c r="LYS20" s="9"/>
      <c r="LYX20" s="9"/>
      <c r="LZC20" s="9"/>
      <c r="LZH20" s="9"/>
      <c r="LZM20" s="9"/>
      <c r="LZR20" s="9"/>
      <c r="LZW20" s="9"/>
      <c r="MAB20" s="9"/>
      <c r="MAG20" s="9"/>
      <c r="MAL20" s="9"/>
      <c r="MAQ20" s="9"/>
      <c r="MAV20" s="9"/>
      <c r="MBA20" s="9"/>
      <c r="MBF20" s="9"/>
      <c r="MBK20" s="9"/>
      <c r="MBP20" s="9"/>
      <c r="MBU20" s="9"/>
      <c r="MBZ20" s="9"/>
      <c r="MCE20" s="9"/>
      <c r="MCJ20" s="9"/>
      <c r="MCO20" s="9"/>
      <c r="MCT20" s="9"/>
      <c r="MCY20" s="9"/>
      <c r="MDD20" s="9"/>
      <c r="MDI20" s="9"/>
      <c r="MDN20" s="9"/>
      <c r="MDS20" s="9"/>
      <c r="MDX20" s="9"/>
      <c r="MEC20" s="9"/>
      <c r="MEH20" s="9"/>
      <c r="MEM20" s="9"/>
      <c r="MER20" s="9"/>
      <c r="MEW20" s="9"/>
      <c r="MFB20" s="9"/>
      <c r="MFG20" s="9"/>
      <c r="MFL20" s="9"/>
      <c r="MFQ20" s="9"/>
      <c r="MFV20" s="9"/>
      <c r="MGA20" s="9"/>
      <c r="MGF20" s="9"/>
      <c r="MGK20" s="9"/>
      <c r="MGP20" s="9"/>
      <c r="MGU20" s="9"/>
      <c r="MGZ20" s="9"/>
      <c r="MHE20" s="9"/>
      <c r="MHJ20" s="9"/>
      <c r="MHO20" s="9"/>
      <c r="MHT20" s="9"/>
      <c r="MHY20" s="9"/>
      <c r="MID20" s="9"/>
      <c r="MII20" s="9"/>
      <c r="MIN20" s="9"/>
      <c r="MIS20" s="9"/>
      <c r="MIX20" s="9"/>
      <c r="MJC20" s="9"/>
      <c r="MJH20" s="9"/>
      <c r="MJM20" s="9"/>
      <c r="MJR20" s="9"/>
      <c r="MJW20" s="9"/>
      <c r="MKB20" s="9"/>
      <c r="MKG20" s="9"/>
      <c r="MKL20" s="9"/>
      <c r="MKQ20" s="9"/>
      <c r="MKV20" s="9"/>
      <c r="MLA20" s="9"/>
      <c r="MLF20" s="9"/>
      <c r="MLK20" s="9"/>
      <c r="MLP20" s="9"/>
      <c r="MLU20" s="9"/>
      <c r="MLZ20" s="9"/>
      <c r="MME20" s="9"/>
      <c r="MMJ20" s="9"/>
      <c r="MMO20" s="9"/>
      <c r="MMT20" s="9"/>
      <c r="MMY20" s="9"/>
      <c r="MND20" s="9"/>
      <c r="MNI20" s="9"/>
      <c r="MNN20" s="9"/>
      <c r="MNS20" s="9"/>
      <c r="MNX20" s="9"/>
      <c r="MOC20" s="9"/>
      <c r="MOH20" s="9"/>
      <c r="MOM20" s="9"/>
      <c r="MOR20" s="9"/>
      <c r="MOW20" s="9"/>
      <c r="MPB20" s="9"/>
      <c r="MPG20" s="9"/>
      <c r="MPL20" s="9"/>
      <c r="MPQ20" s="9"/>
      <c r="MPV20" s="9"/>
      <c r="MQA20" s="9"/>
      <c r="MQF20" s="9"/>
      <c r="MQK20" s="9"/>
      <c r="MQP20" s="9"/>
      <c r="MQU20" s="9"/>
      <c r="MQZ20" s="9"/>
      <c r="MRE20" s="9"/>
      <c r="MRJ20" s="9"/>
      <c r="MRO20" s="9"/>
      <c r="MRT20" s="9"/>
      <c r="MRY20" s="9"/>
      <c r="MSD20" s="9"/>
      <c r="MSI20" s="9"/>
      <c r="MSN20" s="9"/>
      <c r="MSS20" s="9"/>
      <c r="MSX20" s="9"/>
      <c r="MTC20" s="9"/>
      <c r="MTH20" s="9"/>
      <c r="MTM20" s="9"/>
      <c r="MTR20" s="9"/>
      <c r="MTW20" s="9"/>
      <c r="MUB20" s="9"/>
      <c r="MUG20" s="9"/>
      <c r="MUL20" s="9"/>
      <c r="MUQ20" s="9"/>
      <c r="MUV20" s="9"/>
      <c r="MVA20" s="9"/>
      <c r="MVF20" s="9"/>
      <c r="MVK20" s="9"/>
      <c r="MVP20" s="9"/>
      <c r="MVU20" s="9"/>
      <c r="MVZ20" s="9"/>
      <c r="MWE20" s="9"/>
      <c r="MWJ20" s="9"/>
      <c r="MWO20" s="9"/>
      <c r="MWT20" s="9"/>
      <c r="MWY20" s="9"/>
      <c r="MXD20" s="9"/>
      <c r="MXI20" s="9"/>
      <c r="MXN20" s="9"/>
      <c r="MXS20" s="9"/>
      <c r="MXX20" s="9"/>
      <c r="MYC20" s="9"/>
      <c r="MYH20" s="9"/>
      <c r="MYM20" s="9"/>
      <c r="MYR20" s="9"/>
      <c r="MYW20" s="9"/>
      <c r="MZB20" s="9"/>
      <c r="MZG20" s="9"/>
      <c r="MZL20" s="9"/>
      <c r="MZQ20" s="9"/>
      <c r="MZV20" s="9"/>
      <c r="NAA20" s="9"/>
      <c r="NAF20" s="9"/>
      <c r="NAK20" s="9"/>
      <c r="NAP20" s="9"/>
      <c r="NAU20" s="9"/>
      <c r="NAZ20" s="9"/>
      <c r="NBE20" s="9"/>
      <c r="NBJ20" s="9"/>
      <c r="NBO20" s="9"/>
      <c r="NBT20" s="9"/>
      <c r="NBY20" s="9"/>
      <c r="NCD20" s="9"/>
      <c r="NCI20" s="9"/>
      <c r="NCN20" s="9"/>
      <c r="NCS20" s="9"/>
      <c r="NCX20" s="9"/>
      <c r="NDC20" s="9"/>
      <c r="NDH20" s="9"/>
      <c r="NDM20" s="9"/>
      <c r="NDR20" s="9"/>
      <c r="NDW20" s="9"/>
      <c r="NEB20" s="9"/>
      <c r="NEG20" s="9"/>
      <c r="NEL20" s="9"/>
      <c r="NEQ20" s="9"/>
      <c r="NEV20" s="9"/>
      <c r="NFA20" s="9"/>
      <c r="NFF20" s="9"/>
      <c r="NFK20" s="9"/>
      <c r="NFP20" s="9"/>
      <c r="NFU20" s="9"/>
      <c r="NFZ20" s="9"/>
      <c r="NGE20" s="9"/>
      <c r="NGJ20" s="9"/>
      <c r="NGO20" s="9"/>
      <c r="NGT20" s="9"/>
      <c r="NGY20" s="9"/>
      <c r="NHD20" s="9"/>
      <c r="NHI20" s="9"/>
      <c r="NHN20" s="9"/>
      <c r="NHS20" s="9"/>
      <c r="NHX20" s="9"/>
      <c r="NIC20" s="9"/>
      <c r="NIH20" s="9"/>
      <c r="NIM20" s="9"/>
      <c r="NIR20" s="9"/>
      <c r="NIW20" s="9"/>
      <c r="NJB20" s="9"/>
      <c r="NJG20" s="9"/>
      <c r="NJL20" s="9"/>
      <c r="NJQ20" s="9"/>
      <c r="NJV20" s="9"/>
      <c r="NKA20" s="9"/>
      <c r="NKF20" s="9"/>
      <c r="NKK20" s="9"/>
      <c r="NKP20" s="9"/>
      <c r="NKU20" s="9"/>
      <c r="NKZ20" s="9"/>
      <c r="NLE20" s="9"/>
      <c r="NLJ20" s="9"/>
      <c r="NLO20" s="9"/>
      <c r="NLT20" s="9"/>
      <c r="NLY20" s="9"/>
      <c r="NMD20" s="9"/>
      <c r="NMI20" s="9"/>
      <c r="NMN20" s="9"/>
      <c r="NMS20" s="9"/>
      <c r="NMX20" s="9"/>
      <c r="NNC20" s="9"/>
      <c r="NNH20" s="9"/>
      <c r="NNM20" s="9"/>
      <c r="NNR20" s="9"/>
      <c r="NNW20" s="9"/>
      <c r="NOB20" s="9"/>
      <c r="NOG20" s="9"/>
      <c r="NOL20" s="9"/>
      <c r="NOQ20" s="9"/>
      <c r="NOV20" s="9"/>
      <c r="NPA20" s="9"/>
      <c r="NPF20" s="9"/>
      <c r="NPK20" s="9"/>
      <c r="NPP20" s="9"/>
      <c r="NPU20" s="9"/>
      <c r="NPZ20" s="9"/>
      <c r="NQE20" s="9"/>
      <c r="NQJ20" s="9"/>
      <c r="NQO20" s="9"/>
      <c r="NQT20" s="9"/>
      <c r="NQY20" s="9"/>
      <c r="NRD20" s="9"/>
      <c r="NRI20" s="9"/>
      <c r="NRN20" s="9"/>
      <c r="NRS20" s="9"/>
      <c r="NRX20" s="9"/>
      <c r="NSC20" s="9"/>
      <c r="NSH20" s="9"/>
      <c r="NSM20" s="9"/>
      <c r="NSR20" s="9"/>
      <c r="NSW20" s="9"/>
      <c r="NTB20" s="9"/>
      <c r="NTG20" s="9"/>
      <c r="NTL20" s="9"/>
      <c r="NTQ20" s="9"/>
      <c r="NTV20" s="9"/>
      <c r="NUA20" s="9"/>
      <c r="NUF20" s="9"/>
      <c r="NUK20" s="9"/>
      <c r="NUP20" s="9"/>
      <c r="NUU20" s="9"/>
      <c r="NUZ20" s="9"/>
      <c r="NVE20" s="9"/>
      <c r="NVJ20" s="9"/>
      <c r="NVO20" s="9"/>
      <c r="NVT20" s="9"/>
      <c r="NVY20" s="9"/>
      <c r="NWD20" s="9"/>
      <c r="NWI20" s="9"/>
      <c r="NWN20" s="9"/>
      <c r="NWS20" s="9"/>
      <c r="NWX20" s="9"/>
      <c r="NXC20" s="9"/>
      <c r="NXH20" s="9"/>
      <c r="NXM20" s="9"/>
      <c r="NXR20" s="9"/>
      <c r="NXW20" s="9"/>
      <c r="NYB20" s="9"/>
      <c r="NYG20" s="9"/>
      <c r="NYL20" s="9"/>
      <c r="NYQ20" s="9"/>
      <c r="NYV20" s="9"/>
      <c r="NZA20" s="9"/>
      <c r="NZF20" s="9"/>
      <c r="NZK20" s="9"/>
      <c r="NZP20" s="9"/>
      <c r="NZU20" s="9"/>
      <c r="NZZ20" s="9"/>
      <c r="OAE20" s="9"/>
      <c r="OAJ20" s="9"/>
      <c r="OAO20" s="9"/>
      <c r="OAT20" s="9"/>
      <c r="OAY20" s="9"/>
      <c r="OBD20" s="9"/>
      <c r="OBI20" s="9"/>
      <c r="OBN20" s="9"/>
      <c r="OBS20" s="9"/>
      <c r="OBX20" s="9"/>
      <c r="OCC20" s="9"/>
      <c r="OCH20" s="9"/>
      <c r="OCM20" s="9"/>
      <c r="OCR20" s="9"/>
      <c r="OCW20" s="9"/>
      <c r="ODB20" s="9"/>
      <c r="ODG20" s="9"/>
      <c r="ODL20" s="9"/>
      <c r="ODQ20" s="9"/>
      <c r="ODV20" s="9"/>
      <c r="OEA20" s="9"/>
      <c r="OEF20" s="9"/>
      <c r="OEK20" s="9"/>
      <c r="OEP20" s="9"/>
      <c r="OEU20" s="9"/>
      <c r="OEZ20" s="9"/>
      <c r="OFE20" s="9"/>
      <c r="OFJ20" s="9"/>
      <c r="OFO20" s="9"/>
      <c r="OFT20" s="9"/>
      <c r="OFY20" s="9"/>
      <c r="OGD20" s="9"/>
      <c r="OGI20" s="9"/>
      <c r="OGN20" s="9"/>
      <c r="OGS20" s="9"/>
      <c r="OGX20" s="9"/>
      <c r="OHC20" s="9"/>
      <c r="OHH20" s="9"/>
      <c r="OHM20" s="9"/>
      <c r="OHR20" s="9"/>
      <c r="OHW20" s="9"/>
      <c r="OIB20" s="9"/>
      <c r="OIG20" s="9"/>
      <c r="OIL20" s="9"/>
      <c r="OIQ20" s="9"/>
      <c r="OIV20" s="9"/>
      <c r="OJA20" s="9"/>
      <c r="OJF20" s="9"/>
      <c r="OJK20" s="9"/>
      <c r="OJP20" s="9"/>
      <c r="OJU20" s="9"/>
      <c r="OJZ20" s="9"/>
      <c r="OKE20" s="9"/>
      <c r="OKJ20" s="9"/>
      <c r="OKO20" s="9"/>
      <c r="OKT20" s="9"/>
      <c r="OKY20" s="9"/>
      <c r="OLD20" s="9"/>
      <c r="OLI20" s="9"/>
      <c r="OLN20" s="9"/>
      <c r="OLS20" s="9"/>
      <c r="OLX20" s="9"/>
      <c r="OMC20" s="9"/>
      <c r="OMH20" s="9"/>
      <c r="OMM20" s="9"/>
      <c r="OMR20" s="9"/>
      <c r="OMW20" s="9"/>
      <c r="ONB20" s="9"/>
      <c r="ONG20" s="9"/>
      <c r="ONL20" s="9"/>
      <c r="ONQ20" s="9"/>
      <c r="ONV20" s="9"/>
      <c r="OOA20" s="9"/>
      <c r="OOF20" s="9"/>
      <c r="OOK20" s="9"/>
      <c r="OOP20" s="9"/>
      <c r="OOU20" s="9"/>
      <c r="OOZ20" s="9"/>
      <c r="OPE20" s="9"/>
      <c r="OPJ20" s="9"/>
      <c r="OPO20" s="9"/>
      <c r="OPT20" s="9"/>
      <c r="OPY20" s="9"/>
      <c r="OQD20" s="9"/>
      <c r="OQI20" s="9"/>
      <c r="OQN20" s="9"/>
      <c r="OQS20" s="9"/>
      <c r="OQX20" s="9"/>
      <c r="ORC20" s="9"/>
      <c r="ORH20" s="9"/>
      <c r="ORM20" s="9"/>
      <c r="ORR20" s="9"/>
      <c r="ORW20" s="9"/>
      <c r="OSB20" s="9"/>
      <c r="OSG20" s="9"/>
      <c r="OSL20" s="9"/>
      <c r="OSQ20" s="9"/>
      <c r="OSV20" s="9"/>
      <c r="OTA20" s="9"/>
      <c r="OTF20" s="9"/>
      <c r="OTK20" s="9"/>
      <c r="OTP20" s="9"/>
      <c r="OTU20" s="9"/>
      <c r="OTZ20" s="9"/>
      <c r="OUE20" s="9"/>
      <c r="OUJ20" s="9"/>
      <c r="OUO20" s="9"/>
      <c r="OUT20" s="9"/>
      <c r="OUY20" s="9"/>
      <c r="OVD20" s="9"/>
      <c r="OVI20" s="9"/>
      <c r="OVN20" s="9"/>
      <c r="OVS20" s="9"/>
      <c r="OVX20" s="9"/>
      <c r="OWC20" s="9"/>
      <c r="OWH20" s="9"/>
      <c r="OWM20" s="9"/>
      <c r="OWR20" s="9"/>
      <c r="OWW20" s="9"/>
      <c r="OXB20" s="9"/>
      <c r="OXG20" s="9"/>
      <c r="OXL20" s="9"/>
      <c r="OXQ20" s="9"/>
      <c r="OXV20" s="9"/>
      <c r="OYA20" s="9"/>
      <c r="OYF20" s="9"/>
      <c r="OYK20" s="9"/>
      <c r="OYP20" s="9"/>
      <c r="OYU20" s="9"/>
      <c r="OYZ20" s="9"/>
      <c r="OZE20" s="9"/>
      <c r="OZJ20" s="9"/>
      <c r="OZO20" s="9"/>
      <c r="OZT20" s="9"/>
      <c r="OZY20" s="9"/>
      <c r="PAD20" s="9"/>
      <c r="PAI20" s="9"/>
      <c r="PAN20" s="9"/>
      <c r="PAS20" s="9"/>
      <c r="PAX20" s="9"/>
      <c r="PBC20" s="9"/>
      <c r="PBH20" s="9"/>
      <c r="PBM20" s="9"/>
      <c r="PBR20" s="9"/>
      <c r="PBW20" s="9"/>
      <c r="PCB20" s="9"/>
      <c r="PCG20" s="9"/>
      <c r="PCL20" s="9"/>
      <c r="PCQ20" s="9"/>
      <c r="PCV20" s="9"/>
      <c r="PDA20" s="9"/>
      <c r="PDF20" s="9"/>
      <c r="PDK20" s="9"/>
      <c r="PDP20" s="9"/>
      <c r="PDU20" s="9"/>
      <c r="PDZ20" s="9"/>
      <c r="PEE20" s="9"/>
      <c r="PEJ20" s="9"/>
      <c r="PEO20" s="9"/>
      <c r="PET20" s="9"/>
      <c r="PEY20" s="9"/>
      <c r="PFD20" s="9"/>
      <c r="PFI20" s="9"/>
      <c r="PFN20" s="9"/>
      <c r="PFS20" s="9"/>
      <c r="PFX20" s="9"/>
      <c r="PGC20" s="9"/>
      <c r="PGH20" s="9"/>
      <c r="PGM20" s="9"/>
      <c r="PGR20" s="9"/>
      <c r="PGW20" s="9"/>
      <c r="PHB20" s="9"/>
      <c r="PHG20" s="9"/>
      <c r="PHL20" s="9"/>
      <c r="PHQ20" s="9"/>
      <c r="PHV20" s="9"/>
      <c r="PIA20" s="9"/>
      <c r="PIF20" s="9"/>
      <c r="PIK20" s="9"/>
      <c r="PIP20" s="9"/>
      <c r="PIU20" s="9"/>
      <c r="PIZ20" s="9"/>
      <c r="PJE20" s="9"/>
      <c r="PJJ20" s="9"/>
      <c r="PJO20" s="9"/>
      <c r="PJT20" s="9"/>
      <c r="PJY20" s="9"/>
      <c r="PKD20" s="9"/>
      <c r="PKI20" s="9"/>
      <c r="PKN20" s="9"/>
      <c r="PKS20" s="9"/>
      <c r="PKX20" s="9"/>
      <c r="PLC20" s="9"/>
      <c r="PLH20" s="9"/>
      <c r="PLM20" s="9"/>
      <c r="PLR20" s="9"/>
      <c r="PLW20" s="9"/>
      <c r="PMB20" s="9"/>
      <c r="PMG20" s="9"/>
      <c r="PML20" s="9"/>
      <c r="PMQ20" s="9"/>
      <c r="PMV20" s="9"/>
      <c r="PNA20" s="9"/>
      <c r="PNF20" s="9"/>
      <c r="PNK20" s="9"/>
      <c r="PNP20" s="9"/>
      <c r="PNU20" s="9"/>
      <c r="PNZ20" s="9"/>
      <c r="POE20" s="9"/>
      <c r="POJ20" s="9"/>
      <c r="POO20" s="9"/>
      <c r="POT20" s="9"/>
      <c r="POY20" s="9"/>
      <c r="PPD20" s="9"/>
      <c r="PPI20" s="9"/>
      <c r="PPN20" s="9"/>
      <c r="PPS20" s="9"/>
      <c r="PPX20" s="9"/>
      <c r="PQC20" s="9"/>
      <c r="PQH20" s="9"/>
      <c r="PQM20" s="9"/>
      <c r="PQR20" s="9"/>
      <c r="PQW20" s="9"/>
      <c r="PRB20" s="9"/>
      <c r="PRG20" s="9"/>
      <c r="PRL20" s="9"/>
      <c r="PRQ20" s="9"/>
      <c r="PRV20" s="9"/>
      <c r="PSA20" s="9"/>
      <c r="PSF20" s="9"/>
      <c r="PSK20" s="9"/>
      <c r="PSP20" s="9"/>
      <c r="PSU20" s="9"/>
      <c r="PSZ20" s="9"/>
      <c r="PTE20" s="9"/>
      <c r="PTJ20" s="9"/>
      <c r="PTO20" s="9"/>
      <c r="PTT20" s="9"/>
      <c r="PTY20" s="9"/>
      <c r="PUD20" s="9"/>
      <c r="PUI20" s="9"/>
      <c r="PUN20" s="9"/>
      <c r="PUS20" s="9"/>
      <c r="PUX20" s="9"/>
      <c r="PVC20" s="9"/>
      <c r="PVH20" s="9"/>
      <c r="PVM20" s="9"/>
      <c r="PVR20" s="9"/>
      <c r="PVW20" s="9"/>
      <c r="PWB20" s="9"/>
      <c r="PWG20" s="9"/>
      <c r="PWL20" s="9"/>
      <c r="PWQ20" s="9"/>
      <c r="PWV20" s="9"/>
      <c r="PXA20" s="9"/>
      <c r="PXF20" s="9"/>
      <c r="PXK20" s="9"/>
      <c r="PXP20" s="9"/>
      <c r="PXU20" s="9"/>
      <c r="PXZ20" s="9"/>
      <c r="PYE20" s="9"/>
      <c r="PYJ20" s="9"/>
      <c r="PYO20" s="9"/>
      <c r="PYT20" s="9"/>
      <c r="PYY20" s="9"/>
      <c r="PZD20" s="9"/>
      <c r="PZI20" s="9"/>
      <c r="PZN20" s="9"/>
      <c r="PZS20" s="9"/>
      <c r="PZX20" s="9"/>
      <c r="QAC20" s="9"/>
      <c r="QAH20" s="9"/>
      <c r="QAM20" s="9"/>
      <c r="QAR20" s="9"/>
      <c r="QAW20" s="9"/>
      <c r="QBB20" s="9"/>
      <c r="QBG20" s="9"/>
      <c r="QBL20" s="9"/>
      <c r="QBQ20" s="9"/>
      <c r="QBV20" s="9"/>
      <c r="QCA20" s="9"/>
      <c r="QCF20" s="9"/>
      <c r="QCK20" s="9"/>
      <c r="QCP20" s="9"/>
      <c r="QCU20" s="9"/>
      <c r="QCZ20" s="9"/>
      <c r="QDE20" s="9"/>
      <c r="QDJ20" s="9"/>
      <c r="QDO20" s="9"/>
      <c r="QDT20" s="9"/>
      <c r="QDY20" s="9"/>
      <c r="QED20" s="9"/>
      <c r="QEI20" s="9"/>
      <c r="QEN20" s="9"/>
      <c r="QES20" s="9"/>
      <c r="QEX20" s="9"/>
      <c r="QFC20" s="9"/>
      <c r="QFH20" s="9"/>
      <c r="QFM20" s="9"/>
      <c r="QFR20" s="9"/>
      <c r="QFW20" s="9"/>
      <c r="QGB20" s="9"/>
      <c r="QGG20" s="9"/>
      <c r="QGL20" s="9"/>
      <c r="QGQ20" s="9"/>
      <c r="QGV20" s="9"/>
      <c r="QHA20" s="9"/>
      <c r="QHF20" s="9"/>
      <c r="QHK20" s="9"/>
      <c r="QHP20" s="9"/>
      <c r="QHU20" s="9"/>
      <c r="QHZ20" s="9"/>
      <c r="QIE20" s="9"/>
      <c r="QIJ20" s="9"/>
      <c r="QIO20" s="9"/>
      <c r="QIT20" s="9"/>
      <c r="QIY20" s="9"/>
      <c r="QJD20" s="9"/>
      <c r="QJI20" s="9"/>
      <c r="QJN20" s="9"/>
      <c r="QJS20" s="9"/>
      <c r="QJX20" s="9"/>
      <c r="QKC20" s="9"/>
      <c r="QKH20" s="9"/>
      <c r="QKM20" s="9"/>
      <c r="QKR20" s="9"/>
      <c r="QKW20" s="9"/>
      <c r="QLB20" s="9"/>
      <c r="QLG20" s="9"/>
      <c r="QLL20" s="9"/>
      <c r="QLQ20" s="9"/>
      <c r="QLV20" s="9"/>
      <c r="QMA20" s="9"/>
      <c r="QMF20" s="9"/>
      <c r="QMK20" s="9"/>
      <c r="QMP20" s="9"/>
      <c r="QMU20" s="9"/>
      <c r="QMZ20" s="9"/>
      <c r="QNE20" s="9"/>
      <c r="QNJ20" s="9"/>
      <c r="QNO20" s="9"/>
      <c r="QNT20" s="9"/>
      <c r="QNY20" s="9"/>
      <c r="QOD20" s="9"/>
      <c r="QOI20" s="9"/>
      <c r="QON20" s="9"/>
      <c r="QOS20" s="9"/>
      <c r="QOX20" s="9"/>
      <c r="QPC20" s="9"/>
      <c r="QPH20" s="9"/>
      <c r="QPM20" s="9"/>
      <c r="QPR20" s="9"/>
      <c r="QPW20" s="9"/>
      <c r="QQB20" s="9"/>
      <c r="QQG20" s="9"/>
      <c r="QQL20" s="9"/>
      <c r="QQQ20" s="9"/>
      <c r="QQV20" s="9"/>
      <c r="QRA20" s="9"/>
      <c r="QRF20" s="9"/>
      <c r="QRK20" s="9"/>
      <c r="QRP20" s="9"/>
      <c r="QRU20" s="9"/>
      <c r="QRZ20" s="9"/>
      <c r="QSE20" s="9"/>
      <c r="QSJ20" s="9"/>
      <c r="QSO20" s="9"/>
      <c r="QST20" s="9"/>
      <c r="QSY20" s="9"/>
      <c r="QTD20" s="9"/>
      <c r="QTI20" s="9"/>
      <c r="QTN20" s="9"/>
      <c r="QTS20" s="9"/>
      <c r="QTX20" s="9"/>
      <c r="QUC20" s="9"/>
      <c r="QUH20" s="9"/>
      <c r="QUM20" s="9"/>
      <c r="QUR20" s="9"/>
      <c r="QUW20" s="9"/>
      <c r="QVB20" s="9"/>
      <c r="QVG20" s="9"/>
      <c r="QVL20" s="9"/>
      <c r="QVQ20" s="9"/>
      <c r="QVV20" s="9"/>
      <c r="QWA20" s="9"/>
      <c r="QWF20" s="9"/>
      <c r="QWK20" s="9"/>
      <c r="QWP20" s="9"/>
      <c r="QWU20" s="9"/>
      <c r="QWZ20" s="9"/>
      <c r="QXE20" s="9"/>
      <c r="QXJ20" s="9"/>
      <c r="QXO20" s="9"/>
      <c r="QXT20" s="9"/>
      <c r="QXY20" s="9"/>
      <c r="QYD20" s="9"/>
      <c r="QYI20" s="9"/>
      <c r="QYN20" s="9"/>
      <c r="QYS20" s="9"/>
      <c r="QYX20" s="9"/>
      <c r="QZC20" s="9"/>
      <c r="QZH20" s="9"/>
      <c r="QZM20" s="9"/>
      <c r="QZR20" s="9"/>
      <c r="QZW20" s="9"/>
      <c r="RAB20" s="9"/>
      <c r="RAG20" s="9"/>
      <c r="RAL20" s="9"/>
      <c r="RAQ20" s="9"/>
      <c r="RAV20" s="9"/>
      <c r="RBA20" s="9"/>
      <c r="RBF20" s="9"/>
      <c r="RBK20" s="9"/>
      <c r="RBP20" s="9"/>
      <c r="RBU20" s="9"/>
      <c r="RBZ20" s="9"/>
      <c r="RCE20" s="9"/>
      <c r="RCJ20" s="9"/>
      <c r="RCO20" s="9"/>
      <c r="RCT20" s="9"/>
      <c r="RCY20" s="9"/>
      <c r="RDD20" s="9"/>
      <c r="RDI20" s="9"/>
      <c r="RDN20" s="9"/>
      <c r="RDS20" s="9"/>
      <c r="RDX20" s="9"/>
      <c r="REC20" s="9"/>
      <c r="REH20" s="9"/>
      <c r="REM20" s="9"/>
      <c r="RER20" s="9"/>
      <c r="REW20" s="9"/>
      <c r="RFB20" s="9"/>
      <c r="RFG20" s="9"/>
      <c r="RFL20" s="9"/>
      <c r="RFQ20" s="9"/>
      <c r="RFV20" s="9"/>
      <c r="RGA20" s="9"/>
      <c r="RGF20" s="9"/>
      <c r="RGK20" s="9"/>
      <c r="RGP20" s="9"/>
      <c r="RGU20" s="9"/>
      <c r="RGZ20" s="9"/>
      <c r="RHE20" s="9"/>
      <c r="RHJ20" s="9"/>
      <c r="RHO20" s="9"/>
      <c r="RHT20" s="9"/>
      <c r="RHY20" s="9"/>
      <c r="RID20" s="9"/>
      <c r="RII20" s="9"/>
      <c r="RIN20" s="9"/>
      <c r="RIS20" s="9"/>
      <c r="RIX20" s="9"/>
      <c r="RJC20" s="9"/>
      <c r="RJH20" s="9"/>
      <c r="RJM20" s="9"/>
      <c r="RJR20" s="9"/>
      <c r="RJW20" s="9"/>
      <c r="RKB20" s="9"/>
      <c r="RKG20" s="9"/>
      <c r="RKL20" s="9"/>
      <c r="RKQ20" s="9"/>
      <c r="RKV20" s="9"/>
      <c r="RLA20" s="9"/>
      <c r="RLF20" s="9"/>
      <c r="RLK20" s="9"/>
      <c r="RLP20" s="9"/>
      <c r="RLU20" s="9"/>
      <c r="RLZ20" s="9"/>
      <c r="RME20" s="9"/>
      <c r="RMJ20" s="9"/>
      <c r="RMO20" s="9"/>
      <c r="RMT20" s="9"/>
      <c r="RMY20" s="9"/>
      <c r="RND20" s="9"/>
      <c r="RNI20" s="9"/>
      <c r="RNN20" s="9"/>
      <c r="RNS20" s="9"/>
      <c r="RNX20" s="9"/>
      <c r="ROC20" s="9"/>
      <c r="ROH20" s="9"/>
      <c r="ROM20" s="9"/>
      <c r="ROR20" s="9"/>
      <c r="ROW20" s="9"/>
      <c r="RPB20" s="9"/>
      <c r="RPG20" s="9"/>
      <c r="RPL20" s="9"/>
      <c r="RPQ20" s="9"/>
      <c r="RPV20" s="9"/>
      <c r="RQA20" s="9"/>
      <c r="RQF20" s="9"/>
      <c r="RQK20" s="9"/>
      <c r="RQP20" s="9"/>
      <c r="RQU20" s="9"/>
      <c r="RQZ20" s="9"/>
      <c r="RRE20" s="9"/>
      <c r="RRJ20" s="9"/>
      <c r="RRO20" s="9"/>
      <c r="RRT20" s="9"/>
      <c r="RRY20" s="9"/>
      <c r="RSD20" s="9"/>
      <c r="RSI20" s="9"/>
      <c r="RSN20" s="9"/>
      <c r="RSS20" s="9"/>
      <c r="RSX20" s="9"/>
      <c r="RTC20" s="9"/>
      <c r="RTH20" s="9"/>
      <c r="RTM20" s="9"/>
      <c r="RTR20" s="9"/>
      <c r="RTW20" s="9"/>
      <c r="RUB20" s="9"/>
      <c r="RUG20" s="9"/>
      <c r="RUL20" s="9"/>
      <c r="RUQ20" s="9"/>
      <c r="RUV20" s="9"/>
      <c r="RVA20" s="9"/>
      <c r="RVF20" s="9"/>
      <c r="RVK20" s="9"/>
      <c r="RVP20" s="9"/>
      <c r="RVU20" s="9"/>
      <c r="RVZ20" s="9"/>
      <c r="RWE20" s="9"/>
      <c r="RWJ20" s="9"/>
      <c r="RWO20" s="9"/>
      <c r="RWT20" s="9"/>
      <c r="RWY20" s="9"/>
      <c r="RXD20" s="9"/>
      <c r="RXI20" s="9"/>
      <c r="RXN20" s="9"/>
      <c r="RXS20" s="9"/>
      <c r="RXX20" s="9"/>
      <c r="RYC20" s="9"/>
      <c r="RYH20" s="9"/>
      <c r="RYM20" s="9"/>
      <c r="RYR20" s="9"/>
      <c r="RYW20" s="9"/>
      <c r="RZB20" s="9"/>
      <c r="RZG20" s="9"/>
      <c r="RZL20" s="9"/>
      <c r="RZQ20" s="9"/>
      <c r="RZV20" s="9"/>
      <c r="SAA20" s="9"/>
      <c r="SAF20" s="9"/>
      <c r="SAK20" s="9"/>
      <c r="SAP20" s="9"/>
      <c r="SAU20" s="9"/>
      <c r="SAZ20" s="9"/>
      <c r="SBE20" s="9"/>
      <c r="SBJ20" s="9"/>
      <c r="SBO20" s="9"/>
      <c r="SBT20" s="9"/>
      <c r="SBY20" s="9"/>
      <c r="SCD20" s="9"/>
      <c r="SCI20" s="9"/>
      <c r="SCN20" s="9"/>
      <c r="SCS20" s="9"/>
      <c r="SCX20" s="9"/>
      <c r="SDC20" s="9"/>
      <c r="SDH20" s="9"/>
      <c r="SDM20" s="9"/>
      <c r="SDR20" s="9"/>
      <c r="SDW20" s="9"/>
      <c r="SEB20" s="9"/>
      <c r="SEG20" s="9"/>
      <c r="SEL20" s="9"/>
      <c r="SEQ20" s="9"/>
      <c r="SEV20" s="9"/>
      <c r="SFA20" s="9"/>
      <c r="SFF20" s="9"/>
      <c r="SFK20" s="9"/>
      <c r="SFP20" s="9"/>
      <c r="SFU20" s="9"/>
      <c r="SFZ20" s="9"/>
      <c r="SGE20" s="9"/>
      <c r="SGJ20" s="9"/>
      <c r="SGO20" s="9"/>
      <c r="SGT20" s="9"/>
      <c r="SGY20" s="9"/>
      <c r="SHD20" s="9"/>
      <c r="SHI20" s="9"/>
      <c r="SHN20" s="9"/>
      <c r="SHS20" s="9"/>
      <c r="SHX20" s="9"/>
      <c r="SIC20" s="9"/>
      <c r="SIH20" s="9"/>
      <c r="SIM20" s="9"/>
      <c r="SIR20" s="9"/>
      <c r="SIW20" s="9"/>
      <c r="SJB20" s="9"/>
      <c r="SJG20" s="9"/>
      <c r="SJL20" s="9"/>
      <c r="SJQ20" s="9"/>
      <c r="SJV20" s="9"/>
      <c r="SKA20" s="9"/>
      <c r="SKF20" s="9"/>
      <c r="SKK20" s="9"/>
      <c r="SKP20" s="9"/>
      <c r="SKU20" s="9"/>
      <c r="SKZ20" s="9"/>
      <c r="SLE20" s="9"/>
      <c r="SLJ20" s="9"/>
      <c r="SLO20" s="9"/>
      <c r="SLT20" s="9"/>
      <c r="SLY20" s="9"/>
      <c r="SMD20" s="9"/>
      <c r="SMI20" s="9"/>
      <c r="SMN20" s="9"/>
      <c r="SMS20" s="9"/>
      <c r="SMX20" s="9"/>
      <c r="SNC20" s="9"/>
      <c r="SNH20" s="9"/>
      <c r="SNM20" s="9"/>
      <c r="SNR20" s="9"/>
      <c r="SNW20" s="9"/>
      <c r="SOB20" s="9"/>
      <c r="SOG20" s="9"/>
      <c r="SOL20" s="9"/>
      <c r="SOQ20" s="9"/>
      <c r="SOV20" s="9"/>
      <c r="SPA20" s="9"/>
      <c r="SPF20" s="9"/>
      <c r="SPK20" s="9"/>
      <c r="SPP20" s="9"/>
      <c r="SPU20" s="9"/>
      <c r="SPZ20" s="9"/>
      <c r="SQE20" s="9"/>
      <c r="SQJ20" s="9"/>
      <c r="SQO20" s="9"/>
      <c r="SQT20" s="9"/>
      <c r="SQY20" s="9"/>
      <c r="SRD20" s="9"/>
      <c r="SRI20" s="9"/>
      <c r="SRN20" s="9"/>
      <c r="SRS20" s="9"/>
      <c r="SRX20" s="9"/>
      <c r="SSC20" s="9"/>
      <c r="SSH20" s="9"/>
      <c r="SSM20" s="9"/>
      <c r="SSR20" s="9"/>
      <c r="SSW20" s="9"/>
      <c r="STB20" s="9"/>
      <c r="STG20" s="9"/>
      <c r="STL20" s="9"/>
      <c r="STQ20" s="9"/>
      <c r="STV20" s="9"/>
      <c r="SUA20" s="9"/>
      <c r="SUF20" s="9"/>
      <c r="SUK20" s="9"/>
      <c r="SUP20" s="9"/>
      <c r="SUU20" s="9"/>
      <c r="SUZ20" s="9"/>
      <c r="SVE20" s="9"/>
      <c r="SVJ20" s="9"/>
      <c r="SVO20" s="9"/>
      <c r="SVT20" s="9"/>
      <c r="SVY20" s="9"/>
      <c r="SWD20" s="9"/>
      <c r="SWI20" s="9"/>
      <c r="SWN20" s="9"/>
      <c r="SWS20" s="9"/>
      <c r="SWX20" s="9"/>
      <c r="SXC20" s="9"/>
      <c r="SXH20" s="9"/>
      <c r="SXM20" s="9"/>
      <c r="SXR20" s="9"/>
      <c r="SXW20" s="9"/>
      <c r="SYB20" s="9"/>
      <c r="SYG20" s="9"/>
      <c r="SYL20" s="9"/>
      <c r="SYQ20" s="9"/>
      <c r="SYV20" s="9"/>
      <c r="SZA20" s="9"/>
      <c r="SZF20" s="9"/>
      <c r="SZK20" s="9"/>
      <c r="SZP20" s="9"/>
      <c r="SZU20" s="9"/>
      <c r="SZZ20" s="9"/>
      <c r="TAE20" s="9"/>
      <c r="TAJ20" s="9"/>
      <c r="TAO20" s="9"/>
      <c r="TAT20" s="9"/>
      <c r="TAY20" s="9"/>
      <c r="TBD20" s="9"/>
      <c r="TBI20" s="9"/>
      <c r="TBN20" s="9"/>
      <c r="TBS20" s="9"/>
      <c r="TBX20" s="9"/>
      <c r="TCC20" s="9"/>
      <c r="TCH20" s="9"/>
      <c r="TCM20" s="9"/>
      <c r="TCR20" s="9"/>
      <c r="TCW20" s="9"/>
      <c r="TDB20" s="9"/>
      <c r="TDG20" s="9"/>
      <c r="TDL20" s="9"/>
      <c r="TDQ20" s="9"/>
      <c r="TDV20" s="9"/>
      <c r="TEA20" s="9"/>
      <c r="TEF20" s="9"/>
      <c r="TEK20" s="9"/>
      <c r="TEP20" s="9"/>
      <c r="TEU20" s="9"/>
      <c r="TEZ20" s="9"/>
      <c r="TFE20" s="9"/>
      <c r="TFJ20" s="9"/>
      <c r="TFO20" s="9"/>
      <c r="TFT20" s="9"/>
      <c r="TFY20" s="9"/>
      <c r="TGD20" s="9"/>
      <c r="TGI20" s="9"/>
      <c r="TGN20" s="9"/>
      <c r="TGS20" s="9"/>
      <c r="TGX20" s="9"/>
      <c r="THC20" s="9"/>
      <c r="THH20" s="9"/>
      <c r="THM20" s="9"/>
      <c r="THR20" s="9"/>
      <c r="THW20" s="9"/>
      <c r="TIB20" s="9"/>
      <c r="TIG20" s="9"/>
      <c r="TIL20" s="9"/>
      <c r="TIQ20" s="9"/>
      <c r="TIV20" s="9"/>
      <c r="TJA20" s="9"/>
      <c r="TJF20" s="9"/>
      <c r="TJK20" s="9"/>
      <c r="TJP20" s="9"/>
      <c r="TJU20" s="9"/>
      <c r="TJZ20" s="9"/>
      <c r="TKE20" s="9"/>
      <c r="TKJ20" s="9"/>
      <c r="TKO20" s="9"/>
      <c r="TKT20" s="9"/>
      <c r="TKY20" s="9"/>
      <c r="TLD20" s="9"/>
      <c r="TLI20" s="9"/>
      <c r="TLN20" s="9"/>
      <c r="TLS20" s="9"/>
      <c r="TLX20" s="9"/>
      <c r="TMC20" s="9"/>
      <c r="TMH20" s="9"/>
      <c r="TMM20" s="9"/>
      <c r="TMR20" s="9"/>
      <c r="TMW20" s="9"/>
      <c r="TNB20" s="9"/>
      <c r="TNG20" s="9"/>
      <c r="TNL20" s="9"/>
      <c r="TNQ20" s="9"/>
      <c r="TNV20" s="9"/>
      <c r="TOA20" s="9"/>
      <c r="TOF20" s="9"/>
      <c r="TOK20" s="9"/>
      <c r="TOP20" s="9"/>
      <c r="TOU20" s="9"/>
      <c r="TOZ20" s="9"/>
      <c r="TPE20" s="9"/>
      <c r="TPJ20" s="9"/>
      <c r="TPO20" s="9"/>
      <c r="TPT20" s="9"/>
      <c r="TPY20" s="9"/>
      <c r="TQD20" s="9"/>
      <c r="TQI20" s="9"/>
      <c r="TQN20" s="9"/>
      <c r="TQS20" s="9"/>
      <c r="TQX20" s="9"/>
      <c r="TRC20" s="9"/>
      <c r="TRH20" s="9"/>
      <c r="TRM20" s="9"/>
      <c r="TRR20" s="9"/>
      <c r="TRW20" s="9"/>
      <c r="TSB20" s="9"/>
      <c r="TSG20" s="9"/>
      <c r="TSL20" s="9"/>
      <c r="TSQ20" s="9"/>
      <c r="TSV20" s="9"/>
      <c r="TTA20" s="9"/>
      <c r="TTF20" s="9"/>
      <c r="TTK20" s="9"/>
      <c r="TTP20" s="9"/>
      <c r="TTU20" s="9"/>
      <c r="TTZ20" s="9"/>
      <c r="TUE20" s="9"/>
      <c r="TUJ20" s="9"/>
      <c r="TUO20" s="9"/>
      <c r="TUT20" s="9"/>
      <c r="TUY20" s="9"/>
      <c r="TVD20" s="9"/>
      <c r="TVI20" s="9"/>
      <c r="TVN20" s="9"/>
      <c r="TVS20" s="9"/>
      <c r="TVX20" s="9"/>
      <c r="TWC20" s="9"/>
      <c r="TWH20" s="9"/>
      <c r="TWM20" s="9"/>
      <c r="TWR20" s="9"/>
      <c r="TWW20" s="9"/>
      <c r="TXB20" s="9"/>
      <c r="TXG20" s="9"/>
      <c r="TXL20" s="9"/>
      <c r="TXQ20" s="9"/>
      <c r="TXV20" s="9"/>
      <c r="TYA20" s="9"/>
      <c r="TYF20" s="9"/>
      <c r="TYK20" s="9"/>
      <c r="TYP20" s="9"/>
      <c r="TYU20" s="9"/>
      <c r="TYZ20" s="9"/>
      <c r="TZE20" s="9"/>
      <c r="TZJ20" s="9"/>
      <c r="TZO20" s="9"/>
      <c r="TZT20" s="9"/>
      <c r="TZY20" s="9"/>
      <c r="UAD20" s="9"/>
      <c r="UAI20" s="9"/>
      <c r="UAN20" s="9"/>
      <c r="UAS20" s="9"/>
      <c r="UAX20" s="9"/>
      <c r="UBC20" s="9"/>
      <c r="UBH20" s="9"/>
      <c r="UBM20" s="9"/>
      <c r="UBR20" s="9"/>
      <c r="UBW20" s="9"/>
      <c r="UCB20" s="9"/>
      <c r="UCG20" s="9"/>
      <c r="UCL20" s="9"/>
      <c r="UCQ20" s="9"/>
      <c r="UCV20" s="9"/>
      <c r="UDA20" s="9"/>
      <c r="UDF20" s="9"/>
      <c r="UDK20" s="9"/>
      <c r="UDP20" s="9"/>
      <c r="UDU20" s="9"/>
      <c r="UDZ20" s="9"/>
      <c r="UEE20" s="9"/>
      <c r="UEJ20" s="9"/>
      <c r="UEO20" s="9"/>
      <c r="UET20" s="9"/>
      <c r="UEY20" s="9"/>
      <c r="UFD20" s="9"/>
      <c r="UFI20" s="9"/>
      <c r="UFN20" s="9"/>
      <c r="UFS20" s="9"/>
      <c r="UFX20" s="9"/>
      <c r="UGC20" s="9"/>
      <c r="UGH20" s="9"/>
      <c r="UGM20" s="9"/>
      <c r="UGR20" s="9"/>
      <c r="UGW20" s="9"/>
      <c r="UHB20" s="9"/>
      <c r="UHG20" s="9"/>
      <c r="UHL20" s="9"/>
      <c r="UHQ20" s="9"/>
      <c r="UHV20" s="9"/>
      <c r="UIA20" s="9"/>
      <c r="UIF20" s="9"/>
      <c r="UIK20" s="9"/>
      <c r="UIP20" s="9"/>
      <c r="UIU20" s="9"/>
      <c r="UIZ20" s="9"/>
      <c r="UJE20" s="9"/>
      <c r="UJJ20" s="9"/>
      <c r="UJO20" s="9"/>
      <c r="UJT20" s="9"/>
      <c r="UJY20" s="9"/>
      <c r="UKD20" s="9"/>
      <c r="UKI20" s="9"/>
      <c r="UKN20" s="9"/>
      <c r="UKS20" s="9"/>
      <c r="UKX20" s="9"/>
      <c r="ULC20" s="9"/>
      <c r="ULH20" s="9"/>
      <c r="ULM20" s="9"/>
      <c r="ULR20" s="9"/>
      <c r="ULW20" s="9"/>
      <c r="UMB20" s="9"/>
      <c r="UMG20" s="9"/>
      <c r="UML20" s="9"/>
      <c r="UMQ20" s="9"/>
      <c r="UMV20" s="9"/>
      <c r="UNA20" s="9"/>
      <c r="UNF20" s="9"/>
      <c r="UNK20" s="9"/>
      <c r="UNP20" s="9"/>
      <c r="UNU20" s="9"/>
      <c r="UNZ20" s="9"/>
      <c r="UOE20" s="9"/>
      <c r="UOJ20" s="9"/>
      <c r="UOO20" s="9"/>
      <c r="UOT20" s="9"/>
      <c r="UOY20" s="9"/>
      <c r="UPD20" s="9"/>
      <c r="UPI20" s="9"/>
      <c r="UPN20" s="9"/>
      <c r="UPS20" s="9"/>
      <c r="UPX20" s="9"/>
      <c r="UQC20" s="9"/>
      <c r="UQH20" s="9"/>
      <c r="UQM20" s="9"/>
      <c r="UQR20" s="9"/>
      <c r="UQW20" s="9"/>
      <c r="URB20" s="9"/>
      <c r="URG20" s="9"/>
      <c r="URL20" s="9"/>
      <c r="URQ20" s="9"/>
      <c r="URV20" s="9"/>
      <c r="USA20" s="9"/>
      <c r="USF20" s="9"/>
      <c r="USK20" s="9"/>
      <c r="USP20" s="9"/>
      <c r="USU20" s="9"/>
      <c r="USZ20" s="9"/>
      <c r="UTE20" s="9"/>
      <c r="UTJ20" s="9"/>
      <c r="UTO20" s="9"/>
      <c r="UTT20" s="9"/>
      <c r="UTY20" s="9"/>
      <c r="UUD20" s="9"/>
      <c r="UUI20" s="9"/>
      <c r="UUN20" s="9"/>
      <c r="UUS20" s="9"/>
      <c r="UUX20" s="9"/>
      <c r="UVC20" s="9"/>
      <c r="UVH20" s="9"/>
      <c r="UVM20" s="9"/>
      <c r="UVR20" s="9"/>
      <c r="UVW20" s="9"/>
      <c r="UWB20" s="9"/>
      <c r="UWG20" s="9"/>
      <c r="UWL20" s="9"/>
      <c r="UWQ20" s="9"/>
      <c r="UWV20" s="9"/>
      <c r="UXA20" s="9"/>
      <c r="UXF20" s="9"/>
      <c r="UXK20" s="9"/>
      <c r="UXP20" s="9"/>
      <c r="UXU20" s="9"/>
      <c r="UXZ20" s="9"/>
      <c r="UYE20" s="9"/>
      <c r="UYJ20" s="9"/>
      <c r="UYO20" s="9"/>
      <c r="UYT20" s="9"/>
      <c r="UYY20" s="9"/>
      <c r="UZD20" s="9"/>
      <c r="UZI20" s="9"/>
      <c r="UZN20" s="9"/>
      <c r="UZS20" s="9"/>
      <c r="UZX20" s="9"/>
      <c r="VAC20" s="9"/>
      <c r="VAH20" s="9"/>
      <c r="VAM20" s="9"/>
      <c r="VAR20" s="9"/>
      <c r="VAW20" s="9"/>
      <c r="VBB20" s="9"/>
      <c r="VBG20" s="9"/>
      <c r="VBL20" s="9"/>
      <c r="VBQ20" s="9"/>
      <c r="VBV20" s="9"/>
      <c r="VCA20" s="9"/>
      <c r="VCF20" s="9"/>
      <c r="VCK20" s="9"/>
      <c r="VCP20" s="9"/>
      <c r="VCU20" s="9"/>
      <c r="VCZ20" s="9"/>
      <c r="VDE20" s="9"/>
      <c r="VDJ20" s="9"/>
      <c r="VDO20" s="9"/>
      <c r="VDT20" s="9"/>
      <c r="VDY20" s="9"/>
      <c r="VED20" s="9"/>
      <c r="VEI20" s="9"/>
      <c r="VEN20" s="9"/>
      <c r="VES20" s="9"/>
      <c r="VEX20" s="9"/>
      <c r="VFC20" s="9"/>
      <c r="VFH20" s="9"/>
      <c r="VFM20" s="9"/>
      <c r="VFR20" s="9"/>
      <c r="VFW20" s="9"/>
      <c r="VGB20" s="9"/>
      <c r="VGG20" s="9"/>
      <c r="VGL20" s="9"/>
      <c r="VGQ20" s="9"/>
      <c r="VGV20" s="9"/>
      <c r="VHA20" s="9"/>
      <c r="VHF20" s="9"/>
      <c r="VHK20" s="9"/>
      <c r="VHP20" s="9"/>
      <c r="VHU20" s="9"/>
      <c r="VHZ20" s="9"/>
      <c r="VIE20" s="9"/>
      <c r="VIJ20" s="9"/>
      <c r="VIO20" s="9"/>
      <c r="VIT20" s="9"/>
      <c r="VIY20" s="9"/>
      <c r="VJD20" s="9"/>
      <c r="VJI20" s="9"/>
      <c r="VJN20" s="9"/>
      <c r="VJS20" s="9"/>
      <c r="VJX20" s="9"/>
      <c r="VKC20" s="9"/>
      <c r="VKH20" s="9"/>
      <c r="VKM20" s="9"/>
      <c r="VKR20" s="9"/>
      <c r="VKW20" s="9"/>
      <c r="VLB20" s="9"/>
      <c r="VLG20" s="9"/>
      <c r="VLL20" s="9"/>
      <c r="VLQ20" s="9"/>
      <c r="VLV20" s="9"/>
      <c r="VMA20" s="9"/>
      <c r="VMF20" s="9"/>
      <c r="VMK20" s="9"/>
      <c r="VMP20" s="9"/>
      <c r="VMU20" s="9"/>
      <c r="VMZ20" s="9"/>
      <c r="VNE20" s="9"/>
      <c r="VNJ20" s="9"/>
      <c r="VNO20" s="9"/>
      <c r="VNT20" s="9"/>
      <c r="VNY20" s="9"/>
      <c r="VOD20" s="9"/>
      <c r="VOI20" s="9"/>
      <c r="VON20" s="9"/>
      <c r="VOS20" s="9"/>
      <c r="VOX20" s="9"/>
      <c r="VPC20" s="9"/>
      <c r="VPH20" s="9"/>
      <c r="VPM20" s="9"/>
      <c r="VPR20" s="9"/>
      <c r="VPW20" s="9"/>
      <c r="VQB20" s="9"/>
      <c r="VQG20" s="9"/>
      <c r="VQL20" s="9"/>
      <c r="VQQ20" s="9"/>
      <c r="VQV20" s="9"/>
      <c r="VRA20" s="9"/>
      <c r="VRF20" s="9"/>
      <c r="VRK20" s="9"/>
      <c r="VRP20" s="9"/>
      <c r="VRU20" s="9"/>
      <c r="VRZ20" s="9"/>
      <c r="VSE20" s="9"/>
      <c r="VSJ20" s="9"/>
      <c r="VSO20" s="9"/>
      <c r="VST20" s="9"/>
      <c r="VSY20" s="9"/>
      <c r="VTD20" s="9"/>
      <c r="VTI20" s="9"/>
      <c r="VTN20" s="9"/>
      <c r="VTS20" s="9"/>
      <c r="VTX20" s="9"/>
      <c r="VUC20" s="9"/>
      <c r="VUH20" s="9"/>
      <c r="VUM20" s="9"/>
      <c r="VUR20" s="9"/>
      <c r="VUW20" s="9"/>
      <c r="VVB20" s="9"/>
      <c r="VVG20" s="9"/>
      <c r="VVL20" s="9"/>
      <c r="VVQ20" s="9"/>
      <c r="VVV20" s="9"/>
      <c r="VWA20" s="9"/>
      <c r="VWF20" s="9"/>
      <c r="VWK20" s="9"/>
      <c r="VWP20" s="9"/>
      <c r="VWU20" s="9"/>
      <c r="VWZ20" s="9"/>
      <c r="VXE20" s="9"/>
      <c r="VXJ20" s="9"/>
      <c r="VXO20" s="9"/>
      <c r="VXT20" s="9"/>
      <c r="VXY20" s="9"/>
      <c r="VYD20" s="9"/>
      <c r="VYI20" s="9"/>
      <c r="VYN20" s="9"/>
      <c r="VYS20" s="9"/>
      <c r="VYX20" s="9"/>
      <c r="VZC20" s="9"/>
      <c r="VZH20" s="9"/>
      <c r="VZM20" s="9"/>
      <c r="VZR20" s="9"/>
      <c r="VZW20" s="9"/>
      <c r="WAB20" s="9"/>
      <c r="WAG20" s="9"/>
      <c r="WAL20" s="9"/>
      <c r="WAQ20" s="9"/>
      <c r="WAV20" s="9"/>
      <c r="WBA20" s="9"/>
      <c r="WBF20" s="9"/>
      <c r="WBK20" s="9"/>
      <c r="WBP20" s="9"/>
      <c r="WBU20" s="9"/>
      <c r="WBZ20" s="9"/>
      <c r="WCE20" s="9"/>
      <c r="WCJ20" s="9"/>
      <c r="WCO20" s="9"/>
      <c r="WCT20" s="9"/>
      <c r="WCY20" s="9"/>
      <c r="WDD20" s="9"/>
      <c r="WDI20" s="9"/>
      <c r="WDN20" s="9"/>
      <c r="WDS20" s="9"/>
      <c r="WDX20" s="9"/>
      <c r="WEC20" s="9"/>
      <c r="WEH20" s="9"/>
      <c r="WEM20" s="9"/>
      <c r="WER20" s="9"/>
      <c r="WEW20" s="9"/>
      <c r="WFB20" s="9"/>
      <c r="WFG20" s="9"/>
      <c r="WFL20" s="9"/>
      <c r="WFQ20" s="9"/>
      <c r="WFV20" s="9"/>
      <c r="WGA20" s="9"/>
      <c r="WGF20" s="9"/>
      <c r="WGK20" s="9"/>
      <c r="WGP20" s="9"/>
      <c r="WGU20" s="9"/>
      <c r="WGZ20" s="9"/>
      <c r="WHE20" s="9"/>
      <c r="WHJ20" s="9"/>
      <c r="WHO20" s="9"/>
      <c r="WHT20" s="9"/>
      <c r="WHY20" s="9"/>
      <c r="WID20" s="9"/>
      <c r="WII20" s="9"/>
      <c r="WIN20" s="9"/>
      <c r="WIS20" s="9"/>
      <c r="WIX20" s="9"/>
      <c r="WJC20" s="9"/>
      <c r="WJH20" s="9"/>
      <c r="WJM20" s="9"/>
      <c r="WJR20" s="9"/>
      <c r="WJW20" s="9"/>
      <c r="WKB20" s="9"/>
      <c r="WKG20" s="9"/>
      <c r="WKL20" s="9"/>
      <c r="WKQ20" s="9"/>
      <c r="WKV20" s="9"/>
      <c r="WLA20" s="9"/>
      <c r="WLF20" s="9"/>
      <c r="WLK20" s="9"/>
      <c r="WLP20" s="9"/>
      <c r="WLU20" s="9"/>
      <c r="WLZ20" s="9"/>
      <c r="WME20" s="9"/>
      <c r="WMJ20" s="9"/>
      <c r="WMO20" s="9"/>
      <c r="WMT20" s="9"/>
      <c r="WMY20" s="9"/>
      <c r="WND20" s="9"/>
      <c r="WNI20" s="9"/>
      <c r="WNN20" s="9"/>
      <c r="WNS20" s="9"/>
      <c r="WNX20" s="9"/>
      <c r="WOC20" s="9"/>
      <c r="WOH20" s="9"/>
      <c r="WOM20" s="9"/>
      <c r="WOR20" s="9"/>
      <c r="WOW20" s="9"/>
      <c r="WPB20" s="9"/>
      <c r="WPG20" s="9"/>
      <c r="WPL20" s="9"/>
      <c r="WPQ20" s="9"/>
      <c r="WPV20" s="9"/>
      <c r="WQA20" s="9"/>
      <c r="WQF20" s="9"/>
      <c r="WQK20" s="9"/>
      <c r="WQP20" s="9"/>
      <c r="WQU20" s="9"/>
      <c r="WQZ20" s="9"/>
      <c r="WRE20" s="9"/>
      <c r="WRJ20" s="9"/>
      <c r="WRO20" s="9"/>
      <c r="WRT20" s="9"/>
      <c r="WRY20" s="9"/>
      <c r="WSD20" s="9"/>
      <c r="WSI20" s="9"/>
      <c r="WSN20" s="9"/>
      <c r="WSS20" s="9"/>
      <c r="WSX20" s="9"/>
      <c r="WTC20" s="9"/>
      <c r="WTH20" s="9"/>
      <c r="WTM20" s="9"/>
      <c r="WTR20" s="9"/>
      <c r="WTW20" s="9"/>
      <c r="WUB20" s="9"/>
      <c r="WUG20" s="9"/>
      <c r="WUL20" s="9"/>
      <c r="WUQ20" s="9"/>
      <c r="WUV20" s="9"/>
      <c r="WVA20" s="9"/>
      <c r="WVF20" s="9"/>
      <c r="WVK20" s="9"/>
      <c r="WVP20" s="9"/>
      <c r="WVU20" s="9"/>
      <c r="WVZ20" s="9"/>
      <c r="WWE20" s="9"/>
      <c r="WWJ20" s="9"/>
      <c r="WWO20" s="9"/>
      <c r="WWT20" s="9"/>
      <c r="WWY20" s="9"/>
      <c r="WXD20" s="9"/>
      <c r="WXI20" s="9"/>
      <c r="WXN20" s="9"/>
      <c r="WXS20" s="9"/>
      <c r="WXX20" s="9"/>
      <c r="WYC20" s="9"/>
      <c r="WYH20" s="9"/>
      <c r="WYM20" s="9"/>
      <c r="WYR20" s="9"/>
      <c r="WYW20" s="9"/>
      <c r="WZB20" s="9"/>
      <c r="WZG20" s="9"/>
      <c r="WZL20" s="9"/>
      <c r="WZQ20" s="9"/>
      <c r="WZV20" s="9"/>
      <c r="XAA20" s="9"/>
      <c r="XAF20" s="9"/>
      <c r="XAK20" s="9"/>
      <c r="XAP20" s="9"/>
      <c r="XAU20" s="9"/>
      <c r="XAZ20" s="9"/>
      <c r="XBE20" s="9"/>
      <c r="XBJ20" s="9"/>
      <c r="XBO20" s="9"/>
      <c r="XBT20" s="9"/>
      <c r="XBY20" s="9"/>
      <c r="XCD20" s="9"/>
      <c r="XCI20" s="9"/>
      <c r="XCN20" s="9"/>
      <c r="XCS20" s="9"/>
      <c r="XCX20" s="9"/>
      <c r="XDC20" s="9"/>
      <c r="XDH20" s="9"/>
      <c r="XDM20" s="9"/>
      <c r="XDR20" s="9"/>
      <c r="XDW20" s="9"/>
      <c r="XEB20" s="9"/>
      <c r="XEG20" s="9"/>
      <c r="XEL20" s="9"/>
      <c r="XEQ20" s="9"/>
      <c r="XEV20" s="9"/>
      <c r="XFA20" s="9"/>
    </row>
    <row r="21" spans="1:1021 1026:2046 2051:3071 3076:4096 4101:5116 5121:6141 6146:7166 7171:8191 8196:9216 9221:10236 10241:11261 11266:12286 12291:13311 13316:14336 14341:15356 15361:16381" s="77" customFormat="1" ht="19.95" customHeight="1" thickBot="1" x14ac:dyDescent="0.35">
      <c r="A21" s="162" t="s">
        <v>6</v>
      </c>
      <c r="B21" s="163">
        <f>SUM(B18:B20)</f>
        <v>18.313000000000002</v>
      </c>
      <c r="C21" s="250">
        <v>18.5</v>
      </c>
      <c r="D21" s="250">
        <v>21.6</v>
      </c>
      <c r="E21" s="250">
        <v>22.334370000000003</v>
      </c>
      <c r="F21" s="250">
        <v>21.178000000000001</v>
      </c>
      <c r="G21" s="9"/>
      <c r="H21" s="9"/>
      <c r="P21" s="9"/>
      <c r="U21" s="9"/>
      <c r="Z21" s="9"/>
      <c r="AE21" s="9"/>
      <c r="AJ21" s="9"/>
      <c r="AO21" s="9"/>
      <c r="AT21" s="9"/>
      <c r="AY21" s="9"/>
      <c r="BD21" s="9"/>
      <c r="BI21" s="9"/>
      <c r="BN21" s="9"/>
      <c r="BS21" s="9"/>
      <c r="BX21" s="9"/>
      <c r="CC21" s="9"/>
      <c r="CH21" s="9"/>
      <c r="CM21" s="9"/>
      <c r="CR21" s="9"/>
      <c r="CW21" s="9"/>
      <c r="DB21" s="9"/>
      <c r="DG21" s="9"/>
      <c r="DL21" s="9"/>
      <c r="DQ21" s="9"/>
      <c r="DV21" s="9"/>
      <c r="EA21" s="9"/>
      <c r="EF21" s="9"/>
      <c r="EK21" s="9"/>
      <c r="EP21" s="9"/>
      <c r="EU21" s="9"/>
      <c r="EZ21" s="9"/>
      <c r="FE21" s="9"/>
      <c r="FJ21" s="9"/>
      <c r="FO21" s="9"/>
      <c r="FT21" s="9"/>
      <c r="FY21" s="9"/>
      <c r="GD21" s="9"/>
      <c r="GI21" s="9"/>
      <c r="GN21" s="9"/>
      <c r="GS21" s="9"/>
      <c r="GX21" s="9"/>
      <c r="HC21" s="9"/>
      <c r="HH21" s="9"/>
      <c r="HM21" s="9"/>
      <c r="HR21" s="9"/>
      <c r="HW21" s="9"/>
      <c r="IB21" s="9"/>
      <c r="IG21" s="9"/>
      <c r="IL21" s="9"/>
      <c r="IQ21" s="9"/>
      <c r="IV21" s="9"/>
      <c r="JA21" s="9"/>
      <c r="JF21" s="9"/>
      <c r="JK21" s="9"/>
      <c r="JP21" s="9"/>
      <c r="JU21" s="9"/>
      <c r="JZ21" s="9"/>
      <c r="KE21" s="9"/>
      <c r="KJ21" s="9"/>
      <c r="KO21" s="9"/>
      <c r="KT21" s="9"/>
      <c r="KY21" s="9"/>
      <c r="LD21" s="9"/>
      <c r="LI21" s="9"/>
      <c r="LN21" s="9"/>
      <c r="LS21" s="9"/>
      <c r="LX21" s="9"/>
      <c r="MC21" s="9"/>
      <c r="MH21" s="9"/>
      <c r="MM21" s="9"/>
      <c r="MR21" s="9"/>
      <c r="MW21" s="9"/>
      <c r="NB21" s="9"/>
      <c r="NG21" s="9"/>
      <c r="NL21" s="9"/>
      <c r="NQ21" s="9"/>
      <c r="NV21" s="9"/>
      <c r="OA21" s="9"/>
      <c r="OF21" s="9"/>
      <c r="OK21" s="9"/>
      <c r="OP21" s="9"/>
      <c r="OU21" s="9"/>
      <c r="OZ21" s="9"/>
      <c r="PE21" s="9"/>
      <c r="PJ21" s="9"/>
      <c r="PO21" s="9"/>
      <c r="PT21" s="9"/>
      <c r="PY21" s="9"/>
      <c r="QD21" s="9"/>
      <c r="QI21" s="9"/>
      <c r="QN21" s="9"/>
      <c r="QS21" s="9"/>
      <c r="QX21" s="9"/>
      <c r="RC21" s="9"/>
      <c r="RH21" s="9"/>
      <c r="RM21" s="9"/>
      <c r="RR21" s="9"/>
      <c r="RW21" s="9"/>
      <c r="SB21" s="9"/>
      <c r="SG21" s="9"/>
      <c r="SL21" s="9"/>
      <c r="SQ21" s="9"/>
      <c r="SV21" s="9"/>
      <c r="TA21" s="9"/>
      <c r="TF21" s="9"/>
      <c r="TK21" s="9"/>
      <c r="TP21" s="9"/>
      <c r="TU21" s="9"/>
      <c r="TZ21" s="9"/>
      <c r="UE21" s="9"/>
      <c r="UJ21" s="9"/>
      <c r="UO21" s="9"/>
      <c r="UT21" s="9"/>
      <c r="UY21" s="9"/>
      <c r="VD21" s="9"/>
      <c r="VI21" s="9"/>
      <c r="VN21" s="9"/>
      <c r="VS21" s="9"/>
      <c r="VX21" s="9"/>
      <c r="WC21" s="9"/>
      <c r="WH21" s="9"/>
      <c r="WM21" s="9"/>
      <c r="WR21" s="9"/>
      <c r="WW21" s="9"/>
      <c r="XB21" s="9"/>
      <c r="XG21" s="9"/>
      <c r="XL21" s="9"/>
      <c r="XQ21" s="9"/>
      <c r="XV21" s="9"/>
      <c r="YA21" s="9"/>
      <c r="YF21" s="9"/>
      <c r="YK21" s="9"/>
      <c r="YP21" s="9"/>
      <c r="YU21" s="9"/>
      <c r="YZ21" s="9"/>
      <c r="ZE21" s="9"/>
      <c r="ZJ21" s="9"/>
      <c r="ZO21" s="9"/>
      <c r="ZT21" s="9"/>
      <c r="ZY21" s="9"/>
      <c r="AAD21" s="9"/>
      <c r="AAI21" s="9"/>
      <c r="AAN21" s="9"/>
      <c r="AAS21" s="9"/>
      <c r="AAX21" s="9"/>
      <c r="ABC21" s="9"/>
      <c r="ABH21" s="9"/>
      <c r="ABM21" s="9"/>
      <c r="ABR21" s="9"/>
      <c r="ABW21" s="9"/>
      <c r="ACB21" s="9"/>
      <c r="ACG21" s="9"/>
      <c r="ACL21" s="9"/>
      <c r="ACQ21" s="9"/>
      <c r="ACV21" s="9"/>
      <c r="ADA21" s="9"/>
      <c r="ADF21" s="9"/>
      <c r="ADK21" s="9"/>
      <c r="ADP21" s="9"/>
      <c r="ADU21" s="9"/>
      <c r="ADZ21" s="9"/>
      <c r="AEE21" s="9"/>
      <c r="AEJ21" s="9"/>
      <c r="AEO21" s="9"/>
      <c r="AET21" s="9"/>
      <c r="AEY21" s="9"/>
      <c r="AFD21" s="9"/>
      <c r="AFI21" s="9"/>
      <c r="AFN21" s="9"/>
      <c r="AFS21" s="9"/>
      <c r="AFX21" s="9"/>
      <c r="AGC21" s="9"/>
      <c r="AGH21" s="9"/>
      <c r="AGM21" s="9"/>
      <c r="AGR21" s="9"/>
      <c r="AGW21" s="9"/>
      <c r="AHB21" s="9"/>
      <c r="AHG21" s="9"/>
      <c r="AHL21" s="9"/>
      <c r="AHQ21" s="9"/>
      <c r="AHV21" s="9"/>
      <c r="AIA21" s="9"/>
      <c r="AIF21" s="9"/>
      <c r="AIK21" s="9"/>
      <c r="AIP21" s="9"/>
      <c r="AIU21" s="9"/>
      <c r="AIZ21" s="9"/>
      <c r="AJE21" s="9"/>
      <c r="AJJ21" s="9"/>
      <c r="AJO21" s="9"/>
      <c r="AJT21" s="9"/>
      <c r="AJY21" s="9"/>
      <c r="AKD21" s="9"/>
      <c r="AKI21" s="9"/>
      <c r="AKN21" s="9"/>
      <c r="AKS21" s="9"/>
      <c r="AKX21" s="9"/>
      <c r="ALC21" s="9"/>
      <c r="ALH21" s="9"/>
      <c r="ALM21" s="9"/>
      <c r="ALR21" s="9"/>
      <c r="ALW21" s="9"/>
      <c r="AMB21" s="9"/>
      <c r="AMG21" s="9"/>
      <c r="AML21" s="9"/>
      <c r="AMQ21" s="9"/>
      <c r="AMV21" s="9"/>
      <c r="ANA21" s="9"/>
      <c r="ANF21" s="9"/>
      <c r="ANK21" s="9"/>
      <c r="ANP21" s="9"/>
      <c r="ANU21" s="9"/>
      <c r="ANZ21" s="9"/>
      <c r="AOE21" s="9"/>
      <c r="AOJ21" s="9"/>
      <c r="AOO21" s="9"/>
      <c r="AOT21" s="9"/>
      <c r="AOY21" s="9"/>
      <c r="APD21" s="9"/>
      <c r="API21" s="9"/>
      <c r="APN21" s="9"/>
      <c r="APS21" s="9"/>
      <c r="APX21" s="9"/>
      <c r="AQC21" s="9"/>
      <c r="AQH21" s="9"/>
      <c r="AQM21" s="9"/>
      <c r="AQR21" s="9"/>
      <c r="AQW21" s="9"/>
      <c r="ARB21" s="9"/>
      <c r="ARG21" s="9"/>
      <c r="ARL21" s="9"/>
      <c r="ARQ21" s="9"/>
      <c r="ARV21" s="9"/>
      <c r="ASA21" s="9"/>
      <c r="ASF21" s="9"/>
      <c r="ASK21" s="9"/>
      <c r="ASP21" s="9"/>
      <c r="ASU21" s="9"/>
      <c r="ASZ21" s="9"/>
      <c r="ATE21" s="9"/>
      <c r="ATJ21" s="9"/>
      <c r="ATO21" s="9"/>
      <c r="ATT21" s="9"/>
      <c r="ATY21" s="9"/>
      <c r="AUD21" s="9"/>
      <c r="AUI21" s="9"/>
      <c r="AUN21" s="9"/>
      <c r="AUS21" s="9"/>
      <c r="AUX21" s="9"/>
      <c r="AVC21" s="9"/>
      <c r="AVH21" s="9"/>
      <c r="AVM21" s="9"/>
      <c r="AVR21" s="9"/>
      <c r="AVW21" s="9"/>
      <c r="AWB21" s="9"/>
      <c r="AWG21" s="9"/>
      <c r="AWL21" s="9"/>
      <c r="AWQ21" s="9"/>
      <c r="AWV21" s="9"/>
      <c r="AXA21" s="9"/>
      <c r="AXF21" s="9"/>
      <c r="AXK21" s="9"/>
      <c r="AXP21" s="9"/>
      <c r="AXU21" s="9"/>
      <c r="AXZ21" s="9"/>
      <c r="AYE21" s="9"/>
      <c r="AYJ21" s="9"/>
      <c r="AYO21" s="9"/>
      <c r="AYT21" s="9"/>
      <c r="AYY21" s="9"/>
      <c r="AZD21" s="9"/>
      <c r="AZI21" s="9"/>
      <c r="AZN21" s="9"/>
      <c r="AZS21" s="9"/>
      <c r="AZX21" s="9"/>
      <c r="BAC21" s="9"/>
      <c r="BAH21" s="9"/>
      <c r="BAM21" s="9"/>
      <c r="BAR21" s="9"/>
      <c r="BAW21" s="9"/>
      <c r="BBB21" s="9"/>
      <c r="BBG21" s="9"/>
      <c r="BBL21" s="9"/>
      <c r="BBQ21" s="9"/>
      <c r="BBV21" s="9"/>
      <c r="BCA21" s="9"/>
      <c r="BCF21" s="9"/>
      <c r="BCK21" s="9"/>
      <c r="BCP21" s="9"/>
      <c r="BCU21" s="9"/>
      <c r="BCZ21" s="9"/>
      <c r="BDE21" s="9"/>
      <c r="BDJ21" s="9"/>
      <c r="BDO21" s="9"/>
      <c r="BDT21" s="9"/>
      <c r="BDY21" s="9"/>
      <c r="BED21" s="9"/>
      <c r="BEI21" s="9"/>
      <c r="BEN21" s="9"/>
      <c r="BES21" s="9"/>
      <c r="BEX21" s="9"/>
      <c r="BFC21" s="9"/>
      <c r="BFH21" s="9"/>
      <c r="BFM21" s="9"/>
      <c r="BFR21" s="9"/>
      <c r="BFW21" s="9"/>
      <c r="BGB21" s="9"/>
      <c r="BGG21" s="9"/>
      <c r="BGL21" s="9"/>
      <c r="BGQ21" s="9"/>
      <c r="BGV21" s="9"/>
      <c r="BHA21" s="9"/>
      <c r="BHF21" s="9"/>
      <c r="BHK21" s="9"/>
      <c r="BHP21" s="9"/>
      <c r="BHU21" s="9"/>
      <c r="BHZ21" s="9"/>
      <c r="BIE21" s="9"/>
      <c r="BIJ21" s="9"/>
      <c r="BIO21" s="9"/>
      <c r="BIT21" s="9"/>
      <c r="BIY21" s="9"/>
      <c r="BJD21" s="9"/>
      <c r="BJI21" s="9"/>
      <c r="BJN21" s="9"/>
      <c r="BJS21" s="9"/>
      <c r="BJX21" s="9"/>
      <c r="BKC21" s="9"/>
      <c r="BKH21" s="9"/>
      <c r="BKM21" s="9"/>
      <c r="BKR21" s="9"/>
      <c r="BKW21" s="9"/>
      <c r="BLB21" s="9"/>
      <c r="BLG21" s="9"/>
      <c r="BLL21" s="9"/>
      <c r="BLQ21" s="9"/>
      <c r="BLV21" s="9"/>
      <c r="BMA21" s="9"/>
      <c r="BMF21" s="9"/>
      <c r="BMK21" s="9"/>
      <c r="BMP21" s="9"/>
      <c r="BMU21" s="9"/>
      <c r="BMZ21" s="9"/>
      <c r="BNE21" s="9"/>
      <c r="BNJ21" s="9"/>
      <c r="BNO21" s="9"/>
      <c r="BNT21" s="9"/>
      <c r="BNY21" s="9"/>
      <c r="BOD21" s="9"/>
      <c r="BOI21" s="9"/>
      <c r="BON21" s="9"/>
      <c r="BOS21" s="9"/>
      <c r="BOX21" s="9"/>
      <c r="BPC21" s="9"/>
      <c r="BPH21" s="9"/>
      <c r="BPM21" s="9"/>
      <c r="BPR21" s="9"/>
      <c r="BPW21" s="9"/>
      <c r="BQB21" s="9"/>
      <c r="BQG21" s="9"/>
      <c r="BQL21" s="9"/>
      <c r="BQQ21" s="9"/>
      <c r="BQV21" s="9"/>
      <c r="BRA21" s="9"/>
      <c r="BRF21" s="9"/>
      <c r="BRK21" s="9"/>
      <c r="BRP21" s="9"/>
      <c r="BRU21" s="9"/>
      <c r="BRZ21" s="9"/>
      <c r="BSE21" s="9"/>
      <c r="BSJ21" s="9"/>
      <c r="BSO21" s="9"/>
      <c r="BST21" s="9"/>
      <c r="BSY21" s="9"/>
      <c r="BTD21" s="9"/>
      <c r="BTI21" s="9"/>
      <c r="BTN21" s="9"/>
      <c r="BTS21" s="9"/>
      <c r="BTX21" s="9"/>
      <c r="BUC21" s="9"/>
      <c r="BUH21" s="9"/>
      <c r="BUM21" s="9"/>
      <c r="BUR21" s="9"/>
      <c r="BUW21" s="9"/>
      <c r="BVB21" s="9"/>
      <c r="BVG21" s="9"/>
      <c r="BVL21" s="9"/>
      <c r="BVQ21" s="9"/>
      <c r="BVV21" s="9"/>
      <c r="BWA21" s="9"/>
      <c r="BWF21" s="9"/>
      <c r="BWK21" s="9"/>
      <c r="BWP21" s="9"/>
      <c r="BWU21" s="9"/>
      <c r="BWZ21" s="9"/>
      <c r="BXE21" s="9"/>
      <c r="BXJ21" s="9"/>
      <c r="BXO21" s="9"/>
      <c r="BXT21" s="9"/>
      <c r="BXY21" s="9"/>
      <c r="BYD21" s="9"/>
      <c r="BYI21" s="9"/>
      <c r="BYN21" s="9"/>
      <c r="BYS21" s="9"/>
      <c r="BYX21" s="9"/>
      <c r="BZC21" s="9"/>
      <c r="BZH21" s="9"/>
      <c r="BZM21" s="9"/>
      <c r="BZR21" s="9"/>
      <c r="BZW21" s="9"/>
      <c r="CAB21" s="9"/>
      <c r="CAG21" s="9"/>
      <c r="CAL21" s="9"/>
      <c r="CAQ21" s="9"/>
      <c r="CAV21" s="9"/>
      <c r="CBA21" s="9"/>
      <c r="CBF21" s="9"/>
      <c r="CBK21" s="9"/>
      <c r="CBP21" s="9"/>
      <c r="CBU21" s="9"/>
      <c r="CBZ21" s="9"/>
      <c r="CCE21" s="9"/>
      <c r="CCJ21" s="9"/>
      <c r="CCO21" s="9"/>
      <c r="CCT21" s="9"/>
      <c r="CCY21" s="9"/>
      <c r="CDD21" s="9"/>
      <c r="CDI21" s="9"/>
      <c r="CDN21" s="9"/>
      <c r="CDS21" s="9"/>
      <c r="CDX21" s="9"/>
      <c r="CEC21" s="9"/>
      <c r="CEH21" s="9"/>
      <c r="CEM21" s="9"/>
      <c r="CER21" s="9"/>
      <c r="CEW21" s="9"/>
      <c r="CFB21" s="9"/>
      <c r="CFG21" s="9"/>
      <c r="CFL21" s="9"/>
      <c r="CFQ21" s="9"/>
      <c r="CFV21" s="9"/>
      <c r="CGA21" s="9"/>
      <c r="CGF21" s="9"/>
      <c r="CGK21" s="9"/>
      <c r="CGP21" s="9"/>
      <c r="CGU21" s="9"/>
      <c r="CGZ21" s="9"/>
      <c r="CHE21" s="9"/>
      <c r="CHJ21" s="9"/>
      <c r="CHO21" s="9"/>
      <c r="CHT21" s="9"/>
      <c r="CHY21" s="9"/>
      <c r="CID21" s="9"/>
      <c r="CII21" s="9"/>
      <c r="CIN21" s="9"/>
      <c r="CIS21" s="9"/>
      <c r="CIX21" s="9"/>
      <c r="CJC21" s="9"/>
      <c r="CJH21" s="9"/>
      <c r="CJM21" s="9"/>
      <c r="CJR21" s="9"/>
      <c r="CJW21" s="9"/>
      <c r="CKB21" s="9"/>
      <c r="CKG21" s="9"/>
      <c r="CKL21" s="9"/>
      <c r="CKQ21" s="9"/>
      <c r="CKV21" s="9"/>
      <c r="CLA21" s="9"/>
      <c r="CLF21" s="9"/>
      <c r="CLK21" s="9"/>
      <c r="CLP21" s="9"/>
      <c r="CLU21" s="9"/>
      <c r="CLZ21" s="9"/>
      <c r="CME21" s="9"/>
      <c r="CMJ21" s="9"/>
      <c r="CMO21" s="9"/>
      <c r="CMT21" s="9"/>
      <c r="CMY21" s="9"/>
      <c r="CND21" s="9"/>
      <c r="CNI21" s="9"/>
      <c r="CNN21" s="9"/>
      <c r="CNS21" s="9"/>
      <c r="CNX21" s="9"/>
      <c r="COC21" s="9"/>
      <c r="COH21" s="9"/>
      <c r="COM21" s="9"/>
      <c r="COR21" s="9"/>
      <c r="COW21" s="9"/>
      <c r="CPB21" s="9"/>
      <c r="CPG21" s="9"/>
      <c r="CPL21" s="9"/>
      <c r="CPQ21" s="9"/>
      <c r="CPV21" s="9"/>
      <c r="CQA21" s="9"/>
      <c r="CQF21" s="9"/>
      <c r="CQK21" s="9"/>
      <c r="CQP21" s="9"/>
      <c r="CQU21" s="9"/>
      <c r="CQZ21" s="9"/>
      <c r="CRE21" s="9"/>
      <c r="CRJ21" s="9"/>
      <c r="CRO21" s="9"/>
      <c r="CRT21" s="9"/>
      <c r="CRY21" s="9"/>
      <c r="CSD21" s="9"/>
      <c r="CSI21" s="9"/>
      <c r="CSN21" s="9"/>
      <c r="CSS21" s="9"/>
      <c r="CSX21" s="9"/>
      <c r="CTC21" s="9"/>
      <c r="CTH21" s="9"/>
      <c r="CTM21" s="9"/>
      <c r="CTR21" s="9"/>
      <c r="CTW21" s="9"/>
      <c r="CUB21" s="9"/>
      <c r="CUG21" s="9"/>
      <c r="CUL21" s="9"/>
      <c r="CUQ21" s="9"/>
      <c r="CUV21" s="9"/>
      <c r="CVA21" s="9"/>
      <c r="CVF21" s="9"/>
      <c r="CVK21" s="9"/>
      <c r="CVP21" s="9"/>
      <c r="CVU21" s="9"/>
      <c r="CVZ21" s="9"/>
      <c r="CWE21" s="9"/>
      <c r="CWJ21" s="9"/>
      <c r="CWO21" s="9"/>
      <c r="CWT21" s="9"/>
      <c r="CWY21" s="9"/>
      <c r="CXD21" s="9"/>
      <c r="CXI21" s="9"/>
      <c r="CXN21" s="9"/>
      <c r="CXS21" s="9"/>
      <c r="CXX21" s="9"/>
      <c r="CYC21" s="9"/>
      <c r="CYH21" s="9"/>
      <c r="CYM21" s="9"/>
      <c r="CYR21" s="9"/>
      <c r="CYW21" s="9"/>
      <c r="CZB21" s="9"/>
      <c r="CZG21" s="9"/>
      <c r="CZL21" s="9"/>
      <c r="CZQ21" s="9"/>
      <c r="CZV21" s="9"/>
      <c r="DAA21" s="9"/>
      <c r="DAF21" s="9"/>
      <c r="DAK21" s="9"/>
      <c r="DAP21" s="9"/>
      <c r="DAU21" s="9"/>
      <c r="DAZ21" s="9"/>
      <c r="DBE21" s="9"/>
      <c r="DBJ21" s="9"/>
      <c r="DBO21" s="9"/>
      <c r="DBT21" s="9"/>
      <c r="DBY21" s="9"/>
      <c r="DCD21" s="9"/>
      <c r="DCI21" s="9"/>
      <c r="DCN21" s="9"/>
      <c r="DCS21" s="9"/>
      <c r="DCX21" s="9"/>
      <c r="DDC21" s="9"/>
      <c r="DDH21" s="9"/>
      <c r="DDM21" s="9"/>
      <c r="DDR21" s="9"/>
      <c r="DDW21" s="9"/>
      <c r="DEB21" s="9"/>
      <c r="DEG21" s="9"/>
      <c r="DEL21" s="9"/>
      <c r="DEQ21" s="9"/>
      <c r="DEV21" s="9"/>
      <c r="DFA21" s="9"/>
      <c r="DFF21" s="9"/>
      <c r="DFK21" s="9"/>
      <c r="DFP21" s="9"/>
      <c r="DFU21" s="9"/>
      <c r="DFZ21" s="9"/>
      <c r="DGE21" s="9"/>
      <c r="DGJ21" s="9"/>
      <c r="DGO21" s="9"/>
      <c r="DGT21" s="9"/>
      <c r="DGY21" s="9"/>
      <c r="DHD21" s="9"/>
      <c r="DHI21" s="9"/>
      <c r="DHN21" s="9"/>
      <c r="DHS21" s="9"/>
      <c r="DHX21" s="9"/>
      <c r="DIC21" s="9"/>
      <c r="DIH21" s="9"/>
      <c r="DIM21" s="9"/>
      <c r="DIR21" s="9"/>
      <c r="DIW21" s="9"/>
      <c r="DJB21" s="9"/>
      <c r="DJG21" s="9"/>
      <c r="DJL21" s="9"/>
      <c r="DJQ21" s="9"/>
      <c r="DJV21" s="9"/>
      <c r="DKA21" s="9"/>
      <c r="DKF21" s="9"/>
      <c r="DKK21" s="9"/>
      <c r="DKP21" s="9"/>
      <c r="DKU21" s="9"/>
      <c r="DKZ21" s="9"/>
      <c r="DLE21" s="9"/>
      <c r="DLJ21" s="9"/>
      <c r="DLO21" s="9"/>
      <c r="DLT21" s="9"/>
      <c r="DLY21" s="9"/>
      <c r="DMD21" s="9"/>
      <c r="DMI21" s="9"/>
      <c r="DMN21" s="9"/>
      <c r="DMS21" s="9"/>
      <c r="DMX21" s="9"/>
      <c r="DNC21" s="9"/>
      <c r="DNH21" s="9"/>
      <c r="DNM21" s="9"/>
      <c r="DNR21" s="9"/>
      <c r="DNW21" s="9"/>
      <c r="DOB21" s="9"/>
      <c r="DOG21" s="9"/>
      <c r="DOL21" s="9"/>
      <c r="DOQ21" s="9"/>
      <c r="DOV21" s="9"/>
      <c r="DPA21" s="9"/>
      <c r="DPF21" s="9"/>
      <c r="DPK21" s="9"/>
      <c r="DPP21" s="9"/>
      <c r="DPU21" s="9"/>
      <c r="DPZ21" s="9"/>
      <c r="DQE21" s="9"/>
      <c r="DQJ21" s="9"/>
      <c r="DQO21" s="9"/>
      <c r="DQT21" s="9"/>
      <c r="DQY21" s="9"/>
      <c r="DRD21" s="9"/>
      <c r="DRI21" s="9"/>
      <c r="DRN21" s="9"/>
      <c r="DRS21" s="9"/>
      <c r="DRX21" s="9"/>
      <c r="DSC21" s="9"/>
      <c r="DSH21" s="9"/>
      <c r="DSM21" s="9"/>
      <c r="DSR21" s="9"/>
      <c r="DSW21" s="9"/>
      <c r="DTB21" s="9"/>
      <c r="DTG21" s="9"/>
      <c r="DTL21" s="9"/>
      <c r="DTQ21" s="9"/>
      <c r="DTV21" s="9"/>
      <c r="DUA21" s="9"/>
      <c r="DUF21" s="9"/>
      <c r="DUK21" s="9"/>
      <c r="DUP21" s="9"/>
      <c r="DUU21" s="9"/>
      <c r="DUZ21" s="9"/>
      <c r="DVE21" s="9"/>
      <c r="DVJ21" s="9"/>
      <c r="DVO21" s="9"/>
      <c r="DVT21" s="9"/>
      <c r="DVY21" s="9"/>
      <c r="DWD21" s="9"/>
      <c r="DWI21" s="9"/>
      <c r="DWN21" s="9"/>
      <c r="DWS21" s="9"/>
      <c r="DWX21" s="9"/>
      <c r="DXC21" s="9"/>
      <c r="DXH21" s="9"/>
      <c r="DXM21" s="9"/>
      <c r="DXR21" s="9"/>
      <c r="DXW21" s="9"/>
      <c r="DYB21" s="9"/>
      <c r="DYG21" s="9"/>
      <c r="DYL21" s="9"/>
      <c r="DYQ21" s="9"/>
      <c r="DYV21" s="9"/>
      <c r="DZA21" s="9"/>
      <c r="DZF21" s="9"/>
      <c r="DZK21" s="9"/>
      <c r="DZP21" s="9"/>
      <c r="DZU21" s="9"/>
      <c r="DZZ21" s="9"/>
      <c r="EAE21" s="9"/>
      <c r="EAJ21" s="9"/>
      <c r="EAO21" s="9"/>
      <c r="EAT21" s="9"/>
      <c r="EAY21" s="9"/>
      <c r="EBD21" s="9"/>
      <c r="EBI21" s="9"/>
      <c r="EBN21" s="9"/>
      <c r="EBS21" s="9"/>
      <c r="EBX21" s="9"/>
      <c r="ECC21" s="9"/>
      <c r="ECH21" s="9"/>
      <c r="ECM21" s="9"/>
      <c r="ECR21" s="9"/>
      <c r="ECW21" s="9"/>
      <c r="EDB21" s="9"/>
      <c r="EDG21" s="9"/>
      <c r="EDL21" s="9"/>
      <c r="EDQ21" s="9"/>
      <c r="EDV21" s="9"/>
      <c r="EEA21" s="9"/>
      <c r="EEF21" s="9"/>
      <c r="EEK21" s="9"/>
      <c r="EEP21" s="9"/>
      <c r="EEU21" s="9"/>
      <c r="EEZ21" s="9"/>
      <c r="EFE21" s="9"/>
      <c r="EFJ21" s="9"/>
      <c r="EFO21" s="9"/>
      <c r="EFT21" s="9"/>
      <c r="EFY21" s="9"/>
      <c r="EGD21" s="9"/>
      <c r="EGI21" s="9"/>
      <c r="EGN21" s="9"/>
      <c r="EGS21" s="9"/>
      <c r="EGX21" s="9"/>
      <c r="EHC21" s="9"/>
      <c r="EHH21" s="9"/>
      <c r="EHM21" s="9"/>
      <c r="EHR21" s="9"/>
      <c r="EHW21" s="9"/>
      <c r="EIB21" s="9"/>
      <c r="EIG21" s="9"/>
      <c r="EIL21" s="9"/>
      <c r="EIQ21" s="9"/>
      <c r="EIV21" s="9"/>
      <c r="EJA21" s="9"/>
      <c r="EJF21" s="9"/>
      <c r="EJK21" s="9"/>
      <c r="EJP21" s="9"/>
      <c r="EJU21" s="9"/>
      <c r="EJZ21" s="9"/>
      <c r="EKE21" s="9"/>
      <c r="EKJ21" s="9"/>
      <c r="EKO21" s="9"/>
      <c r="EKT21" s="9"/>
      <c r="EKY21" s="9"/>
      <c r="ELD21" s="9"/>
      <c r="ELI21" s="9"/>
      <c r="ELN21" s="9"/>
      <c r="ELS21" s="9"/>
      <c r="ELX21" s="9"/>
      <c r="EMC21" s="9"/>
      <c r="EMH21" s="9"/>
      <c r="EMM21" s="9"/>
      <c r="EMR21" s="9"/>
      <c r="EMW21" s="9"/>
      <c r="ENB21" s="9"/>
      <c r="ENG21" s="9"/>
      <c r="ENL21" s="9"/>
      <c r="ENQ21" s="9"/>
      <c r="ENV21" s="9"/>
      <c r="EOA21" s="9"/>
      <c r="EOF21" s="9"/>
      <c r="EOK21" s="9"/>
      <c r="EOP21" s="9"/>
      <c r="EOU21" s="9"/>
      <c r="EOZ21" s="9"/>
      <c r="EPE21" s="9"/>
      <c r="EPJ21" s="9"/>
      <c r="EPO21" s="9"/>
      <c r="EPT21" s="9"/>
      <c r="EPY21" s="9"/>
      <c r="EQD21" s="9"/>
      <c r="EQI21" s="9"/>
      <c r="EQN21" s="9"/>
      <c r="EQS21" s="9"/>
      <c r="EQX21" s="9"/>
      <c r="ERC21" s="9"/>
      <c r="ERH21" s="9"/>
      <c r="ERM21" s="9"/>
      <c r="ERR21" s="9"/>
      <c r="ERW21" s="9"/>
      <c r="ESB21" s="9"/>
      <c r="ESG21" s="9"/>
      <c r="ESL21" s="9"/>
      <c r="ESQ21" s="9"/>
      <c r="ESV21" s="9"/>
      <c r="ETA21" s="9"/>
      <c r="ETF21" s="9"/>
      <c r="ETK21" s="9"/>
      <c r="ETP21" s="9"/>
      <c r="ETU21" s="9"/>
      <c r="ETZ21" s="9"/>
      <c r="EUE21" s="9"/>
      <c r="EUJ21" s="9"/>
      <c r="EUO21" s="9"/>
      <c r="EUT21" s="9"/>
      <c r="EUY21" s="9"/>
      <c r="EVD21" s="9"/>
      <c r="EVI21" s="9"/>
      <c r="EVN21" s="9"/>
      <c r="EVS21" s="9"/>
      <c r="EVX21" s="9"/>
      <c r="EWC21" s="9"/>
      <c r="EWH21" s="9"/>
      <c r="EWM21" s="9"/>
      <c r="EWR21" s="9"/>
      <c r="EWW21" s="9"/>
      <c r="EXB21" s="9"/>
      <c r="EXG21" s="9"/>
      <c r="EXL21" s="9"/>
      <c r="EXQ21" s="9"/>
      <c r="EXV21" s="9"/>
      <c r="EYA21" s="9"/>
      <c r="EYF21" s="9"/>
      <c r="EYK21" s="9"/>
      <c r="EYP21" s="9"/>
      <c r="EYU21" s="9"/>
      <c r="EYZ21" s="9"/>
      <c r="EZE21" s="9"/>
      <c r="EZJ21" s="9"/>
      <c r="EZO21" s="9"/>
      <c r="EZT21" s="9"/>
      <c r="EZY21" s="9"/>
      <c r="FAD21" s="9"/>
      <c r="FAI21" s="9"/>
      <c r="FAN21" s="9"/>
      <c r="FAS21" s="9"/>
      <c r="FAX21" s="9"/>
      <c r="FBC21" s="9"/>
      <c r="FBH21" s="9"/>
      <c r="FBM21" s="9"/>
      <c r="FBR21" s="9"/>
      <c r="FBW21" s="9"/>
      <c r="FCB21" s="9"/>
      <c r="FCG21" s="9"/>
      <c r="FCL21" s="9"/>
      <c r="FCQ21" s="9"/>
      <c r="FCV21" s="9"/>
      <c r="FDA21" s="9"/>
      <c r="FDF21" s="9"/>
      <c r="FDK21" s="9"/>
      <c r="FDP21" s="9"/>
      <c r="FDU21" s="9"/>
      <c r="FDZ21" s="9"/>
      <c r="FEE21" s="9"/>
      <c r="FEJ21" s="9"/>
      <c r="FEO21" s="9"/>
      <c r="FET21" s="9"/>
      <c r="FEY21" s="9"/>
      <c r="FFD21" s="9"/>
      <c r="FFI21" s="9"/>
      <c r="FFN21" s="9"/>
      <c r="FFS21" s="9"/>
      <c r="FFX21" s="9"/>
      <c r="FGC21" s="9"/>
      <c r="FGH21" s="9"/>
      <c r="FGM21" s="9"/>
      <c r="FGR21" s="9"/>
      <c r="FGW21" s="9"/>
      <c r="FHB21" s="9"/>
      <c r="FHG21" s="9"/>
      <c r="FHL21" s="9"/>
      <c r="FHQ21" s="9"/>
      <c r="FHV21" s="9"/>
      <c r="FIA21" s="9"/>
      <c r="FIF21" s="9"/>
      <c r="FIK21" s="9"/>
      <c r="FIP21" s="9"/>
      <c r="FIU21" s="9"/>
      <c r="FIZ21" s="9"/>
      <c r="FJE21" s="9"/>
      <c r="FJJ21" s="9"/>
      <c r="FJO21" s="9"/>
      <c r="FJT21" s="9"/>
      <c r="FJY21" s="9"/>
      <c r="FKD21" s="9"/>
      <c r="FKI21" s="9"/>
      <c r="FKN21" s="9"/>
      <c r="FKS21" s="9"/>
      <c r="FKX21" s="9"/>
      <c r="FLC21" s="9"/>
      <c r="FLH21" s="9"/>
      <c r="FLM21" s="9"/>
      <c r="FLR21" s="9"/>
      <c r="FLW21" s="9"/>
      <c r="FMB21" s="9"/>
      <c r="FMG21" s="9"/>
      <c r="FML21" s="9"/>
      <c r="FMQ21" s="9"/>
      <c r="FMV21" s="9"/>
      <c r="FNA21" s="9"/>
      <c r="FNF21" s="9"/>
      <c r="FNK21" s="9"/>
      <c r="FNP21" s="9"/>
      <c r="FNU21" s="9"/>
      <c r="FNZ21" s="9"/>
      <c r="FOE21" s="9"/>
      <c r="FOJ21" s="9"/>
      <c r="FOO21" s="9"/>
      <c r="FOT21" s="9"/>
      <c r="FOY21" s="9"/>
      <c r="FPD21" s="9"/>
      <c r="FPI21" s="9"/>
      <c r="FPN21" s="9"/>
      <c r="FPS21" s="9"/>
      <c r="FPX21" s="9"/>
      <c r="FQC21" s="9"/>
      <c r="FQH21" s="9"/>
      <c r="FQM21" s="9"/>
      <c r="FQR21" s="9"/>
      <c r="FQW21" s="9"/>
      <c r="FRB21" s="9"/>
      <c r="FRG21" s="9"/>
      <c r="FRL21" s="9"/>
      <c r="FRQ21" s="9"/>
      <c r="FRV21" s="9"/>
      <c r="FSA21" s="9"/>
      <c r="FSF21" s="9"/>
      <c r="FSK21" s="9"/>
      <c r="FSP21" s="9"/>
      <c r="FSU21" s="9"/>
      <c r="FSZ21" s="9"/>
      <c r="FTE21" s="9"/>
      <c r="FTJ21" s="9"/>
      <c r="FTO21" s="9"/>
      <c r="FTT21" s="9"/>
      <c r="FTY21" s="9"/>
      <c r="FUD21" s="9"/>
      <c r="FUI21" s="9"/>
      <c r="FUN21" s="9"/>
      <c r="FUS21" s="9"/>
      <c r="FUX21" s="9"/>
      <c r="FVC21" s="9"/>
      <c r="FVH21" s="9"/>
      <c r="FVM21" s="9"/>
      <c r="FVR21" s="9"/>
      <c r="FVW21" s="9"/>
      <c r="FWB21" s="9"/>
      <c r="FWG21" s="9"/>
      <c r="FWL21" s="9"/>
      <c r="FWQ21" s="9"/>
      <c r="FWV21" s="9"/>
      <c r="FXA21" s="9"/>
      <c r="FXF21" s="9"/>
      <c r="FXK21" s="9"/>
      <c r="FXP21" s="9"/>
      <c r="FXU21" s="9"/>
      <c r="FXZ21" s="9"/>
      <c r="FYE21" s="9"/>
      <c r="FYJ21" s="9"/>
      <c r="FYO21" s="9"/>
      <c r="FYT21" s="9"/>
      <c r="FYY21" s="9"/>
      <c r="FZD21" s="9"/>
      <c r="FZI21" s="9"/>
      <c r="FZN21" s="9"/>
      <c r="FZS21" s="9"/>
      <c r="FZX21" s="9"/>
      <c r="GAC21" s="9"/>
      <c r="GAH21" s="9"/>
      <c r="GAM21" s="9"/>
      <c r="GAR21" s="9"/>
      <c r="GAW21" s="9"/>
      <c r="GBB21" s="9"/>
      <c r="GBG21" s="9"/>
      <c r="GBL21" s="9"/>
      <c r="GBQ21" s="9"/>
      <c r="GBV21" s="9"/>
      <c r="GCA21" s="9"/>
      <c r="GCF21" s="9"/>
      <c r="GCK21" s="9"/>
      <c r="GCP21" s="9"/>
      <c r="GCU21" s="9"/>
      <c r="GCZ21" s="9"/>
      <c r="GDE21" s="9"/>
      <c r="GDJ21" s="9"/>
      <c r="GDO21" s="9"/>
      <c r="GDT21" s="9"/>
      <c r="GDY21" s="9"/>
      <c r="GED21" s="9"/>
      <c r="GEI21" s="9"/>
      <c r="GEN21" s="9"/>
      <c r="GES21" s="9"/>
      <c r="GEX21" s="9"/>
      <c r="GFC21" s="9"/>
      <c r="GFH21" s="9"/>
      <c r="GFM21" s="9"/>
      <c r="GFR21" s="9"/>
      <c r="GFW21" s="9"/>
      <c r="GGB21" s="9"/>
      <c r="GGG21" s="9"/>
      <c r="GGL21" s="9"/>
      <c r="GGQ21" s="9"/>
      <c r="GGV21" s="9"/>
      <c r="GHA21" s="9"/>
      <c r="GHF21" s="9"/>
      <c r="GHK21" s="9"/>
      <c r="GHP21" s="9"/>
      <c r="GHU21" s="9"/>
      <c r="GHZ21" s="9"/>
      <c r="GIE21" s="9"/>
      <c r="GIJ21" s="9"/>
      <c r="GIO21" s="9"/>
      <c r="GIT21" s="9"/>
      <c r="GIY21" s="9"/>
      <c r="GJD21" s="9"/>
      <c r="GJI21" s="9"/>
      <c r="GJN21" s="9"/>
      <c r="GJS21" s="9"/>
      <c r="GJX21" s="9"/>
      <c r="GKC21" s="9"/>
      <c r="GKH21" s="9"/>
      <c r="GKM21" s="9"/>
      <c r="GKR21" s="9"/>
      <c r="GKW21" s="9"/>
      <c r="GLB21" s="9"/>
      <c r="GLG21" s="9"/>
      <c r="GLL21" s="9"/>
      <c r="GLQ21" s="9"/>
      <c r="GLV21" s="9"/>
      <c r="GMA21" s="9"/>
      <c r="GMF21" s="9"/>
      <c r="GMK21" s="9"/>
      <c r="GMP21" s="9"/>
      <c r="GMU21" s="9"/>
      <c r="GMZ21" s="9"/>
      <c r="GNE21" s="9"/>
      <c r="GNJ21" s="9"/>
      <c r="GNO21" s="9"/>
      <c r="GNT21" s="9"/>
      <c r="GNY21" s="9"/>
      <c r="GOD21" s="9"/>
      <c r="GOI21" s="9"/>
      <c r="GON21" s="9"/>
      <c r="GOS21" s="9"/>
      <c r="GOX21" s="9"/>
      <c r="GPC21" s="9"/>
      <c r="GPH21" s="9"/>
      <c r="GPM21" s="9"/>
      <c r="GPR21" s="9"/>
      <c r="GPW21" s="9"/>
      <c r="GQB21" s="9"/>
      <c r="GQG21" s="9"/>
      <c r="GQL21" s="9"/>
      <c r="GQQ21" s="9"/>
      <c r="GQV21" s="9"/>
      <c r="GRA21" s="9"/>
      <c r="GRF21" s="9"/>
      <c r="GRK21" s="9"/>
      <c r="GRP21" s="9"/>
      <c r="GRU21" s="9"/>
      <c r="GRZ21" s="9"/>
      <c r="GSE21" s="9"/>
      <c r="GSJ21" s="9"/>
      <c r="GSO21" s="9"/>
      <c r="GST21" s="9"/>
      <c r="GSY21" s="9"/>
      <c r="GTD21" s="9"/>
      <c r="GTI21" s="9"/>
      <c r="GTN21" s="9"/>
      <c r="GTS21" s="9"/>
      <c r="GTX21" s="9"/>
      <c r="GUC21" s="9"/>
      <c r="GUH21" s="9"/>
      <c r="GUM21" s="9"/>
      <c r="GUR21" s="9"/>
      <c r="GUW21" s="9"/>
      <c r="GVB21" s="9"/>
      <c r="GVG21" s="9"/>
      <c r="GVL21" s="9"/>
      <c r="GVQ21" s="9"/>
      <c r="GVV21" s="9"/>
      <c r="GWA21" s="9"/>
      <c r="GWF21" s="9"/>
      <c r="GWK21" s="9"/>
      <c r="GWP21" s="9"/>
      <c r="GWU21" s="9"/>
      <c r="GWZ21" s="9"/>
      <c r="GXE21" s="9"/>
      <c r="GXJ21" s="9"/>
      <c r="GXO21" s="9"/>
      <c r="GXT21" s="9"/>
      <c r="GXY21" s="9"/>
      <c r="GYD21" s="9"/>
      <c r="GYI21" s="9"/>
      <c r="GYN21" s="9"/>
      <c r="GYS21" s="9"/>
      <c r="GYX21" s="9"/>
      <c r="GZC21" s="9"/>
      <c r="GZH21" s="9"/>
      <c r="GZM21" s="9"/>
      <c r="GZR21" s="9"/>
      <c r="GZW21" s="9"/>
      <c r="HAB21" s="9"/>
      <c r="HAG21" s="9"/>
      <c r="HAL21" s="9"/>
      <c r="HAQ21" s="9"/>
      <c r="HAV21" s="9"/>
      <c r="HBA21" s="9"/>
      <c r="HBF21" s="9"/>
      <c r="HBK21" s="9"/>
      <c r="HBP21" s="9"/>
      <c r="HBU21" s="9"/>
      <c r="HBZ21" s="9"/>
      <c r="HCE21" s="9"/>
      <c r="HCJ21" s="9"/>
      <c r="HCO21" s="9"/>
      <c r="HCT21" s="9"/>
      <c r="HCY21" s="9"/>
      <c r="HDD21" s="9"/>
      <c r="HDI21" s="9"/>
      <c r="HDN21" s="9"/>
      <c r="HDS21" s="9"/>
      <c r="HDX21" s="9"/>
      <c r="HEC21" s="9"/>
      <c r="HEH21" s="9"/>
      <c r="HEM21" s="9"/>
      <c r="HER21" s="9"/>
      <c r="HEW21" s="9"/>
      <c r="HFB21" s="9"/>
      <c r="HFG21" s="9"/>
      <c r="HFL21" s="9"/>
      <c r="HFQ21" s="9"/>
      <c r="HFV21" s="9"/>
      <c r="HGA21" s="9"/>
      <c r="HGF21" s="9"/>
      <c r="HGK21" s="9"/>
      <c r="HGP21" s="9"/>
      <c r="HGU21" s="9"/>
      <c r="HGZ21" s="9"/>
      <c r="HHE21" s="9"/>
      <c r="HHJ21" s="9"/>
      <c r="HHO21" s="9"/>
      <c r="HHT21" s="9"/>
      <c r="HHY21" s="9"/>
      <c r="HID21" s="9"/>
      <c r="HII21" s="9"/>
      <c r="HIN21" s="9"/>
      <c r="HIS21" s="9"/>
      <c r="HIX21" s="9"/>
      <c r="HJC21" s="9"/>
      <c r="HJH21" s="9"/>
      <c r="HJM21" s="9"/>
      <c r="HJR21" s="9"/>
      <c r="HJW21" s="9"/>
      <c r="HKB21" s="9"/>
      <c r="HKG21" s="9"/>
      <c r="HKL21" s="9"/>
      <c r="HKQ21" s="9"/>
      <c r="HKV21" s="9"/>
      <c r="HLA21" s="9"/>
      <c r="HLF21" s="9"/>
      <c r="HLK21" s="9"/>
      <c r="HLP21" s="9"/>
      <c r="HLU21" s="9"/>
      <c r="HLZ21" s="9"/>
      <c r="HME21" s="9"/>
      <c r="HMJ21" s="9"/>
      <c r="HMO21" s="9"/>
      <c r="HMT21" s="9"/>
      <c r="HMY21" s="9"/>
      <c r="HND21" s="9"/>
      <c r="HNI21" s="9"/>
      <c r="HNN21" s="9"/>
      <c r="HNS21" s="9"/>
      <c r="HNX21" s="9"/>
      <c r="HOC21" s="9"/>
      <c r="HOH21" s="9"/>
      <c r="HOM21" s="9"/>
      <c r="HOR21" s="9"/>
      <c r="HOW21" s="9"/>
      <c r="HPB21" s="9"/>
      <c r="HPG21" s="9"/>
      <c r="HPL21" s="9"/>
      <c r="HPQ21" s="9"/>
      <c r="HPV21" s="9"/>
      <c r="HQA21" s="9"/>
      <c r="HQF21" s="9"/>
      <c r="HQK21" s="9"/>
      <c r="HQP21" s="9"/>
      <c r="HQU21" s="9"/>
      <c r="HQZ21" s="9"/>
      <c r="HRE21" s="9"/>
      <c r="HRJ21" s="9"/>
      <c r="HRO21" s="9"/>
      <c r="HRT21" s="9"/>
      <c r="HRY21" s="9"/>
      <c r="HSD21" s="9"/>
      <c r="HSI21" s="9"/>
      <c r="HSN21" s="9"/>
      <c r="HSS21" s="9"/>
      <c r="HSX21" s="9"/>
      <c r="HTC21" s="9"/>
      <c r="HTH21" s="9"/>
      <c r="HTM21" s="9"/>
      <c r="HTR21" s="9"/>
      <c r="HTW21" s="9"/>
      <c r="HUB21" s="9"/>
      <c r="HUG21" s="9"/>
      <c r="HUL21" s="9"/>
      <c r="HUQ21" s="9"/>
      <c r="HUV21" s="9"/>
      <c r="HVA21" s="9"/>
      <c r="HVF21" s="9"/>
      <c r="HVK21" s="9"/>
      <c r="HVP21" s="9"/>
      <c r="HVU21" s="9"/>
      <c r="HVZ21" s="9"/>
      <c r="HWE21" s="9"/>
      <c r="HWJ21" s="9"/>
      <c r="HWO21" s="9"/>
      <c r="HWT21" s="9"/>
      <c r="HWY21" s="9"/>
      <c r="HXD21" s="9"/>
      <c r="HXI21" s="9"/>
      <c r="HXN21" s="9"/>
      <c r="HXS21" s="9"/>
      <c r="HXX21" s="9"/>
      <c r="HYC21" s="9"/>
      <c r="HYH21" s="9"/>
      <c r="HYM21" s="9"/>
      <c r="HYR21" s="9"/>
      <c r="HYW21" s="9"/>
      <c r="HZB21" s="9"/>
      <c r="HZG21" s="9"/>
      <c r="HZL21" s="9"/>
      <c r="HZQ21" s="9"/>
      <c r="HZV21" s="9"/>
      <c r="IAA21" s="9"/>
      <c r="IAF21" s="9"/>
      <c r="IAK21" s="9"/>
      <c r="IAP21" s="9"/>
      <c r="IAU21" s="9"/>
      <c r="IAZ21" s="9"/>
      <c r="IBE21" s="9"/>
      <c r="IBJ21" s="9"/>
      <c r="IBO21" s="9"/>
      <c r="IBT21" s="9"/>
      <c r="IBY21" s="9"/>
      <c r="ICD21" s="9"/>
      <c r="ICI21" s="9"/>
      <c r="ICN21" s="9"/>
      <c r="ICS21" s="9"/>
      <c r="ICX21" s="9"/>
      <c r="IDC21" s="9"/>
      <c r="IDH21" s="9"/>
      <c r="IDM21" s="9"/>
      <c r="IDR21" s="9"/>
      <c r="IDW21" s="9"/>
      <c r="IEB21" s="9"/>
      <c r="IEG21" s="9"/>
      <c r="IEL21" s="9"/>
      <c r="IEQ21" s="9"/>
      <c r="IEV21" s="9"/>
      <c r="IFA21" s="9"/>
      <c r="IFF21" s="9"/>
      <c r="IFK21" s="9"/>
      <c r="IFP21" s="9"/>
      <c r="IFU21" s="9"/>
      <c r="IFZ21" s="9"/>
      <c r="IGE21" s="9"/>
      <c r="IGJ21" s="9"/>
      <c r="IGO21" s="9"/>
      <c r="IGT21" s="9"/>
      <c r="IGY21" s="9"/>
      <c r="IHD21" s="9"/>
      <c r="IHI21" s="9"/>
      <c r="IHN21" s="9"/>
      <c r="IHS21" s="9"/>
      <c r="IHX21" s="9"/>
      <c r="IIC21" s="9"/>
      <c r="IIH21" s="9"/>
      <c r="IIM21" s="9"/>
      <c r="IIR21" s="9"/>
      <c r="IIW21" s="9"/>
      <c r="IJB21" s="9"/>
      <c r="IJG21" s="9"/>
      <c r="IJL21" s="9"/>
      <c r="IJQ21" s="9"/>
      <c r="IJV21" s="9"/>
      <c r="IKA21" s="9"/>
      <c r="IKF21" s="9"/>
      <c r="IKK21" s="9"/>
      <c r="IKP21" s="9"/>
      <c r="IKU21" s="9"/>
      <c r="IKZ21" s="9"/>
      <c r="ILE21" s="9"/>
      <c r="ILJ21" s="9"/>
      <c r="ILO21" s="9"/>
      <c r="ILT21" s="9"/>
      <c r="ILY21" s="9"/>
      <c r="IMD21" s="9"/>
      <c r="IMI21" s="9"/>
      <c r="IMN21" s="9"/>
      <c r="IMS21" s="9"/>
      <c r="IMX21" s="9"/>
      <c r="INC21" s="9"/>
      <c r="INH21" s="9"/>
      <c r="INM21" s="9"/>
      <c r="INR21" s="9"/>
      <c r="INW21" s="9"/>
      <c r="IOB21" s="9"/>
      <c r="IOG21" s="9"/>
      <c r="IOL21" s="9"/>
      <c r="IOQ21" s="9"/>
      <c r="IOV21" s="9"/>
      <c r="IPA21" s="9"/>
      <c r="IPF21" s="9"/>
      <c r="IPK21" s="9"/>
      <c r="IPP21" s="9"/>
      <c r="IPU21" s="9"/>
      <c r="IPZ21" s="9"/>
      <c r="IQE21" s="9"/>
      <c r="IQJ21" s="9"/>
      <c r="IQO21" s="9"/>
      <c r="IQT21" s="9"/>
      <c r="IQY21" s="9"/>
      <c r="IRD21" s="9"/>
      <c r="IRI21" s="9"/>
      <c r="IRN21" s="9"/>
      <c r="IRS21" s="9"/>
      <c r="IRX21" s="9"/>
      <c r="ISC21" s="9"/>
      <c r="ISH21" s="9"/>
      <c r="ISM21" s="9"/>
      <c r="ISR21" s="9"/>
      <c r="ISW21" s="9"/>
      <c r="ITB21" s="9"/>
      <c r="ITG21" s="9"/>
      <c r="ITL21" s="9"/>
      <c r="ITQ21" s="9"/>
      <c r="ITV21" s="9"/>
      <c r="IUA21" s="9"/>
      <c r="IUF21" s="9"/>
      <c r="IUK21" s="9"/>
      <c r="IUP21" s="9"/>
      <c r="IUU21" s="9"/>
      <c r="IUZ21" s="9"/>
      <c r="IVE21" s="9"/>
      <c r="IVJ21" s="9"/>
      <c r="IVO21" s="9"/>
      <c r="IVT21" s="9"/>
      <c r="IVY21" s="9"/>
      <c r="IWD21" s="9"/>
      <c r="IWI21" s="9"/>
      <c r="IWN21" s="9"/>
      <c r="IWS21" s="9"/>
      <c r="IWX21" s="9"/>
      <c r="IXC21" s="9"/>
      <c r="IXH21" s="9"/>
      <c r="IXM21" s="9"/>
      <c r="IXR21" s="9"/>
      <c r="IXW21" s="9"/>
      <c r="IYB21" s="9"/>
      <c r="IYG21" s="9"/>
      <c r="IYL21" s="9"/>
      <c r="IYQ21" s="9"/>
      <c r="IYV21" s="9"/>
      <c r="IZA21" s="9"/>
      <c r="IZF21" s="9"/>
      <c r="IZK21" s="9"/>
      <c r="IZP21" s="9"/>
      <c r="IZU21" s="9"/>
      <c r="IZZ21" s="9"/>
      <c r="JAE21" s="9"/>
      <c r="JAJ21" s="9"/>
      <c r="JAO21" s="9"/>
      <c r="JAT21" s="9"/>
      <c r="JAY21" s="9"/>
      <c r="JBD21" s="9"/>
      <c r="JBI21" s="9"/>
      <c r="JBN21" s="9"/>
      <c r="JBS21" s="9"/>
      <c r="JBX21" s="9"/>
      <c r="JCC21" s="9"/>
      <c r="JCH21" s="9"/>
      <c r="JCM21" s="9"/>
      <c r="JCR21" s="9"/>
      <c r="JCW21" s="9"/>
      <c r="JDB21" s="9"/>
      <c r="JDG21" s="9"/>
      <c r="JDL21" s="9"/>
      <c r="JDQ21" s="9"/>
      <c r="JDV21" s="9"/>
      <c r="JEA21" s="9"/>
      <c r="JEF21" s="9"/>
      <c r="JEK21" s="9"/>
      <c r="JEP21" s="9"/>
      <c r="JEU21" s="9"/>
      <c r="JEZ21" s="9"/>
      <c r="JFE21" s="9"/>
      <c r="JFJ21" s="9"/>
      <c r="JFO21" s="9"/>
      <c r="JFT21" s="9"/>
      <c r="JFY21" s="9"/>
      <c r="JGD21" s="9"/>
      <c r="JGI21" s="9"/>
      <c r="JGN21" s="9"/>
      <c r="JGS21" s="9"/>
      <c r="JGX21" s="9"/>
      <c r="JHC21" s="9"/>
      <c r="JHH21" s="9"/>
      <c r="JHM21" s="9"/>
      <c r="JHR21" s="9"/>
      <c r="JHW21" s="9"/>
      <c r="JIB21" s="9"/>
      <c r="JIG21" s="9"/>
      <c r="JIL21" s="9"/>
      <c r="JIQ21" s="9"/>
      <c r="JIV21" s="9"/>
      <c r="JJA21" s="9"/>
      <c r="JJF21" s="9"/>
      <c r="JJK21" s="9"/>
      <c r="JJP21" s="9"/>
      <c r="JJU21" s="9"/>
      <c r="JJZ21" s="9"/>
      <c r="JKE21" s="9"/>
      <c r="JKJ21" s="9"/>
      <c r="JKO21" s="9"/>
      <c r="JKT21" s="9"/>
      <c r="JKY21" s="9"/>
      <c r="JLD21" s="9"/>
      <c r="JLI21" s="9"/>
      <c r="JLN21" s="9"/>
      <c r="JLS21" s="9"/>
      <c r="JLX21" s="9"/>
      <c r="JMC21" s="9"/>
      <c r="JMH21" s="9"/>
      <c r="JMM21" s="9"/>
      <c r="JMR21" s="9"/>
      <c r="JMW21" s="9"/>
      <c r="JNB21" s="9"/>
      <c r="JNG21" s="9"/>
      <c r="JNL21" s="9"/>
      <c r="JNQ21" s="9"/>
      <c r="JNV21" s="9"/>
      <c r="JOA21" s="9"/>
      <c r="JOF21" s="9"/>
      <c r="JOK21" s="9"/>
      <c r="JOP21" s="9"/>
      <c r="JOU21" s="9"/>
      <c r="JOZ21" s="9"/>
      <c r="JPE21" s="9"/>
      <c r="JPJ21" s="9"/>
      <c r="JPO21" s="9"/>
      <c r="JPT21" s="9"/>
      <c r="JPY21" s="9"/>
      <c r="JQD21" s="9"/>
      <c r="JQI21" s="9"/>
      <c r="JQN21" s="9"/>
      <c r="JQS21" s="9"/>
      <c r="JQX21" s="9"/>
      <c r="JRC21" s="9"/>
      <c r="JRH21" s="9"/>
      <c r="JRM21" s="9"/>
      <c r="JRR21" s="9"/>
      <c r="JRW21" s="9"/>
      <c r="JSB21" s="9"/>
      <c r="JSG21" s="9"/>
      <c r="JSL21" s="9"/>
      <c r="JSQ21" s="9"/>
      <c r="JSV21" s="9"/>
      <c r="JTA21" s="9"/>
      <c r="JTF21" s="9"/>
      <c r="JTK21" s="9"/>
      <c r="JTP21" s="9"/>
      <c r="JTU21" s="9"/>
      <c r="JTZ21" s="9"/>
      <c r="JUE21" s="9"/>
      <c r="JUJ21" s="9"/>
      <c r="JUO21" s="9"/>
      <c r="JUT21" s="9"/>
      <c r="JUY21" s="9"/>
      <c r="JVD21" s="9"/>
      <c r="JVI21" s="9"/>
      <c r="JVN21" s="9"/>
      <c r="JVS21" s="9"/>
      <c r="JVX21" s="9"/>
      <c r="JWC21" s="9"/>
      <c r="JWH21" s="9"/>
      <c r="JWM21" s="9"/>
      <c r="JWR21" s="9"/>
      <c r="JWW21" s="9"/>
      <c r="JXB21" s="9"/>
      <c r="JXG21" s="9"/>
      <c r="JXL21" s="9"/>
      <c r="JXQ21" s="9"/>
      <c r="JXV21" s="9"/>
      <c r="JYA21" s="9"/>
      <c r="JYF21" s="9"/>
      <c r="JYK21" s="9"/>
      <c r="JYP21" s="9"/>
      <c r="JYU21" s="9"/>
      <c r="JYZ21" s="9"/>
      <c r="JZE21" s="9"/>
      <c r="JZJ21" s="9"/>
      <c r="JZO21" s="9"/>
      <c r="JZT21" s="9"/>
      <c r="JZY21" s="9"/>
      <c r="KAD21" s="9"/>
      <c r="KAI21" s="9"/>
      <c r="KAN21" s="9"/>
      <c r="KAS21" s="9"/>
      <c r="KAX21" s="9"/>
      <c r="KBC21" s="9"/>
      <c r="KBH21" s="9"/>
      <c r="KBM21" s="9"/>
      <c r="KBR21" s="9"/>
      <c r="KBW21" s="9"/>
      <c r="KCB21" s="9"/>
      <c r="KCG21" s="9"/>
      <c r="KCL21" s="9"/>
      <c r="KCQ21" s="9"/>
      <c r="KCV21" s="9"/>
      <c r="KDA21" s="9"/>
      <c r="KDF21" s="9"/>
      <c r="KDK21" s="9"/>
      <c r="KDP21" s="9"/>
      <c r="KDU21" s="9"/>
      <c r="KDZ21" s="9"/>
      <c r="KEE21" s="9"/>
      <c r="KEJ21" s="9"/>
      <c r="KEO21" s="9"/>
      <c r="KET21" s="9"/>
      <c r="KEY21" s="9"/>
      <c r="KFD21" s="9"/>
      <c r="KFI21" s="9"/>
      <c r="KFN21" s="9"/>
      <c r="KFS21" s="9"/>
      <c r="KFX21" s="9"/>
      <c r="KGC21" s="9"/>
      <c r="KGH21" s="9"/>
      <c r="KGM21" s="9"/>
      <c r="KGR21" s="9"/>
      <c r="KGW21" s="9"/>
      <c r="KHB21" s="9"/>
      <c r="KHG21" s="9"/>
      <c r="KHL21" s="9"/>
      <c r="KHQ21" s="9"/>
      <c r="KHV21" s="9"/>
      <c r="KIA21" s="9"/>
      <c r="KIF21" s="9"/>
      <c r="KIK21" s="9"/>
      <c r="KIP21" s="9"/>
      <c r="KIU21" s="9"/>
      <c r="KIZ21" s="9"/>
      <c r="KJE21" s="9"/>
      <c r="KJJ21" s="9"/>
      <c r="KJO21" s="9"/>
      <c r="KJT21" s="9"/>
      <c r="KJY21" s="9"/>
      <c r="KKD21" s="9"/>
      <c r="KKI21" s="9"/>
      <c r="KKN21" s="9"/>
      <c r="KKS21" s="9"/>
      <c r="KKX21" s="9"/>
      <c r="KLC21" s="9"/>
      <c r="KLH21" s="9"/>
      <c r="KLM21" s="9"/>
      <c r="KLR21" s="9"/>
      <c r="KLW21" s="9"/>
      <c r="KMB21" s="9"/>
      <c r="KMG21" s="9"/>
      <c r="KML21" s="9"/>
      <c r="KMQ21" s="9"/>
      <c r="KMV21" s="9"/>
      <c r="KNA21" s="9"/>
      <c r="KNF21" s="9"/>
      <c r="KNK21" s="9"/>
      <c r="KNP21" s="9"/>
      <c r="KNU21" s="9"/>
      <c r="KNZ21" s="9"/>
      <c r="KOE21" s="9"/>
      <c r="KOJ21" s="9"/>
      <c r="KOO21" s="9"/>
      <c r="KOT21" s="9"/>
      <c r="KOY21" s="9"/>
      <c r="KPD21" s="9"/>
      <c r="KPI21" s="9"/>
      <c r="KPN21" s="9"/>
      <c r="KPS21" s="9"/>
      <c r="KPX21" s="9"/>
      <c r="KQC21" s="9"/>
      <c r="KQH21" s="9"/>
      <c r="KQM21" s="9"/>
      <c r="KQR21" s="9"/>
      <c r="KQW21" s="9"/>
      <c r="KRB21" s="9"/>
      <c r="KRG21" s="9"/>
      <c r="KRL21" s="9"/>
      <c r="KRQ21" s="9"/>
      <c r="KRV21" s="9"/>
      <c r="KSA21" s="9"/>
      <c r="KSF21" s="9"/>
      <c r="KSK21" s="9"/>
      <c r="KSP21" s="9"/>
      <c r="KSU21" s="9"/>
      <c r="KSZ21" s="9"/>
      <c r="KTE21" s="9"/>
      <c r="KTJ21" s="9"/>
      <c r="KTO21" s="9"/>
      <c r="KTT21" s="9"/>
      <c r="KTY21" s="9"/>
      <c r="KUD21" s="9"/>
      <c r="KUI21" s="9"/>
      <c r="KUN21" s="9"/>
      <c r="KUS21" s="9"/>
      <c r="KUX21" s="9"/>
      <c r="KVC21" s="9"/>
      <c r="KVH21" s="9"/>
      <c r="KVM21" s="9"/>
      <c r="KVR21" s="9"/>
      <c r="KVW21" s="9"/>
      <c r="KWB21" s="9"/>
      <c r="KWG21" s="9"/>
      <c r="KWL21" s="9"/>
      <c r="KWQ21" s="9"/>
      <c r="KWV21" s="9"/>
      <c r="KXA21" s="9"/>
      <c r="KXF21" s="9"/>
      <c r="KXK21" s="9"/>
      <c r="KXP21" s="9"/>
      <c r="KXU21" s="9"/>
      <c r="KXZ21" s="9"/>
      <c r="KYE21" s="9"/>
      <c r="KYJ21" s="9"/>
      <c r="KYO21" s="9"/>
      <c r="KYT21" s="9"/>
      <c r="KYY21" s="9"/>
      <c r="KZD21" s="9"/>
      <c r="KZI21" s="9"/>
      <c r="KZN21" s="9"/>
      <c r="KZS21" s="9"/>
      <c r="KZX21" s="9"/>
      <c r="LAC21" s="9"/>
      <c r="LAH21" s="9"/>
      <c r="LAM21" s="9"/>
      <c r="LAR21" s="9"/>
      <c r="LAW21" s="9"/>
      <c r="LBB21" s="9"/>
      <c r="LBG21" s="9"/>
      <c r="LBL21" s="9"/>
      <c r="LBQ21" s="9"/>
      <c r="LBV21" s="9"/>
      <c r="LCA21" s="9"/>
      <c r="LCF21" s="9"/>
      <c r="LCK21" s="9"/>
      <c r="LCP21" s="9"/>
      <c r="LCU21" s="9"/>
      <c r="LCZ21" s="9"/>
      <c r="LDE21" s="9"/>
      <c r="LDJ21" s="9"/>
      <c r="LDO21" s="9"/>
      <c r="LDT21" s="9"/>
      <c r="LDY21" s="9"/>
      <c r="LED21" s="9"/>
      <c r="LEI21" s="9"/>
      <c r="LEN21" s="9"/>
      <c r="LES21" s="9"/>
      <c r="LEX21" s="9"/>
      <c r="LFC21" s="9"/>
      <c r="LFH21" s="9"/>
      <c r="LFM21" s="9"/>
      <c r="LFR21" s="9"/>
      <c r="LFW21" s="9"/>
      <c r="LGB21" s="9"/>
      <c r="LGG21" s="9"/>
      <c r="LGL21" s="9"/>
      <c r="LGQ21" s="9"/>
      <c r="LGV21" s="9"/>
      <c r="LHA21" s="9"/>
      <c r="LHF21" s="9"/>
      <c r="LHK21" s="9"/>
      <c r="LHP21" s="9"/>
      <c r="LHU21" s="9"/>
      <c r="LHZ21" s="9"/>
      <c r="LIE21" s="9"/>
      <c r="LIJ21" s="9"/>
      <c r="LIO21" s="9"/>
      <c r="LIT21" s="9"/>
      <c r="LIY21" s="9"/>
      <c r="LJD21" s="9"/>
      <c r="LJI21" s="9"/>
      <c r="LJN21" s="9"/>
      <c r="LJS21" s="9"/>
      <c r="LJX21" s="9"/>
      <c r="LKC21" s="9"/>
      <c r="LKH21" s="9"/>
      <c r="LKM21" s="9"/>
      <c r="LKR21" s="9"/>
      <c r="LKW21" s="9"/>
      <c r="LLB21" s="9"/>
      <c r="LLG21" s="9"/>
      <c r="LLL21" s="9"/>
      <c r="LLQ21" s="9"/>
      <c r="LLV21" s="9"/>
      <c r="LMA21" s="9"/>
      <c r="LMF21" s="9"/>
      <c r="LMK21" s="9"/>
      <c r="LMP21" s="9"/>
      <c r="LMU21" s="9"/>
      <c r="LMZ21" s="9"/>
      <c r="LNE21" s="9"/>
      <c r="LNJ21" s="9"/>
      <c r="LNO21" s="9"/>
      <c r="LNT21" s="9"/>
      <c r="LNY21" s="9"/>
      <c r="LOD21" s="9"/>
      <c r="LOI21" s="9"/>
      <c r="LON21" s="9"/>
      <c r="LOS21" s="9"/>
      <c r="LOX21" s="9"/>
      <c r="LPC21" s="9"/>
      <c r="LPH21" s="9"/>
      <c r="LPM21" s="9"/>
      <c r="LPR21" s="9"/>
      <c r="LPW21" s="9"/>
      <c r="LQB21" s="9"/>
      <c r="LQG21" s="9"/>
      <c r="LQL21" s="9"/>
      <c r="LQQ21" s="9"/>
      <c r="LQV21" s="9"/>
      <c r="LRA21" s="9"/>
      <c r="LRF21" s="9"/>
      <c r="LRK21" s="9"/>
      <c r="LRP21" s="9"/>
      <c r="LRU21" s="9"/>
      <c r="LRZ21" s="9"/>
      <c r="LSE21" s="9"/>
      <c r="LSJ21" s="9"/>
      <c r="LSO21" s="9"/>
      <c r="LST21" s="9"/>
      <c r="LSY21" s="9"/>
      <c r="LTD21" s="9"/>
      <c r="LTI21" s="9"/>
      <c r="LTN21" s="9"/>
      <c r="LTS21" s="9"/>
      <c r="LTX21" s="9"/>
      <c r="LUC21" s="9"/>
      <c r="LUH21" s="9"/>
      <c r="LUM21" s="9"/>
      <c r="LUR21" s="9"/>
      <c r="LUW21" s="9"/>
      <c r="LVB21" s="9"/>
      <c r="LVG21" s="9"/>
      <c r="LVL21" s="9"/>
      <c r="LVQ21" s="9"/>
      <c r="LVV21" s="9"/>
      <c r="LWA21" s="9"/>
      <c r="LWF21" s="9"/>
      <c r="LWK21" s="9"/>
      <c r="LWP21" s="9"/>
      <c r="LWU21" s="9"/>
      <c r="LWZ21" s="9"/>
      <c r="LXE21" s="9"/>
      <c r="LXJ21" s="9"/>
      <c r="LXO21" s="9"/>
      <c r="LXT21" s="9"/>
      <c r="LXY21" s="9"/>
      <c r="LYD21" s="9"/>
      <c r="LYI21" s="9"/>
      <c r="LYN21" s="9"/>
      <c r="LYS21" s="9"/>
      <c r="LYX21" s="9"/>
      <c r="LZC21" s="9"/>
      <c r="LZH21" s="9"/>
      <c r="LZM21" s="9"/>
      <c r="LZR21" s="9"/>
      <c r="LZW21" s="9"/>
      <c r="MAB21" s="9"/>
      <c r="MAG21" s="9"/>
      <c r="MAL21" s="9"/>
      <c r="MAQ21" s="9"/>
      <c r="MAV21" s="9"/>
      <c r="MBA21" s="9"/>
      <c r="MBF21" s="9"/>
      <c r="MBK21" s="9"/>
      <c r="MBP21" s="9"/>
      <c r="MBU21" s="9"/>
      <c r="MBZ21" s="9"/>
      <c r="MCE21" s="9"/>
      <c r="MCJ21" s="9"/>
      <c r="MCO21" s="9"/>
      <c r="MCT21" s="9"/>
      <c r="MCY21" s="9"/>
      <c r="MDD21" s="9"/>
      <c r="MDI21" s="9"/>
      <c r="MDN21" s="9"/>
      <c r="MDS21" s="9"/>
      <c r="MDX21" s="9"/>
      <c r="MEC21" s="9"/>
      <c r="MEH21" s="9"/>
      <c r="MEM21" s="9"/>
      <c r="MER21" s="9"/>
      <c r="MEW21" s="9"/>
      <c r="MFB21" s="9"/>
      <c r="MFG21" s="9"/>
      <c r="MFL21" s="9"/>
      <c r="MFQ21" s="9"/>
      <c r="MFV21" s="9"/>
      <c r="MGA21" s="9"/>
      <c r="MGF21" s="9"/>
      <c r="MGK21" s="9"/>
      <c r="MGP21" s="9"/>
      <c r="MGU21" s="9"/>
      <c r="MGZ21" s="9"/>
      <c r="MHE21" s="9"/>
      <c r="MHJ21" s="9"/>
      <c r="MHO21" s="9"/>
      <c r="MHT21" s="9"/>
      <c r="MHY21" s="9"/>
      <c r="MID21" s="9"/>
      <c r="MII21" s="9"/>
      <c r="MIN21" s="9"/>
      <c r="MIS21" s="9"/>
      <c r="MIX21" s="9"/>
      <c r="MJC21" s="9"/>
      <c r="MJH21" s="9"/>
      <c r="MJM21" s="9"/>
      <c r="MJR21" s="9"/>
      <c r="MJW21" s="9"/>
      <c r="MKB21" s="9"/>
      <c r="MKG21" s="9"/>
      <c r="MKL21" s="9"/>
      <c r="MKQ21" s="9"/>
      <c r="MKV21" s="9"/>
      <c r="MLA21" s="9"/>
      <c r="MLF21" s="9"/>
      <c r="MLK21" s="9"/>
      <c r="MLP21" s="9"/>
      <c r="MLU21" s="9"/>
      <c r="MLZ21" s="9"/>
      <c r="MME21" s="9"/>
      <c r="MMJ21" s="9"/>
      <c r="MMO21" s="9"/>
      <c r="MMT21" s="9"/>
      <c r="MMY21" s="9"/>
      <c r="MND21" s="9"/>
      <c r="MNI21" s="9"/>
      <c r="MNN21" s="9"/>
      <c r="MNS21" s="9"/>
      <c r="MNX21" s="9"/>
      <c r="MOC21" s="9"/>
      <c r="MOH21" s="9"/>
      <c r="MOM21" s="9"/>
      <c r="MOR21" s="9"/>
      <c r="MOW21" s="9"/>
      <c r="MPB21" s="9"/>
      <c r="MPG21" s="9"/>
      <c r="MPL21" s="9"/>
      <c r="MPQ21" s="9"/>
      <c r="MPV21" s="9"/>
      <c r="MQA21" s="9"/>
      <c r="MQF21" s="9"/>
      <c r="MQK21" s="9"/>
      <c r="MQP21" s="9"/>
      <c r="MQU21" s="9"/>
      <c r="MQZ21" s="9"/>
      <c r="MRE21" s="9"/>
      <c r="MRJ21" s="9"/>
      <c r="MRO21" s="9"/>
      <c r="MRT21" s="9"/>
      <c r="MRY21" s="9"/>
      <c r="MSD21" s="9"/>
      <c r="MSI21" s="9"/>
      <c r="MSN21" s="9"/>
      <c r="MSS21" s="9"/>
      <c r="MSX21" s="9"/>
      <c r="MTC21" s="9"/>
      <c r="MTH21" s="9"/>
      <c r="MTM21" s="9"/>
      <c r="MTR21" s="9"/>
      <c r="MTW21" s="9"/>
      <c r="MUB21" s="9"/>
      <c r="MUG21" s="9"/>
      <c r="MUL21" s="9"/>
      <c r="MUQ21" s="9"/>
      <c r="MUV21" s="9"/>
      <c r="MVA21" s="9"/>
      <c r="MVF21" s="9"/>
      <c r="MVK21" s="9"/>
      <c r="MVP21" s="9"/>
      <c r="MVU21" s="9"/>
      <c r="MVZ21" s="9"/>
      <c r="MWE21" s="9"/>
      <c r="MWJ21" s="9"/>
      <c r="MWO21" s="9"/>
      <c r="MWT21" s="9"/>
      <c r="MWY21" s="9"/>
      <c r="MXD21" s="9"/>
      <c r="MXI21" s="9"/>
      <c r="MXN21" s="9"/>
      <c r="MXS21" s="9"/>
      <c r="MXX21" s="9"/>
      <c r="MYC21" s="9"/>
      <c r="MYH21" s="9"/>
      <c r="MYM21" s="9"/>
      <c r="MYR21" s="9"/>
      <c r="MYW21" s="9"/>
      <c r="MZB21" s="9"/>
      <c r="MZG21" s="9"/>
      <c r="MZL21" s="9"/>
      <c r="MZQ21" s="9"/>
      <c r="MZV21" s="9"/>
      <c r="NAA21" s="9"/>
      <c r="NAF21" s="9"/>
      <c r="NAK21" s="9"/>
      <c r="NAP21" s="9"/>
      <c r="NAU21" s="9"/>
      <c r="NAZ21" s="9"/>
      <c r="NBE21" s="9"/>
      <c r="NBJ21" s="9"/>
      <c r="NBO21" s="9"/>
      <c r="NBT21" s="9"/>
      <c r="NBY21" s="9"/>
      <c r="NCD21" s="9"/>
      <c r="NCI21" s="9"/>
      <c r="NCN21" s="9"/>
      <c r="NCS21" s="9"/>
      <c r="NCX21" s="9"/>
      <c r="NDC21" s="9"/>
      <c r="NDH21" s="9"/>
      <c r="NDM21" s="9"/>
      <c r="NDR21" s="9"/>
      <c r="NDW21" s="9"/>
      <c r="NEB21" s="9"/>
      <c r="NEG21" s="9"/>
      <c r="NEL21" s="9"/>
      <c r="NEQ21" s="9"/>
      <c r="NEV21" s="9"/>
      <c r="NFA21" s="9"/>
      <c r="NFF21" s="9"/>
      <c r="NFK21" s="9"/>
      <c r="NFP21" s="9"/>
      <c r="NFU21" s="9"/>
      <c r="NFZ21" s="9"/>
      <c r="NGE21" s="9"/>
      <c r="NGJ21" s="9"/>
      <c r="NGO21" s="9"/>
      <c r="NGT21" s="9"/>
      <c r="NGY21" s="9"/>
      <c r="NHD21" s="9"/>
      <c r="NHI21" s="9"/>
      <c r="NHN21" s="9"/>
      <c r="NHS21" s="9"/>
      <c r="NHX21" s="9"/>
      <c r="NIC21" s="9"/>
      <c r="NIH21" s="9"/>
      <c r="NIM21" s="9"/>
      <c r="NIR21" s="9"/>
      <c r="NIW21" s="9"/>
      <c r="NJB21" s="9"/>
      <c r="NJG21" s="9"/>
      <c r="NJL21" s="9"/>
      <c r="NJQ21" s="9"/>
      <c r="NJV21" s="9"/>
      <c r="NKA21" s="9"/>
      <c r="NKF21" s="9"/>
      <c r="NKK21" s="9"/>
      <c r="NKP21" s="9"/>
      <c r="NKU21" s="9"/>
      <c r="NKZ21" s="9"/>
      <c r="NLE21" s="9"/>
      <c r="NLJ21" s="9"/>
      <c r="NLO21" s="9"/>
      <c r="NLT21" s="9"/>
      <c r="NLY21" s="9"/>
      <c r="NMD21" s="9"/>
      <c r="NMI21" s="9"/>
      <c r="NMN21" s="9"/>
      <c r="NMS21" s="9"/>
      <c r="NMX21" s="9"/>
      <c r="NNC21" s="9"/>
      <c r="NNH21" s="9"/>
      <c r="NNM21" s="9"/>
      <c r="NNR21" s="9"/>
      <c r="NNW21" s="9"/>
      <c r="NOB21" s="9"/>
      <c r="NOG21" s="9"/>
      <c r="NOL21" s="9"/>
      <c r="NOQ21" s="9"/>
      <c r="NOV21" s="9"/>
      <c r="NPA21" s="9"/>
      <c r="NPF21" s="9"/>
      <c r="NPK21" s="9"/>
      <c r="NPP21" s="9"/>
      <c r="NPU21" s="9"/>
      <c r="NPZ21" s="9"/>
      <c r="NQE21" s="9"/>
      <c r="NQJ21" s="9"/>
      <c r="NQO21" s="9"/>
      <c r="NQT21" s="9"/>
      <c r="NQY21" s="9"/>
      <c r="NRD21" s="9"/>
      <c r="NRI21" s="9"/>
      <c r="NRN21" s="9"/>
      <c r="NRS21" s="9"/>
      <c r="NRX21" s="9"/>
      <c r="NSC21" s="9"/>
      <c r="NSH21" s="9"/>
      <c r="NSM21" s="9"/>
      <c r="NSR21" s="9"/>
      <c r="NSW21" s="9"/>
      <c r="NTB21" s="9"/>
      <c r="NTG21" s="9"/>
      <c r="NTL21" s="9"/>
      <c r="NTQ21" s="9"/>
      <c r="NTV21" s="9"/>
      <c r="NUA21" s="9"/>
      <c r="NUF21" s="9"/>
      <c r="NUK21" s="9"/>
      <c r="NUP21" s="9"/>
      <c r="NUU21" s="9"/>
      <c r="NUZ21" s="9"/>
      <c r="NVE21" s="9"/>
      <c r="NVJ21" s="9"/>
      <c r="NVO21" s="9"/>
      <c r="NVT21" s="9"/>
      <c r="NVY21" s="9"/>
      <c r="NWD21" s="9"/>
      <c r="NWI21" s="9"/>
      <c r="NWN21" s="9"/>
      <c r="NWS21" s="9"/>
      <c r="NWX21" s="9"/>
      <c r="NXC21" s="9"/>
      <c r="NXH21" s="9"/>
      <c r="NXM21" s="9"/>
      <c r="NXR21" s="9"/>
      <c r="NXW21" s="9"/>
      <c r="NYB21" s="9"/>
      <c r="NYG21" s="9"/>
      <c r="NYL21" s="9"/>
      <c r="NYQ21" s="9"/>
      <c r="NYV21" s="9"/>
      <c r="NZA21" s="9"/>
      <c r="NZF21" s="9"/>
      <c r="NZK21" s="9"/>
      <c r="NZP21" s="9"/>
      <c r="NZU21" s="9"/>
      <c r="NZZ21" s="9"/>
      <c r="OAE21" s="9"/>
      <c r="OAJ21" s="9"/>
      <c r="OAO21" s="9"/>
      <c r="OAT21" s="9"/>
      <c r="OAY21" s="9"/>
      <c r="OBD21" s="9"/>
      <c r="OBI21" s="9"/>
      <c r="OBN21" s="9"/>
      <c r="OBS21" s="9"/>
      <c r="OBX21" s="9"/>
      <c r="OCC21" s="9"/>
      <c r="OCH21" s="9"/>
      <c r="OCM21" s="9"/>
      <c r="OCR21" s="9"/>
      <c r="OCW21" s="9"/>
      <c r="ODB21" s="9"/>
      <c r="ODG21" s="9"/>
      <c r="ODL21" s="9"/>
      <c r="ODQ21" s="9"/>
      <c r="ODV21" s="9"/>
      <c r="OEA21" s="9"/>
      <c r="OEF21" s="9"/>
      <c r="OEK21" s="9"/>
      <c r="OEP21" s="9"/>
      <c r="OEU21" s="9"/>
      <c r="OEZ21" s="9"/>
      <c r="OFE21" s="9"/>
      <c r="OFJ21" s="9"/>
      <c r="OFO21" s="9"/>
      <c r="OFT21" s="9"/>
      <c r="OFY21" s="9"/>
      <c r="OGD21" s="9"/>
      <c r="OGI21" s="9"/>
      <c r="OGN21" s="9"/>
      <c r="OGS21" s="9"/>
      <c r="OGX21" s="9"/>
      <c r="OHC21" s="9"/>
      <c r="OHH21" s="9"/>
      <c r="OHM21" s="9"/>
      <c r="OHR21" s="9"/>
      <c r="OHW21" s="9"/>
      <c r="OIB21" s="9"/>
      <c r="OIG21" s="9"/>
      <c r="OIL21" s="9"/>
      <c r="OIQ21" s="9"/>
      <c r="OIV21" s="9"/>
      <c r="OJA21" s="9"/>
      <c r="OJF21" s="9"/>
      <c r="OJK21" s="9"/>
      <c r="OJP21" s="9"/>
      <c r="OJU21" s="9"/>
      <c r="OJZ21" s="9"/>
      <c r="OKE21" s="9"/>
      <c r="OKJ21" s="9"/>
      <c r="OKO21" s="9"/>
      <c r="OKT21" s="9"/>
      <c r="OKY21" s="9"/>
      <c r="OLD21" s="9"/>
      <c r="OLI21" s="9"/>
      <c r="OLN21" s="9"/>
      <c r="OLS21" s="9"/>
      <c r="OLX21" s="9"/>
      <c r="OMC21" s="9"/>
      <c r="OMH21" s="9"/>
      <c r="OMM21" s="9"/>
      <c r="OMR21" s="9"/>
      <c r="OMW21" s="9"/>
      <c r="ONB21" s="9"/>
      <c r="ONG21" s="9"/>
      <c r="ONL21" s="9"/>
      <c r="ONQ21" s="9"/>
      <c r="ONV21" s="9"/>
      <c r="OOA21" s="9"/>
      <c r="OOF21" s="9"/>
      <c r="OOK21" s="9"/>
      <c r="OOP21" s="9"/>
      <c r="OOU21" s="9"/>
      <c r="OOZ21" s="9"/>
      <c r="OPE21" s="9"/>
      <c r="OPJ21" s="9"/>
      <c r="OPO21" s="9"/>
      <c r="OPT21" s="9"/>
      <c r="OPY21" s="9"/>
      <c r="OQD21" s="9"/>
      <c r="OQI21" s="9"/>
      <c r="OQN21" s="9"/>
      <c r="OQS21" s="9"/>
      <c r="OQX21" s="9"/>
      <c r="ORC21" s="9"/>
      <c r="ORH21" s="9"/>
      <c r="ORM21" s="9"/>
      <c r="ORR21" s="9"/>
      <c r="ORW21" s="9"/>
      <c r="OSB21" s="9"/>
      <c r="OSG21" s="9"/>
      <c r="OSL21" s="9"/>
      <c r="OSQ21" s="9"/>
      <c r="OSV21" s="9"/>
      <c r="OTA21" s="9"/>
      <c r="OTF21" s="9"/>
      <c r="OTK21" s="9"/>
      <c r="OTP21" s="9"/>
      <c r="OTU21" s="9"/>
      <c r="OTZ21" s="9"/>
      <c r="OUE21" s="9"/>
      <c r="OUJ21" s="9"/>
      <c r="OUO21" s="9"/>
      <c r="OUT21" s="9"/>
      <c r="OUY21" s="9"/>
      <c r="OVD21" s="9"/>
      <c r="OVI21" s="9"/>
      <c r="OVN21" s="9"/>
      <c r="OVS21" s="9"/>
      <c r="OVX21" s="9"/>
      <c r="OWC21" s="9"/>
      <c r="OWH21" s="9"/>
      <c r="OWM21" s="9"/>
      <c r="OWR21" s="9"/>
      <c r="OWW21" s="9"/>
      <c r="OXB21" s="9"/>
      <c r="OXG21" s="9"/>
      <c r="OXL21" s="9"/>
      <c r="OXQ21" s="9"/>
      <c r="OXV21" s="9"/>
      <c r="OYA21" s="9"/>
      <c r="OYF21" s="9"/>
      <c r="OYK21" s="9"/>
      <c r="OYP21" s="9"/>
      <c r="OYU21" s="9"/>
      <c r="OYZ21" s="9"/>
      <c r="OZE21" s="9"/>
      <c r="OZJ21" s="9"/>
      <c r="OZO21" s="9"/>
      <c r="OZT21" s="9"/>
      <c r="OZY21" s="9"/>
      <c r="PAD21" s="9"/>
      <c r="PAI21" s="9"/>
      <c r="PAN21" s="9"/>
      <c r="PAS21" s="9"/>
      <c r="PAX21" s="9"/>
      <c r="PBC21" s="9"/>
      <c r="PBH21" s="9"/>
      <c r="PBM21" s="9"/>
      <c r="PBR21" s="9"/>
      <c r="PBW21" s="9"/>
      <c r="PCB21" s="9"/>
      <c r="PCG21" s="9"/>
      <c r="PCL21" s="9"/>
      <c r="PCQ21" s="9"/>
      <c r="PCV21" s="9"/>
      <c r="PDA21" s="9"/>
      <c r="PDF21" s="9"/>
      <c r="PDK21" s="9"/>
      <c r="PDP21" s="9"/>
      <c r="PDU21" s="9"/>
      <c r="PDZ21" s="9"/>
      <c r="PEE21" s="9"/>
      <c r="PEJ21" s="9"/>
      <c r="PEO21" s="9"/>
      <c r="PET21" s="9"/>
      <c r="PEY21" s="9"/>
      <c r="PFD21" s="9"/>
      <c r="PFI21" s="9"/>
      <c r="PFN21" s="9"/>
      <c r="PFS21" s="9"/>
      <c r="PFX21" s="9"/>
      <c r="PGC21" s="9"/>
      <c r="PGH21" s="9"/>
      <c r="PGM21" s="9"/>
      <c r="PGR21" s="9"/>
      <c r="PGW21" s="9"/>
      <c r="PHB21" s="9"/>
      <c r="PHG21" s="9"/>
      <c r="PHL21" s="9"/>
      <c r="PHQ21" s="9"/>
      <c r="PHV21" s="9"/>
      <c r="PIA21" s="9"/>
      <c r="PIF21" s="9"/>
      <c r="PIK21" s="9"/>
      <c r="PIP21" s="9"/>
      <c r="PIU21" s="9"/>
      <c r="PIZ21" s="9"/>
      <c r="PJE21" s="9"/>
      <c r="PJJ21" s="9"/>
      <c r="PJO21" s="9"/>
      <c r="PJT21" s="9"/>
      <c r="PJY21" s="9"/>
      <c r="PKD21" s="9"/>
      <c r="PKI21" s="9"/>
      <c r="PKN21" s="9"/>
      <c r="PKS21" s="9"/>
      <c r="PKX21" s="9"/>
      <c r="PLC21" s="9"/>
      <c r="PLH21" s="9"/>
      <c r="PLM21" s="9"/>
      <c r="PLR21" s="9"/>
      <c r="PLW21" s="9"/>
      <c r="PMB21" s="9"/>
      <c r="PMG21" s="9"/>
      <c r="PML21" s="9"/>
      <c r="PMQ21" s="9"/>
      <c r="PMV21" s="9"/>
      <c r="PNA21" s="9"/>
      <c r="PNF21" s="9"/>
      <c r="PNK21" s="9"/>
      <c r="PNP21" s="9"/>
      <c r="PNU21" s="9"/>
      <c r="PNZ21" s="9"/>
      <c r="POE21" s="9"/>
      <c r="POJ21" s="9"/>
      <c r="POO21" s="9"/>
      <c r="POT21" s="9"/>
      <c r="POY21" s="9"/>
      <c r="PPD21" s="9"/>
      <c r="PPI21" s="9"/>
      <c r="PPN21" s="9"/>
      <c r="PPS21" s="9"/>
      <c r="PPX21" s="9"/>
      <c r="PQC21" s="9"/>
      <c r="PQH21" s="9"/>
      <c r="PQM21" s="9"/>
      <c r="PQR21" s="9"/>
      <c r="PQW21" s="9"/>
      <c r="PRB21" s="9"/>
      <c r="PRG21" s="9"/>
      <c r="PRL21" s="9"/>
      <c r="PRQ21" s="9"/>
      <c r="PRV21" s="9"/>
      <c r="PSA21" s="9"/>
      <c r="PSF21" s="9"/>
      <c r="PSK21" s="9"/>
      <c r="PSP21" s="9"/>
      <c r="PSU21" s="9"/>
      <c r="PSZ21" s="9"/>
      <c r="PTE21" s="9"/>
      <c r="PTJ21" s="9"/>
      <c r="PTO21" s="9"/>
      <c r="PTT21" s="9"/>
      <c r="PTY21" s="9"/>
      <c r="PUD21" s="9"/>
      <c r="PUI21" s="9"/>
      <c r="PUN21" s="9"/>
      <c r="PUS21" s="9"/>
      <c r="PUX21" s="9"/>
      <c r="PVC21" s="9"/>
      <c r="PVH21" s="9"/>
      <c r="PVM21" s="9"/>
      <c r="PVR21" s="9"/>
      <c r="PVW21" s="9"/>
      <c r="PWB21" s="9"/>
      <c r="PWG21" s="9"/>
      <c r="PWL21" s="9"/>
      <c r="PWQ21" s="9"/>
      <c r="PWV21" s="9"/>
      <c r="PXA21" s="9"/>
      <c r="PXF21" s="9"/>
      <c r="PXK21" s="9"/>
      <c r="PXP21" s="9"/>
      <c r="PXU21" s="9"/>
      <c r="PXZ21" s="9"/>
      <c r="PYE21" s="9"/>
      <c r="PYJ21" s="9"/>
      <c r="PYO21" s="9"/>
      <c r="PYT21" s="9"/>
      <c r="PYY21" s="9"/>
      <c r="PZD21" s="9"/>
      <c r="PZI21" s="9"/>
      <c r="PZN21" s="9"/>
      <c r="PZS21" s="9"/>
      <c r="PZX21" s="9"/>
      <c r="QAC21" s="9"/>
      <c r="QAH21" s="9"/>
      <c r="QAM21" s="9"/>
      <c r="QAR21" s="9"/>
      <c r="QAW21" s="9"/>
      <c r="QBB21" s="9"/>
      <c r="QBG21" s="9"/>
      <c r="QBL21" s="9"/>
      <c r="QBQ21" s="9"/>
      <c r="QBV21" s="9"/>
      <c r="QCA21" s="9"/>
      <c r="QCF21" s="9"/>
      <c r="QCK21" s="9"/>
      <c r="QCP21" s="9"/>
      <c r="QCU21" s="9"/>
      <c r="QCZ21" s="9"/>
      <c r="QDE21" s="9"/>
      <c r="QDJ21" s="9"/>
      <c r="QDO21" s="9"/>
      <c r="QDT21" s="9"/>
      <c r="QDY21" s="9"/>
      <c r="QED21" s="9"/>
      <c r="QEI21" s="9"/>
      <c r="QEN21" s="9"/>
      <c r="QES21" s="9"/>
      <c r="QEX21" s="9"/>
      <c r="QFC21" s="9"/>
      <c r="QFH21" s="9"/>
      <c r="QFM21" s="9"/>
      <c r="QFR21" s="9"/>
      <c r="QFW21" s="9"/>
      <c r="QGB21" s="9"/>
      <c r="QGG21" s="9"/>
      <c r="QGL21" s="9"/>
      <c r="QGQ21" s="9"/>
      <c r="QGV21" s="9"/>
      <c r="QHA21" s="9"/>
      <c r="QHF21" s="9"/>
      <c r="QHK21" s="9"/>
      <c r="QHP21" s="9"/>
      <c r="QHU21" s="9"/>
      <c r="QHZ21" s="9"/>
      <c r="QIE21" s="9"/>
      <c r="QIJ21" s="9"/>
      <c r="QIO21" s="9"/>
      <c r="QIT21" s="9"/>
      <c r="QIY21" s="9"/>
      <c r="QJD21" s="9"/>
      <c r="QJI21" s="9"/>
      <c r="QJN21" s="9"/>
      <c r="QJS21" s="9"/>
      <c r="QJX21" s="9"/>
      <c r="QKC21" s="9"/>
      <c r="QKH21" s="9"/>
      <c r="QKM21" s="9"/>
      <c r="QKR21" s="9"/>
      <c r="QKW21" s="9"/>
      <c r="QLB21" s="9"/>
      <c r="QLG21" s="9"/>
      <c r="QLL21" s="9"/>
      <c r="QLQ21" s="9"/>
      <c r="QLV21" s="9"/>
      <c r="QMA21" s="9"/>
      <c r="QMF21" s="9"/>
      <c r="QMK21" s="9"/>
      <c r="QMP21" s="9"/>
      <c r="QMU21" s="9"/>
      <c r="QMZ21" s="9"/>
      <c r="QNE21" s="9"/>
      <c r="QNJ21" s="9"/>
      <c r="QNO21" s="9"/>
      <c r="QNT21" s="9"/>
      <c r="QNY21" s="9"/>
      <c r="QOD21" s="9"/>
      <c r="QOI21" s="9"/>
      <c r="QON21" s="9"/>
      <c r="QOS21" s="9"/>
      <c r="QOX21" s="9"/>
      <c r="QPC21" s="9"/>
      <c r="QPH21" s="9"/>
      <c r="QPM21" s="9"/>
      <c r="QPR21" s="9"/>
      <c r="QPW21" s="9"/>
      <c r="QQB21" s="9"/>
      <c r="QQG21" s="9"/>
      <c r="QQL21" s="9"/>
      <c r="QQQ21" s="9"/>
      <c r="QQV21" s="9"/>
      <c r="QRA21" s="9"/>
      <c r="QRF21" s="9"/>
      <c r="QRK21" s="9"/>
      <c r="QRP21" s="9"/>
      <c r="QRU21" s="9"/>
      <c r="QRZ21" s="9"/>
      <c r="QSE21" s="9"/>
      <c r="QSJ21" s="9"/>
      <c r="QSO21" s="9"/>
      <c r="QST21" s="9"/>
      <c r="QSY21" s="9"/>
      <c r="QTD21" s="9"/>
      <c r="QTI21" s="9"/>
      <c r="QTN21" s="9"/>
      <c r="QTS21" s="9"/>
      <c r="QTX21" s="9"/>
      <c r="QUC21" s="9"/>
      <c r="QUH21" s="9"/>
      <c r="QUM21" s="9"/>
      <c r="QUR21" s="9"/>
      <c r="QUW21" s="9"/>
      <c r="QVB21" s="9"/>
      <c r="QVG21" s="9"/>
      <c r="QVL21" s="9"/>
      <c r="QVQ21" s="9"/>
      <c r="QVV21" s="9"/>
      <c r="QWA21" s="9"/>
      <c r="QWF21" s="9"/>
      <c r="QWK21" s="9"/>
      <c r="QWP21" s="9"/>
      <c r="QWU21" s="9"/>
      <c r="QWZ21" s="9"/>
      <c r="QXE21" s="9"/>
      <c r="QXJ21" s="9"/>
      <c r="QXO21" s="9"/>
      <c r="QXT21" s="9"/>
      <c r="QXY21" s="9"/>
      <c r="QYD21" s="9"/>
      <c r="QYI21" s="9"/>
      <c r="QYN21" s="9"/>
      <c r="QYS21" s="9"/>
      <c r="QYX21" s="9"/>
      <c r="QZC21" s="9"/>
      <c r="QZH21" s="9"/>
      <c r="QZM21" s="9"/>
      <c r="QZR21" s="9"/>
      <c r="QZW21" s="9"/>
      <c r="RAB21" s="9"/>
      <c r="RAG21" s="9"/>
      <c r="RAL21" s="9"/>
      <c r="RAQ21" s="9"/>
      <c r="RAV21" s="9"/>
      <c r="RBA21" s="9"/>
      <c r="RBF21" s="9"/>
      <c r="RBK21" s="9"/>
      <c r="RBP21" s="9"/>
      <c r="RBU21" s="9"/>
      <c r="RBZ21" s="9"/>
      <c r="RCE21" s="9"/>
      <c r="RCJ21" s="9"/>
      <c r="RCO21" s="9"/>
      <c r="RCT21" s="9"/>
      <c r="RCY21" s="9"/>
      <c r="RDD21" s="9"/>
      <c r="RDI21" s="9"/>
      <c r="RDN21" s="9"/>
      <c r="RDS21" s="9"/>
      <c r="RDX21" s="9"/>
      <c r="REC21" s="9"/>
      <c r="REH21" s="9"/>
      <c r="REM21" s="9"/>
      <c r="RER21" s="9"/>
      <c r="REW21" s="9"/>
      <c r="RFB21" s="9"/>
      <c r="RFG21" s="9"/>
      <c r="RFL21" s="9"/>
      <c r="RFQ21" s="9"/>
      <c r="RFV21" s="9"/>
      <c r="RGA21" s="9"/>
      <c r="RGF21" s="9"/>
      <c r="RGK21" s="9"/>
      <c r="RGP21" s="9"/>
      <c r="RGU21" s="9"/>
      <c r="RGZ21" s="9"/>
      <c r="RHE21" s="9"/>
      <c r="RHJ21" s="9"/>
      <c r="RHO21" s="9"/>
      <c r="RHT21" s="9"/>
      <c r="RHY21" s="9"/>
      <c r="RID21" s="9"/>
      <c r="RII21" s="9"/>
      <c r="RIN21" s="9"/>
      <c r="RIS21" s="9"/>
      <c r="RIX21" s="9"/>
      <c r="RJC21" s="9"/>
      <c r="RJH21" s="9"/>
      <c r="RJM21" s="9"/>
      <c r="RJR21" s="9"/>
      <c r="RJW21" s="9"/>
      <c r="RKB21" s="9"/>
      <c r="RKG21" s="9"/>
      <c r="RKL21" s="9"/>
      <c r="RKQ21" s="9"/>
      <c r="RKV21" s="9"/>
      <c r="RLA21" s="9"/>
      <c r="RLF21" s="9"/>
      <c r="RLK21" s="9"/>
      <c r="RLP21" s="9"/>
      <c r="RLU21" s="9"/>
      <c r="RLZ21" s="9"/>
      <c r="RME21" s="9"/>
      <c r="RMJ21" s="9"/>
      <c r="RMO21" s="9"/>
      <c r="RMT21" s="9"/>
      <c r="RMY21" s="9"/>
      <c r="RND21" s="9"/>
      <c r="RNI21" s="9"/>
      <c r="RNN21" s="9"/>
      <c r="RNS21" s="9"/>
      <c r="RNX21" s="9"/>
      <c r="ROC21" s="9"/>
      <c r="ROH21" s="9"/>
      <c r="ROM21" s="9"/>
      <c r="ROR21" s="9"/>
      <c r="ROW21" s="9"/>
      <c r="RPB21" s="9"/>
      <c r="RPG21" s="9"/>
      <c r="RPL21" s="9"/>
      <c r="RPQ21" s="9"/>
      <c r="RPV21" s="9"/>
      <c r="RQA21" s="9"/>
      <c r="RQF21" s="9"/>
      <c r="RQK21" s="9"/>
      <c r="RQP21" s="9"/>
      <c r="RQU21" s="9"/>
      <c r="RQZ21" s="9"/>
      <c r="RRE21" s="9"/>
      <c r="RRJ21" s="9"/>
      <c r="RRO21" s="9"/>
      <c r="RRT21" s="9"/>
      <c r="RRY21" s="9"/>
      <c r="RSD21" s="9"/>
      <c r="RSI21" s="9"/>
      <c r="RSN21" s="9"/>
      <c r="RSS21" s="9"/>
      <c r="RSX21" s="9"/>
      <c r="RTC21" s="9"/>
      <c r="RTH21" s="9"/>
      <c r="RTM21" s="9"/>
      <c r="RTR21" s="9"/>
      <c r="RTW21" s="9"/>
      <c r="RUB21" s="9"/>
      <c r="RUG21" s="9"/>
      <c r="RUL21" s="9"/>
      <c r="RUQ21" s="9"/>
      <c r="RUV21" s="9"/>
      <c r="RVA21" s="9"/>
      <c r="RVF21" s="9"/>
      <c r="RVK21" s="9"/>
      <c r="RVP21" s="9"/>
      <c r="RVU21" s="9"/>
      <c r="RVZ21" s="9"/>
      <c r="RWE21" s="9"/>
      <c r="RWJ21" s="9"/>
      <c r="RWO21" s="9"/>
      <c r="RWT21" s="9"/>
      <c r="RWY21" s="9"/>
      <c r="RXD21" s="9"/>
      <c r="RXI21" s="9"/>
      <c r="RXN21" s="9"/>
      <c r="RXS21" s="9"/>
      <c r="RXX21" s="9"/>
      <c r="RYC21" s="9"/>
      <c r="RYH21" s="9"/>
      <c r="RYM21" s="9"/>
      <c r="RYR21" s="9"/>
      <c r="RYW21" s="9"/>
      <c r="RZB21" s="9"/>
      <c r="RZG21" s="9"/>
      <c r="RZL21" s="9"/>
      <c r="RZQ21" s="9"/>
      <c r="RZV21" s="9"/>
      <c r="SAA21" s="9"/>
      <c r="SAF21" s="9"/>
      <c r="SAK21" s="9"/>
      <c r="SAP21" s="9"/>
      <c r="SAU21" s="9"/>
      <c r="SAZ21" s="9"/>
      <c r="SBE21" s="9"/>
      <c r="SBJ21" s="9"/>
      <c r="SBO21" s="9"/>
      <c r="SBT21" s="9"/>
      <c r="SBY21" s="9"/>
      <c r="SCD21" s="9"/>
      <c r="SCI21" s="9"/>
      <c r="SCN21" s="9"/>
      <c r="SCS21" s="9"/>
      <c r="SCX21" s="9"/>
      <c r="SDC21" s="9"/>
      <c r="SDH21" s="9"/>
      <c r="SDM21" s="9"/>
      <c r="SDR21" s="9"/>
      <c r="SDW21" s="9"/>
      <c r="SEB21" s="9"/>
      <c r="SEG21" s="9"/>
      <c r="SEL21" s="9"/>
      <c r="SEQ21" s="9"/>
      <c r="SEV21" s="9"/>
      <c r="SFA21" s="9"/>
      <c r="SFF21" s="9"/>
      <c r="SFK21" s="9"/>
      <c r="SFP21" s="9"/>
      <c r="SFU21" s="9"/>
      <c r="SFZ21" s="9"/>
      <c r="SGE21" s="9"/>
      <c r="SGJ21" s="9"/>
      <c r="SGO21" s="9"/>
      <c r="SGT21" s="9"/>
      <c r="SGY21" s="9"/>
      <c r="SHD21" s="9"/>
      <c r="SHI21" s="9"/>
      <c r="SHN21" s="9"/>
      <c r="SHS21" s="9"/>
      <c r="SHX21" s="9"/>
      <c r="SIC21" s="9"/>
      <c r="SIH21" s="9"/>
      <c r="SIM21" s="9"/>
      <c r="SIR21" s="9"/>
      <c r="SIW21" s="9"/>
      <c r="SJB21" s="9"/>
      <c r="SJG21" s="9"/>
      <c r="SJL21" s="9"/>
      <c r="SJQ21" s="9"/>
      <c r="SJV21" s="9"/>
      <c r="SKA21" s="9"/>
      <c r="SKF21" s="9"/>
      <c r="SKK21" s="9"/>
      <c r="SKP21" s="9"/>
      <c r="SKU21" s="9"/>
      <c r="SKZ21" s="9"/>
      <c r="SLE21" s="9"/>
      <c r="SLJ21" s="9"/>
      <c r="SLO21" s="9"/>
      <c r="SLT21" s="9"/>
      <c r="SLY21" s="9"/>
      <c r="SMD21" s="9"/>
      <c r="SMI21" s="9"/>
      <c r="SMN21" s="9"/>
      <c r="SMS21" s="9"/>
      <c r="SMX21" s="9"/>
      <c r="SNC21" s="9"/>
      <c r="SNH21" s="9"/>
      <c r="SNM21" s="9"/>
      <c r="SNR21" s="9"/>
      <c r="SNW21" s="9"/>
      <c r="SOB21" s="9"/>
      <c r="SOG21" s="9"/>
      <c r="SOL21" s="9"/>
      <c r="SOQ21" s="9"/>
      <c r="SOV21" s="9"/>
      <c r="SPA21" s="9"/>
      <c r="SPF21" s="9"/>
      <c r="SPK21" s="9"/>
      <c r="SPP21" s="9"/>
      <c r="SPU21" s="9"/>
      <c r="SPZ21" s="9"/>
      <c r="SQE21" s="9"/>
      <c r="SQJ21" s="9"/>
      <c r="SQO21" s="9"/>
      <c r="SQT21" s="9"/>
      <c r="SQY21" s="9"/>
      <c r="SRD21" s="9"/>
      <c r="SRI21" s="9"/>
      <c r="SRN21" s="9"/>
      <c r="SRS21" s="9"/>
      <c r="SRX21" s="9"/>
      <c r="SSC21" s="9"/>
      <c r="SSH21" s="9"/>
      <c r="SSM21" s="9"/>
      <c r="SSR21" s="9"/>
      <c r="SSW21" s="9"/>
      <c r="STB21" s="9"/>
      <c r="STG21" s="9"/>
      <c r="STL21" s="9"/>
      <c r="STQ21" s="9"/>
      <c r="STV21" s="9"/>
      <c r="SUA21" s="9"/>
      <c r="SUF21" s="9"/>
      <c r="SUK21" s="9"/>
      <c r="SUP21" s="9"/>
      <c r="SUU21" s="9"/>
      <c r="SUZ21" s="9"/>
      <c r="SVE21" s="9"/>
      <c r="SVJ21" s="9"/>
      <c r="SVO21" s="9"/>
      <c r="SVT21" s="9"/>
      <c r="SVY21" s="9"/>
      <c r="SWD21" s="9"/>
      <c r="SWI21" s="9"/>
      <c r="SWN21" s="9"/>
      <c r="SWS21" s="9"/>
      <c r="SWX21" s="9"/>
      <c r="SXC21" s="9"/>
      <c r="SXH21" s="9"/>
      <c r="SXM21" s="9"/>
      <c r="SXR21" s="9"/>
      <c r="SXW21" s="9"/>
      <c r="SYB21" s="9"/>
      <c r="SYG21" s="9"/>
      <c r="SYL21" s="9"/>
      <c r="SYQ21" s="9"/>
      <c r="SYV21" s="9"/>
      <c r="SZA21" s="9"/>
      <c r="SZF21" s="9"/>
      <c r="SZK21" s="9"/>
      <c r="SZP21" s="9"/>
      <c r="SZU21" s="9"/>
      <c r="SZZ21" s="9"/>
      <c r="TAE21" s="9"/>
      <c r="TAJ21" s="9"/>
      <c r="TAO21" s="9"/>
      <c r="TAT21" s="9"/>
      <c r="TAY21" s="9"/>
      <c r="TBD21" s="9"/>
      <c r="TBI21" s="9"/>
      <c r="TBN21" s="9"/>
      <c r="TBS21" s="9"/>
      <c r="TBX21" s="9"/>
      <c r="TCC21" s="9"/>
      <c r="TCH21" s="9"/>
      <c r="TCM21" s="9"/>
      <c r="TCR21" s="9"/>
      <c r="TCW21" s="9"/>
      <c r="TDB21" s="9"/>
      <c r="TDG21" s="9"/>
      <c r="TDL21" s="9"/>
      <c r="TDQ21" s="9"/>
      <c r="TDV21" s="9"/>
      <c r="TEA21" s="9"/>
      <c r="TEF21" s="9"/>
      <c r="TEK21" s="9"/>
      <c r="TEP21" s="9"/>
      <c r="TEU21" s="9"/>
      <c r="TEZ21" s="9"/>
      <c r="TFE21" s="9"/>
      <c r="TFJ21" s="9"/>
      <c r="TFO21" s="9"/>
      <c r="TFT21" s="9"/>
      <c r="TFY21" s="9"/>
      <c r="TGD21" s="9"/>
      <c r="TGI21" s="9"/>
      <c r="TGN21" s="9"/>
      <c r="TGS21" s="9"/>
      <c r="TGX21" s="9"/>
      <c r="THC21" s="9"/>
      <c r="THH21" s="9"/>
      <c r="THM21" s="9"/>
      <c r="THR21" s="9"/>
      <c r="THW21" s="9"/>
      <c r="TIB21" s="9"/>
      <c r="TIG21" s="9"/>
      <c r="TIL21" s="9"/>
      <c r="TIQ21" s="9"/>
      <c r="TIV21" s="9"/>
      <c r="TJA21" s="9"/>
      <c r="TJF21" s="9"/>
      <c r="TJK21" s="9"/>
      <c r="TJP21" s="9"/>
      <c r="TJU21" s="9"/>
      <c r="TJZ21" s="9"/>
      <c r="TKE21" s="9"/>
      <c r="TKJ21" s="9"/>
      <c r="TKO21" s="9"/>
      <c r="TKT21" s="9"/>
      <c r="TKY21" s="9"/>
      <c r="TLD21" s="9"/>
      <c r="TLI21" s="9"/>
      <c r="TLN21" s="9"/>
      <c r="TLS21" s="9"/>
      <c r="TLX21" s="9"/>
      <c r="TMC21" s="9"/>
      <c r="TMH21" s="9"/>
      <c r="TMM21" s="9"/>
      <c r="TMR21" s="9"/>
      <c r="TMW21" s="9"/>
      <c r="TNB21" s="9"/>
      <c r="TNG21" s="9"/>
      <c r="TNL21" s="9"/>
      <c r="TNQ21" s="9"/>
      <c r="TNV21" s="9"/>
      <c r="TOA21" s="9"/>
      <c r="TOF21" s="9"/>
      <c r="TOK21" s="9"/>
      <c r="TOP21" s="9"/>
      <c r="TOU21" s="9"/>
      <c r="TOZ21" s="9"/>
      <c r="TPE21" s="9"/>
      <c r="TPJ21" s="9"/>
      <c r="TPO21" s="9"/>
      <c r="TPT21" s="9"/>
      <c r="TPY21" s="9"/>
      <c r="TQD21" s="9"/>
      <c r="TQI21" s="9"/>
      <c r="TQN21" s="9"/>
      <c r="TQS21" s="9"/>
      <c r="TQX21" s="9"/>
      <c r="TRC21" s="9"/>
      <c r="TRH21" s="9"/>
      <c r="TRM21" s="9"/>
      <c r="TRR21" s="9"/>
      <c r="TRW21" s="9"/>
      <c r="TSB21" s="9"/>
      <c r="TSG21" s="9"/>
      <c r="TSL21" s="9"/>
      <c r="TSQ21" s="9"/>
      <c r="TSV21" s="9"/>
      <c r="TTA21" s="9"/>
      <c r="TTF21" s="9"/>
      <c r="TTK21" s="9"/>
      <c r="TTP21" s="9"/>
      <c r="TTU21" s="9"/>
      <c r="TTZ21" s="9"/>
      <c r="TUE21" s="9"/>
      <c r="TUJ21" s="9"/>
      <c r="TUO21" s="9"/>
      <c r="TUT21" s="9"/>
      <c r="TUY21" s="9"/>
      <c r="TVD21" s="9"/>
      <c r="TVI21" s="9"/>
      <c r="TVN21" s="9"/>
      <c r="TVS21" s="9"/>
      <c r="TVX21" s="9"/>
      <c r="TWC21" s="9"/>
      <c r="TWH21" s="9"/>
      <c r="TWM21" s="9"/>
      <c r="TWR21" s="9"/>
      <c r="TWW21" s="9"/>
      <c r="TXB21" s="9"/>
      <c r="TXG21" s="9"/>
      <c r="TXL21" s="9"/>
      <c r="TXQ21" s="9"/>
      <c r="TXV21" s="9"/>
      <c r="TYA21" s="9"/>
      <c r="TYF21" s="9"/>
      <c r="TYK21" s="9"/>
      <c r="TYP21" s="9"/>
      <c r="TYU21" s="9"/>
      <c r="TYZ21" s="9"/>
      <c r="TZE21" s="9"/>
      <c r="TZJ21" s="9"/>
      <c r="TZO21" s="9"/>
      <c r="TZT21" s="9"/>
      <c r="TZY21" s="9"/>
      <c r="UAD21" s="9"/>
      <c r="UAI21" s="9"/>
      <c r="UAN21" s="9"/>
      <c r="UAS21" s="9"/>
      <c r="UAX21" s="9"/>
      <c r="UBC21" s="9"/>
      <c r="UBH21" s="9"/>
      <c r="UBM21" s="9"/>
      <c r="UBR21" s="9"/>
      <c r="UBW21" s="9"/>
      <c r="UCB21" s="9"/>
      <c r="UCG21" s="9"/>
      <c r="UCL21" s="9"/>
      <c r="UCQ21" s="9"/>
      <c r="UCV21" s="9"/>
      <c r="UDA21" s="9"/>
      <c r="UDF21" s="9"/>
      <c r="UDK21" s="9"/>
      <c r="UDP21" s="9"/>
      <c r="UDU21" s="9"/>
      <c r="UDZ21" s="9"/>
      <c r="UEE21" s="9"/>
      <c r="UEJ21" s="9"/>
      <c r="UEO21" s="9"/>
      <c r="UET21" s="9"/>
      <c r="UEY21" s="9"/>
      <c r="UFD21" s="9"/>
      <c r="UFI21" s="9"/>
      <c r="UFN21" s="9"/>
      <c r="UFS21" s="9"/>
      <c r="UFX21" s="9"/>
      <c r="UGC21" s="9"/>
      <c r="UGH21" s="9"/>
      <c r="UGM21" s="9"/>
      <c r="UGR21" s="9"/>
      <c r="UGW21" s="9"/>
      <c r="UHB21" s="9"/>
      <c r="UHG21" s="9"/>
      <c r="UHL21" s="9"/>
      <c r="UHQ21" s="9"/>
      <c r="UHV21" s="9"/>
      <c r="UIA21" s="9"/>
      <c r="UIF21" s="9"/>
      <c r="UIK21" s="9"/>
      <c r="UIP21" s="9"/>
      <c r="UIU21" s="9"/>
      <c r="UIZ21" s="9"/>
      <c r="UJE21" s="9"/>
      <c r="UJJ21" s="9"/>
      <c r="UJO21" s="9"/>
      <c r="UJT21" s="9"/>
      <c r="UJY21" s="9"/>
      <c r="UKD21" s="9"/>
      <c r="UKI21" s="9"/>
      <c r="UKN21" s="9"/>
      <c r="UKS21" s="9"/>
      <c r="UKX21" s="9"/>
      <c r="ULC21" s="9"/>
      <c r="ULH21" s="9"/>
      <c r="ULM21" s="9"/>
      <c r="ULR21" s="9"/>
      <c r="ULW21" s="9"/>
      <c r="UMB21" s="9"/>
      <c r="UMG21" s="9"/>
      <c r="UML21" s="9"/>
      <c r="UMQ21" s="9"/>
      <c r="UMV21" s="9"/>
      <c r="UNA21" s="9"/>
      <c r="UNF21" s="9"/>
      <c r="UNK21" s="9"/>
      <c r="UNP21" s="9"/>
      <c r="UNU21" s="9"/>
      <c r="UNZ21" s="9"/>
      <c r="UOE21" s="9"/>
      <c r="UOJ21" s="9"/>
      <c r="UOO21" s="9"/>
      <c r="UOT21" s="9"/>
      <c r="UOY21" s="9"/>
      <c r="UPD21" s="9"/>
      <c r="UPI21" s="9"/>
      <c r="UPN21" s="9"/>
      <c r="UPS21" s="9"/>
      <c r="UPX21" s="9"/>
      <c r="UQC21" s="9"/>
      <c r="UQH21" s="9"/>
      <c r="UQM21" s="9"/>
      <c r="UQR21" s="9"/>
      <c r="UQW21" s="9"/>
      <c r="URB21" s="9"/>
      <c r="URG21" s="9"/>
      <c r="URL21" s="9"/>
      <c r="URQ21" s="9"/>
      <c r="URV21" s="9"/>
      <c r="USA21" s="9"/>
      <c r="USF21" s="9"/>
      <c r="USK21" s="9"/>
      <c r="USP21" s="9"/>
      <c r="USU21" s="9"/>
      <c r="USZ21" s="9"/>
      <c r="UTE21" s="9"/>
      <c r="UTJ21" s="9"/>
      <c r="UTO21" s="9"/>
      <c r="UTT21" s="9"/>
      <c r="UTY21" s="9"/>
      <c r="UUD21" s="9"/>
      <c r="UUI21" s="9"/>
      <c r="UUN21" s="9"/>
      <c r="UUS21" s="9"/>
      <c r="UUX21" s="9"/>
      <c r="UVC21" s="9"/>
      <c r="UVH21" s="9"/>
      <c r="UVM21" s="9"/>
      <c r="UVR21" s="9"/>
      <c r="UVW21" s="9"/>
      <c r="UWB21" s="9"/>
      <c r="UWG21" s="9"/>
      <c r="UWL21" s="9"/>
      <c r="UWQ21" s="9"/>
      <c r="UWV21" s="9"/>
      <c r="UXA21" s="9"/>
      <c r="UXF21" s="9"/>
      <c r="UXK21" s="9"/>
      <c r="UXP21" s="9"/>
      <c r="UXU21" s="9"/>
      <c r="UXZ21" s="9"/>
      <c r="UYE21" s="9"/>
      <c r="UYJ21" s="9"/>
      <c r="UYO21" s="9"/>
      <c r="UYT21" s="9"/>
      <c r="UYY21" s="9"/>
      <c r="UZD21" s="9"/>
      <c r="UZI21" s="9"/>
      <c r="UZN21" s="9"/>
      <c r="UZS21" s="9"/>
      <c r="UZX21" s="9"/>
      <c r="VAC21" s="9"/>
      <c r="VAH21" s="9"/>
      <c r="VAM21" s="9"/>
      <c r="VAR21" s="9"/>
      <c r="VAW21" s="9"/>
      <c r="VBB21" s="9"/>
      <c r="VBG21" s="9"/>
      <c r="VBL21" s="9"/>
      <c r="VBQ21" s="9"/>
      <c r="VBV21" s="9"/>
      <c r="VCA21" s="9"/>
      <c r="VCF21" s="9"/>
      <c r="VCK21" s="9"/>
      <c r="VCP21" s="9"/>
      <c r="VCU21" s="9"/>
      <c r="VCZ21" s="9"/>
      <c r="VDE21" s="9"/>
      <c r="VDJ21" s="9"/>
      <c r="VDO21" s="9"/>
      <c r="VDT21" s="9"/>
      <c r="VDY21" s="9"/>
      <c r="VED21" s="9"/>
      <c r="VEI21" s="9"/>
      <c r="VEN21" s="9"/>
      <c r="VES21" s="9"/>
      <c r="VEX21" s="9"/>
      <c r="VFC21" s="9"/>
      <c r="VFH21" s="9"/>
      <c r="VFM21" s="9"/>
      <c r="VFR21" s="9"/>
      <c r="VFW21" s="9"/>
      <c r="VGB21" s="9"/>
      <c r="VGG21" s="9"/>
      <c r="VGL21" s="9"/>
      <c r="VGQ21" s="9"/>
      <c r="VGV21" s="9"/>
      <c r="VHA21" s="9"/>
      <c r="VHF21" s="9"/>
      <c r="VHK21" s="9"/>
      <c r="VHP21" s="9"/>
      <c r="VHU21" s="9"/>
      <c r="VHZ21" s="9"/>
      <c r="VIE21" s="9"/>
      <c r="VIJ21" s="9"/>
      <c r="VIO21" s="9"/>
      <c r="VIT21" s="9"/>
      <c r="VIY21" s="9"/>
      <c r="VJD21" s="9"/>
      <c r="VJI21" s="9"/>
      <c r="VJN21" s="9"/>
      <c r="VJS21" s="9"/>
      <c r="VJX21" s="9"/>
      <c r="VKC21" s="9"/>
      <c r="VKH21" s="9"/>
      <c r="VKM21" s="9"/>
      <c r="VKR21" s="9"/>
      <c r="VKW21" s="9"/>
      <c r="VLB21" s="9"/>
      <c r="VLG21" s="9"/>
      <c r="VLL21" s="9"/>
      <c r="VLQ21" s="9"/>
      <c r="VLV21" s="9"/>
      <c r="VMA21" s="9"/>
      <c r="VMF21" s="9"/>
      <c r="VMK21" s="9"/>
      <c r="VMP21" s="9"/>
      <c r="VMU21" s="9"/>
      <c r="VMZ21" s="9"/>
      <c r="VNE21" s="9"/>
      <c r="VNJ21" s="9"/>
      <c r="VNO21" s="9"/>
      <c r="VNT21" s="9"/>
      <c r="VNY21" s="9"/>
      <c r="VOD21" s="9"/>
      <c r="VOI21" s="9"/>
      <c r="VON21" s="9"/>
      <c r="VOS21" s="9"/>
      <c r="VOX21" s="9"/>
      <c r="VPC21" s="9"/>
      <c r="VPH21" s="9"/>
      <c r="VPM21" s="9"/>
      <c r="VPR21" s="9"/>
      <c r="VPW21" s="9"/>
      <c r="VQB21" s="9"/>
      <c r="VQG21" s="9"/>
      <c r="VQL21" s="9"/>
      <c r="VQQ21" s="9"/>
      <c r="VQV21" s="9"/>
      <c r="VRA21" s="9"/>
      <c r="VRF21" s="9"/>
      <c r="VRK21" s="9"/>
      <c r="VRP21" s="9"/>
      <c r="VRU21" s="9"/>
      <c r="VRZ21" s="9"/>
      <c r="VSE21" s="9"/>
      <c r="VSJ21" s="9"/>
      <c r="VSO21" s="9"/>
      <c r="VST21" s="9"/>
      <c r="VSY21" s="9"/>
      <c r="VTD21" s="9"/>
      <c r="VTI21" s="9"/>
      <c r="VTN21" s="9"/>
      <c r="VTS21" s="9"/>
      <c r="VTX21" s="9"/>
      <c r="VUC21" s="9"/>
      <c r="VUH21" s="9"/>
      <c r="VUM21" s="9"/>
      <c r="VUR21" s="9"/>
      <c r="VUW21" s="9"/>
      <c r="VVB21" s="9"/>
      <c r="VVG21" s="9"/>
      <c r="VVL21" s="9"/>
      <c r="VVQ21" s="9"/>
      <c r="VVV21" s="9"/>
      <c r="VWA21" s="9"/>
      <c r="VWF21" s="9"/>
      <c r="VWK21" s="9"/>
      <c r="VWP21" s="9"/>
      <c r="VWU21" s="9"/>
      <c r="VWZ21" s="9"/>
      <c r="VXE21" s="9"/>
      <c r="VXJ21" s="9"/>
      <c r="VXO21" s="9"/>
      <c r="VXT21" s="9"/>
      <c r="VXY21" s="9"/>
      <c r="VYD21" s="9"/>
      <c r="VYI21" s="9"/>
      <c r="VYN21" s="9"/>
      <c r="VYS21" s="9"/>
      <c r="VYX21" s="9"/>
      <c r="VZC21" s="9"/>
      <c r="VZH21" s="9"/>
      <c r="VZM21" s="9"/>
      <c r="VZR21" s="9"/>
      <c r="VZW21" s="9"/>
      <c r="WAB21" s="9"/>
      <c r="WAG21" s="9"/>
      <c r="WAL21" s="9"/>
      <c r="WAQ21" s="9"/>
      <c r="WAV21" s="9"/>
      <c r="WBA21" s="9"/>
      <c r="WBF21" s="9"/>
      <c r="WBK21" s="9"/>
      <c r="WBP21" s="9"/>
      <c r="WBU21" s="9"/>
      <c r="WBZ21" s="9"/>
      <c r="WCE21" s="9"/>
      <c r="WCJ21" s="9"/>
      <c r="WCO21" s="9"/>
      <c r="WCT21" s="9"/>
      <c r="WCY21" s="9"/>
      <c r="WDD21" s="9"/>
      <c r="WDI21" s="9"/>
      <c r="WDN21" s="9"/>
      <c r="WDS21" s="9"/>
      <c r="WDX21" s="9"/>
      <c r="WEC21" s="9"/>
      <c r="WEH21" s="9"/>
      <c r="WEM21" s="9"/>
      <c r="WER21" s="9"/>
      <c r="WEW21" s="9"/>
      <c r="WFB21" s="9"/>
      <c r="WFG21" s="9"/>
      <c r="WFL21" s="9"/>
      <c r="WFQ21" s="9"/>
      <c r="WFV21" s="9"/>
      <c r="WGA21" s="9"/>
      <c r="WGF21" s="9"/>
      <c r="WGK21" s="9"/>
      <c r="WGP21" s="9"/>
      <c r="WGU21" s="9"/>
      <c r="WGZ21" s="9"/>
      <c r="WHE21" s="9"/>
      <c r="WHJ21" s="9"/>
      <c r="WHO21" s="9"/>
      <c r="WHT21" s="9"/>
      <c r="WHY21" s="9"/>
      <c r="WID21" s="9"/>
      <c r="WII21" s="9"/>
      <c r="WIN21" s="9"/>
      <c r="WIS21" s="9"/>
      <c r="WIX21" s="9"/>
      <c r="WJC21" s="9"/>
      <c r="WJH21" s="9"/>
      <c r="WJM21" s="9"/>
      <c r="WJR21" s="9"/>
      <c r="WJW21" s="9"/>
      <c r="WKB21" s="9"/>
      <c r="WKG21" s="9"/>
      <c r="WKL21" s="9"/>
      <c r="WKQ21" s="9"/>
      <c r="WKV21" s="9"/>
      <c r="WLA21" s="9"/>
      <c r="WLF21" s="9"/>
      <c r="WLK21" s="9"/>
      <c r="WLP21" s="9"/>
      <c r="WLU21" s="9"/>
      <c r="WLZ21" s="9"/>
      <c r="WME21" s="9"/>
      <c r="WMJ21" s="9"/>
      <c r="WMO21" s="9"/>
      <c r="WMT21" s="9"/>
      <c r="WMY21" s="9"/>
      <c r="WND21" s="9"/>
      <c r="WNI21" s="9"/>
      <c r="WNN21" s="9"/>
      <c r="WNS21" s="9"/>
      <c r="WNX21" s="9"/>
      <c r="WOC21" s="9"/>
      <c r="WOH21" s="9"/>
      <c r="WOM21" s="9"/>
      <c r="WOR21" s="9"/>
      <c r="WOW21" s="9"/>
      <c r="WPB21" s="9"/>
      <c r="WPG21" s="9"/>
      <c r="WPL21" s="9"/>
      <c r="WPQ21" s="9"/>
      <c r="WPV21" s="9"/>
      <c r="WQA21" s="9"/>
      <c r="WQF21" s="9"/>
      <c r="WQK21" s="9"/>
      <c r="WQP21" s="9"/>
      <c r="WQU21" s="9"/>
      <c r="WQZ21" s="9"/>
      <c r="WRE21" s="9"/>
      <c r="WRJ21" s="9"/>
      <c r="WRO21" s="9"/>
      <c r="WRT21" s="9"/>
      <c r="WRY21" s="9"/>
      <c r="WSD21" s="9"/>
      <c r="WSI21" s="9"/>
      <c r="WSN21" s="9"/>
      <c r="WSS21" s="9"/>
      <c r="WSX21" s="9"/>
      <c r="WTC21" s="9"/>
      <c r="WTH21" s="9"/>
      <c r="WTM21" s="9"/>
      <c r="WTR21" s="9"/>
      <c r="WTW21" s="9"/>
      <c r="WUB21" s="9"/>
      <c r="WUG21" s="9"/>
      <c r="WUL21" s="9"/>
      <c r="WUQ21" s="9"/>
      <c r="WUV21" s="9"/>
      <c r="WVA21" s="9"/>
      <c r="WVF21" s="9"/>
      <c r="WVK21" s="9"/>
      <c r="WVP21" s="9"/>
      <c r="WVU21" s="9"/>
      <c r="WVZ21" s="9"/>
      <c r="WWE21" s="9"/>
      <c r="WWJ21" s="9"/>
      <c r="WWO21" s="9"/>
      <c r="WWT21" s="9"/>
      <c r="WWY21" s="9"/>
      <c r="WXD21" s="9"/>
      <c r="WXI21" s="9"/>
      <c r="WXN21" s="9"/>
      <c r="WXS21" s="9"/>
      <c r="WXX21" s="9"/>
      <c r="WYC21" s="9"/>
      <c r="WYH21" s="9"/>
      <c r="WYM21" s="9"/>
      <c r="WYR21" s="9"/>
      <c r="WYW21" s="9"/>
      <c r="WZB21" s="9"/>
      <c r="WZG21" s="9"/>
      <c r="WZL21" s="9"/>
      <c r="WZQ21" s="9"/>
      <c r="WZV21" s="9"/>
      <c r="XAA21" s="9"/>
      <c r="XAF21" s="9"/>
      <c r="XAK21" s="9"/>
      <c r="XAP21" s="9"/>
      <c r="XAU21" s="9"/>
      <c r="XAZ21" s="9"/>
      <c r="XBE21" s="9"/>
      <c r="XBJ21" s="9"/>
      <c r="XBO21" s="9"/>
      <c r="XBT21" s="9"/>
      <c r="XBY21" s="9"/>
      <c r="XCD21" s="9"/>
      <c r="XCI21" s="9"/>
      <c r="XCN21" s="9"/>
      <c r="XCS21" s="9"/>
      <c r="XCX21" s="9"/>
      <c r="XDC21" s="9"/>
      <c r="XDH21" s="9"/>
      <c r="XDM21" s="9"/>
      <c r="XDR21" s="9"/>
      <c r="XDW21" s="9"/>
      <c r="XEB21" s="9"/>
      <c r="XEG21" s="9"/>
      <c r="XEL21" s="9"/>
      <c r="XEQ21" s="9"/>
      <c r="XEV21" s="9"/>
      <c r="XFA21" s="9"/>
    </row>
    <row r="22" spans="1:1021 1026:2046 2051:3071 3076:4096 4101:5116 5121:6141 6146:7166 7171:8191 8196:9216 9221:10236 10241:11261 11266:12286 12291:13311 13316:14336 14341:15356 15361:16381" s="77" customFormat="1" ht="19.95" customHeight="1" x14ac:dyDescent="0.3">
      <c r="A22" s="12"/>
      <c r="B22" s="12"/>
      <c r="C22" s="79"/>
      <c r="G22" s="9"/>
      <c r="H22" s="9"/>
      <c r="P22" s="9"/>
      <c r="U22" s="9"/>
      <c r="Z22" s="9"/>
      <c r="AE22" s="9"/>
      <c r="AJ22" s="9"/>
      <c r="AO22" s="9"/>
      <c r="AT22" s="9"/>
      <c r="AY22" s="9"/>
      <c r="BD22" s="9"/>
      <c r="BI22" s="9"/>
      <c r="BN22" s="9"/>
      <c r="BS22" s="9"/>
      <c r="BX22" s="9"/>
      <c r="CC22" s="9"/>
      <c r="CH22" s="9"/>
      <c r="CM22" s="9"/>
      <c r="CR22" s="9"/>
      <c r="CW22" s="9"/>
      <c r="DB22" s="9"/>
      <c r="DG22" s="9"/>
      <c r="DL22" s="9"/>
      <c r="DQ22" s="9"/>
      <c r="DV22" s="9"/>
      <c r="EA22" s="9"/>
      <c r="EF22" s="9"/>
      <c r="EK22" s="9"/>
      <c r="EP22" s="9"/>
      <c r="EU22" s="9"/>
      <c r="EZ22" s="9"/>
      <c r="FE22" s="9"/>
      <c r="FJ22" s="9"/>
      <c r="FO22" s="9"/>
      <c r="FT22" s="9"/>
      <c r="FY22" s="9"/>
      <c r="GD22" s="9"/>
      <c r="GI22" s="9"/>
      <c r="GN22" s="9"/>
      <c r="GS22" s="9"/>
      <c r="GX22" s="9"/>
      <c r="HC22" s="9"/>
      <c r="HH22" s="9"/>
      <c r="HM22" s="9"/>
      <c r="HR22" s="9"/>
      <c r="HW22" s="9"/>
      <c r="IB22" s="9"/>
      <c r="IG22" s="9"/>
      <c r="IL22" s="9"/>
      <c r="IQ22" s="9"/>
      <c r="IV22" s="9"/>
      <c r="JA22" s="9"/>
      <c r="JF22" s="9"/>
      <c r="JK22" s="9"/>
      <c r="JP22" s="9"/>
      <c r="JU22" s="9"/>
      <c r="JZ22" s="9"/>
      <c r="KE22" s="9"/>
      <c r="KJ22" s="9"/>
      <c r="KO22" s="9"/>
      <c r="KT22" s="9"/>
      <c r="KY22" s="9"/>
      <c r="LD22" s="9"/>
      <c r="LI22" s="9"/>
      <c r="LN22" s="9"/>
      <c r="LS22" s="9"/>
      <c r="LX22" s="9"/>
      <c r="MC22" s="9"/>
      <c r="MH22" s="9"/>
      <c r="MM22" s="9"/>
      <c r="MR22" s="9"/>
      <c r="MW22" s="9"/>
      <c r="NB22" s="9"/>
      <c r="NG22" s="9"/>
      <c r="NL22" s="9"/>
      <c r="NQ22" s="9"/>
      <c r="NV22" s="9"/>
      <c r="OA22" s="9"/>
      <c r="OF22" s="9"/>
      <c r="OK22" s="9"/>
      <c r="OP22" s="9"/>
      <c r="OU22" s="9"/>
      <c r="OZ22" s="9"/>
      <c r="PE22" s="9"/>
      <c r="PJ22" s="9"/>
      <c r="PO22" s="9"/>
      <c r="PT22" s="9"/>
      <c r="PY22" s="9"/>
      <c r="QD22" s="9"/>
      <c r="QI22" s="9"/>
      <c r="QN22" s="9"/>
      <c r="QS22" s="9"/>
      <c r="QX22" s="9"/>
      <c r="RC22" s="9"/>
      <c r="RH22" s="9"/>
      <c r="RM22" s="9"/>
      <c r="RR22" s="9"/>
      <c r="RW22" s="9"/>
      <c r="SB22" s="9"/>
      <c r="SG22" s="9"/>
      <c r="SL22" s="9"/>
      <c r="SQ22" s="9"/>
      <c r="SV22" s="9"/>
      <c r="TA22" s="9"/>
      <c r="TF22" s="9"/>
      <c r="TK22" s="9"/>
      <c r="TP22" s="9"/>
      <c r="TU22" s="9"/>
      <c r="TZ22" s="9"/>
      <c r="UE22" s="9"/>
      <c r="UJ22" s="9"/>
      <c r="UO22" s="9"/>
      <c r="UT22" s="9"/>
      <c r="UY22" s="9"/>
      <c r="VD22" s="9"/>
      <c r="VI22" s="9"/>
      <c r="VN22" s="9"/>
      <c r="VS22" s="9"/>
      <c r="VX22" s="9"/>
      <c r="WC22" s="9"/>
      <c r="WH22" s="9"/>
      <c r="WM22" s="9"/>
      <c r="WR22" s="9"/>
      <c r="WW22" s="9"/>
      <c r="XB22" s="9"/>
      <c r="XG22" s="9"/>
      <c r="XL22" s="9"/>
      <c r="XQ22" s="9"/>
      <c r="XV22" s="9"/>
      <c r="YA22" s="9"/>
      <c r="YF22" s="9"/>
      <c r="YK22" s="9"/>
      <c r="YP22" s="9"/>
      <c r="YU22" s="9"/>
      <c r="YZ22" s="9"/>
      <c r="ZE22" s="9"/>
      <c r="ZJ22" s="9"/>
      <c r="ZO22" s="9"/>
      <c r="ZT22" s="9"/>
      <c r="ZY22" s="9"/>
      <c r="AAD22" s="9"/>
      <c r="AAI22" s="9"/>
      <c r="AAN22" s="9"/>
      <c r="AAS22" s="9"/>
      <c r="AAX22" s="9"/>
      <c r="ABC22" s="9"/>
      <c r="ABH22" s="9"/>
      <c r="ABM22" s="9"/>
      <c r="ABR22" s="9"/>
      <c r="ABW22" s="9"/>
      <c r="ACB22" s="9"/>
      <c r="ACG22" s="9"/>
      <c r="ACL22" s="9"/>
      <c r="ACQ22" s="9"/>
      <c r="ACV22" s="9"/>
      <c r="ADA22" s="9"/>
      <c r="ADF22" s="9"/>
      <c r="ADK22" s="9"/>
      <c r="ADP22" s="9"/>
      <c r="ADU22" s="9"/>
      <c r="ADZ22" s="9"/>
      <c r="AEE22" s="9"/>
      <c r="AEJ22" s="9"/>
      <c r="AEO22" s="9"/>
      <c r="AET22" s="9"/>
      <c r="AEY22" s="9"/>
      <c r="AFD22" s="9"/>
      <c r="AFI22" s="9"/>
      <c r="AFN22" s="9"/>
      <c r="AFS22" s="9"/>
      <c r="AFX22" s="9"/>
      <c r="AGC22" s="9"/>
      <c r="AGH22" s="9"/>
      <c r="AGM22" s="9"/>
      <c r="AGR22" s="9"/>
      <c r="AGW22" s="9"/>
      <c r="AHB22" s="9"/>
      <c r="AHG22" s="9"/>
      <c r="AHL22" s="9"/>
      <c r="AHQ22" s="9"/>
      <c r="AHV22" s="9"/>
      <c r="AIA22" s="9"/>
      <c r="AIF22" s="9"/>
      <c r="AIK22" s="9"/>
      <c r="AIP22" s="9"/>
      <c r="AIU22" s="9"/>
      <c r="AIZ22" s="9"/>
      <c r="AJE22" s="9"/>
      <c r="AJJ22" s="9"/>
      <c r="AJO22" s="9"/>
      <c r="AJT22" s="9"/>
      <c r="AJY22" s="9"/>
      <c r="AKD22" s="9"/>
      <c r="AKI22" s="9"/>
      <c r="AKN22" s="9"/>
      <c r="AKS22" s="9"/>
      <c r="AKX22" s="9"/>
      <c r="ALC22" s="9"/>
      <c r="ALH22" s="9"/>
      <c r="ALM22" s="9"/>
      <c r="ALR22" s="9"/>
      <c r="ALW22" s="9"/>
      <c r="AMB22" s="9"/>
      <c r="AMG22" s="9"/>
      <c r="AML22" s="9"/>
      <c r="AMQ22" s="9"/>
      <c r="AMV22" s="9"/>
      <c r="ANA22" s="9"/>
      <c r="ANF22" s="9"/>
      <c r="ANK22" s="9"/>
      <c r="ANP22" s="9"/>
      <c r="ANU22" s="9"/>
      <c r="ANZ22" s="9"/>
      <c r="AOE22" s="9"/>
      <c r="AOJ22" s="9"/>
      <c r="AOO22" s="9"/>
      <c r="AOT22" s="9"/>
      <c r="AOY22" s="9"/>
      <c r="APD22" s="9"/>
      <c r="API22" s="9"/>
      <c r="APN22" s="9"/>
      <c r="APS22" s="9"/>
      <c r="APX22" s="9"/>
      <c r="AQC22" s="9"/>
      <c r="AQH22" s="9"/>
      <c r="AQM22" s="9"/>
      <c r="AQR22" s="9"/>
      <c r="AQW22" s="9"/>
      <c r="ARB22" s="9"/>
      <c r="ARG22" s="9"/>
      <c r="ARL22" s="9"/>
      <c r="ARQ22" s="9"/>
      <c r="ARV22" s="9"/>
      <c r="ASA22" s="9"/>
      <c r="ASF22" s="9"/>
      <c r="ASK22" s="9"/>
      <c r="ASP22" s="9"/>
      <c r="ASU22" s="9"/>
      <c r="ASZ22" s="9"/>
      <c r="ATE22" s="9"/>
      <c r="ATJ22" s="9"/>
      <c r="ATO22" s="9"/>
      <c r="ATT22" s="9"/>
      <c r="ATY22" s="9"/>
      <c r="AUD22" s="9"/>
      <c r="AUI22" s="9"/>
      <c r="AUN22" s="9"/>
      <c r="AUS22" s="9"/>
      <c r="AUX22" s="9"/>
      <c r="AVC22" s="9"/>
      <c r="AVH22" s="9"/>
      <c r="AVM22" s="9"/>
      <c r="AVR22" s="9"/>
      <c r="AVW22" s="9"/>
      <c r="AWB22" s="9"/>
      <c r="AWG22" s="9"/>
      <c r="AWL22" s="9"/>
      <c r="AWQ22" s="9"/>
      <c r="AWV22" s="9"/>
      <c r="AXA22" s="9"/>
      <c r="AXF22" s="9"/>
      <c r="AXK22" s="9"/>
      <c r="AXP22" s="9"/>
      <c r="AXU22" s="9"/>
      <c r="AXZ22" s="9"/>
      <c r="AYE22" s="9"/>
      <c r="AYJ22" s="9"/>
      <c r="AYO22" s="9"/>
      <c r="AYT22" s="9"/>
      <c r="AYY22" s="9"/>
      <c r="AZD22" s="9"/>
      <c r="AZI22" s="9"/>
      <c r="AZN22" s="9"/>
      <c r="AZS22" s="9"/>
      <c r="AZX22" s="9"/>
      <c r="BAC22" s="9"/>
      <c r="BAH22" s="9"/>
      <c r="BAM22" s="9"/>
      <c r="BAR22" s="9"/>
      <c r="BAW22" s="9"/>
      <c r="BBB22" s="9"/>
      <c r="BBG22" s="9"/>
      <c r="BBL22" s="9"/>
      <c r="BBQ22" s="9"/>
      <c r="BBV22" s="9"/>
      <c r="BCA22" s="9"/>
      <c r="BCF22" s="9"/>
      <c r="BCK22" s="9"/>
      <c r="BCP22" s="9"/>
      <c r="BCU22" s="9"/>
      <c r="BCZ22" s="9"/>
      <c r="BDE22" s="9"/>
      <c r="BDJ22" s="9"/>
      <c r="BDO22" s="9"/>
      <c r="BDT22" s="9"/>
      <c r="BDY22" s="9"/>
      <c r="BED22" s="9"/>
      <c r="BEI22" s="9"/>
      <c r="BEN22" s="9"/>
      <c r="BES22" s="9"/>
      <c r="BEX22" s="9"/>
      <c r="BFC22" s="9"/>
      <c r="BFH22" s="9"/>
      <c r="BFM22" s="9"/>
      <c r="BFR22" s="9"/>
      <c r="BFW22" s="9"/>
      <c r="BGB22" s="9"/>
      <c r="BGG22" s="9"/>
      <c r="BGL22" s="9"/>
      <c r="BGQ22" s="9"/>
      <c r="BGV22" s="9"/>
      <c r="BHA22" s="9"/>
      <c r="BHF22" s="9"/>
      <c r="BHK22" s="9"/>
      <c r="BHP22" s="9"/>
      <c r="BHU22" s="9"/>
      <c r="BHZ22" s="9"/>
      <c r="BIE22" s="9"/>
      <c r="BIJ22" s="9"/>
      <c r="BIO22" s="9"/>
      <c r="BIT22" s="9"/>
      <c r="BIY22" s="9"/>
      <c r="BJD22" s="9"/>
      <c r="BJI22" s="9"/>
      <c r="BJN22" s="9"/>
      <c r="BJS22" s="9"/>
      <c r="BJX22" s="9"/>
      <c r="BKC22" s="9"/>
      <c r="BKH22" s="9"/>
      <c r="BKM22" s="9"/>
      <c r="BKR22" s="9"/>
      <c r="BKW22" s="9"/>
      <c r="BLB22" s="9"/>
      <c r="BLG22" s="9"/>
      <c r="BLL22" s="9"/>
      <c r="BLQ22" s="9"/>
      <c r="BLV22" s="9"/>
      <c r="BMA22" s="9"/>
      <c r="BMF22" s="9"/>
      <c r="BMK22" s="9"/>
      <c r="BMP22" s="9"/>
      <c r="BMU22" s="9"/>
      <c r="BMZ22" s="9"/>
      <c r="BNE22" s="9"/>
      <c r="BNJ22" s="9"/>
      <c r="BNO22" s="9"/>
      <c r="BNT22" s="9"/>
      <c r="BNY22" s="9"/>
      <c r="BOD22" s="9"/>
      <c r="BOI22" s="9"/>
      <c r="BON22" s="9"/>
      <c r="BOS22" s="9"/>
      <c r="BOX22" s="9"/>
      <c r="BPC22" s="9"/>
      <c r="BPH22" s="9"/>
      <c r="BPM22" s="9"/>
      <c r="BPR22" s="9"/>
      <c r="BPW22" s="9"/>
      <c r="BQB22" s="9"/>
      <c r="BQG22" s="9"/>
      <c r="BQL22" s="9"/>
      <c r="BQQ22" s="9"/>
      <c r="BQV22" s="9"/>
      <c r="BRA22" s="9"/>
      <c r="BRF22" s="9"/>
      <c r="BRK22" s="9"/>
      <c r="BRP22" s="9"/>
      <c r="BRU22" s="9"/>
      <c r="BRZ22" s="9"/>
      <c r="BSE22" s="9"/>
      <c r="BSJ22" s="9"/>
      <c r="BSO22" s="9"/>
      <c r="BST22" s="9"/>
      <c r="BSY22" s="9"/>
      <c r="BTD22" s="9"/>
      <c r="BTI22" s="9"/>
      <c r="BTN22" s="9"/>
      <c r="BTS22" s="9"/>
      <c r="BTX22" s="9"/>
      <c r="BUC22" s="9"/>
      <c r="BUH22" s="9"/>
      <c r="BUM22" s="9"/>
      <c r="BUR22" s="9"/>
      <c r="BUW22" s="9"/>
      <c r="BVB22" s="9"/>
      <c r="BVG22" s="9"/>
      <c r="BVL22" s="9"/>
      <c r="BVQ22" s="9"/>
      <c r="BVV22" s="9"/>
      <c r="BWA22" s="9"/>
      <c r="BWF22" s="9"/>
      <c r="BWK22" s="9"/>
      <c r="BWP22" s="9"/>
      <c r="BWU22" s="9"/>
      <c r="BWZ22" s="9"/>
      <c r="BXE22" s="9"/>
      <c r="BXJ22" s="9"/>
      <c r="BXO22" s="9"/>
      <c r="BXT22" s="9"/>
      <c r="BXY22" s="9"/>
      <c r="BYD22" s="9"/>
      <c r="BYI22" s="9"/>
      <c r="BYN22" s="9"/>
      <c r="BYS22" s="9"/>
      <c r="BYX22" s="9"/>
      <c r="BZC22" s="9"/>
      <c r="BZH22" s="9"/>
      <c r="BZM22" s="9"/>
      <c r="BZR22" s="9"/>
      <c r="BZW22" s="9"/>
      <c r="CAB22" s="9"/>
      <c r="CAG22" s="9"/>
      <c r="CAL22" s="9"/>
      <c r="CAQ22" s="9"/>
      <c r="CAV22" s="9"/>
      <c r="CBA22" s="9"/>
      <c r="CBF22" s="9"/>
      <c r="CBK22" s="9"/>
      <c r="CBP22" s="9"/>
      <c r="CBU22" s="9"/>
      <c r="CBZ22" s="9"/>
      <c r="CCE22" s="9"/>
      <c r="CCJ22" s="9"/>
      <c r="CCO22" s="9"/>
      <c r="CCT22" s="9"/>
      <c r="CCY22" s="9"/>
      <c r="CDD22" s="9"/>
      <c r="CDI22" s="9"/>
      <c r="CDN22" s="9"/>
      <c r="CDS22" s="9"/>
      <c r="CDX22" s="9"/>
      <c r="CEC22" s="9"/>
      <c r="CEH22" s="9"/>
      <c r="CEM22" s="9"/>
      <c r="CER22" s="9"/>
      <c r="CEW22" s="9"/>
      <c r="CFB22" s="9"/>
      <c r="CFG22" s="9"/>
      <c r="CFL22" s="9"/>
      <c r="CFQ22" s="9"/>
      <c r="CFV22" s="9"/>
      <c r="CGA22" s="9"/>
      <c r="CGF22" s="9"/>
      <c r="CGK22" s="9"/>
      <c r="CGP22" s="9"/>
      <c r="CGU22" s="9"/>
      <c r="CGZ22" s="9"/>
      <c r="CHE22" s="9"/>
      <c r="CHJ22" s="9"/>
      <c r="CHO22" s="9"/>
      <c r="CHT22" s="9"/>
      <c r="CHY22" s="9"/>
      <c r="CID22" s="9"/>
      <c r="CII22" s="9"/>
      <c r="CIN22" s="9"/>
      <c r="CIS22" s="9"/>
      <c r="CIX22" s="9"/>
      <c r="CJC22" s="9"/>
      <c r="CJH22" s="9"/>
      <c r="CJM22" s="9"/>
      <c r="CJR22" s="9"/>
      <c r="CJW22" s="9"/>
      <c r="CKB22" s="9"/>
      <c r="CKG22" s="9"/>
      <c r="CKL22" s="9"/>
      <c r="CKQ22" s="9"/>
      <c r="CKV22" s="9"/>
      <c r="CLA22" s="9"/>
      <c r="CLF22" s="9"/>
      <c r="CLK22" s="9"/>
      <c r="CLP22" s="9"/>
      <c r="CLU22" s="9"/>
      <c r="CLZ22" s="9"/>
      <c r="CME22" s="9"/>
      <c r="CMJ22" s="9"/>
      <c r="CMO22" s="9"/>
      <c r="CMT22" s="9"/>
      <c r="CMY22" s="9"/>
      <c r="CND22" s="9"/>
      <c r="CNI22" s="9"/>
      <c r="CNN22" s="9"/>
      <c r="CNS22" s="9"/>
      <c r="CNX22" s="9"/>
      <c r="COC22" s="9"/>
      <c r="COH22" s="9"/>
      <c r="COM22" s="9"/>
      <c r="COR22" s="9"/>
      <c r="COW22" s="9"/>
      <c r="CPB22" s="9"/>
      <c r="CPG22" s="9"/>
      <c r="CPL22" s="9"/>
      <c r="CPQ22" s="9"/>
      <c r="CPV22" s="9"/>
      <c r="CQA22" s="9"/>
      <c r="CQF22" s="9"/>
      <c r="CQK22" s="9"/>
      <c r="CQP22" s="9"/>
      <c r="CQU22" s="9"/>
      <c r="CQZ22" s="9"/>
      <c r="CRE22" s="9"/>
      <c r="CRJ22" s="9"/>
      <c r="CRO22" s="9"/>
      <c r="CRT22" s="9"/>
      <c r="CRY22" s="9"/>
      <c r="CSD22" s="9"/>
      <c r="CSI22" s="9"/>
      <c r="CSN22" s="9"/>
      <c r="CSS22" s="9"/>
      <c r="CSX22" s="9"/>
      <c r="CTC22" s="9"/>
      <c r="CTH22" s="9"/>
      <c r="CTM22" s="9"/>
      <c r="CTR22" s="9"/>
      <c r="CTW22" s="9"/>
      <c r="CUB22" s="9"/>
      <c r="CUG22" s="9"/>
      <c r="CUL22" s="9"/>
      <c r="CUQ22" s="9"/>
      <c r="CUV22" s="9"/>
      <c r="CVA22" s="9"/>
      <c r="CVF22" s="9"/>
      <c r="CVK22" s="9"/>
      <c r="CVP22" s="9"/>
      <c r="CVU22" s="9"/>
      <c r="CVZ22" s="9"/>
      <c r="CWE22" s="9"/>
      <c r="CWJ22" s="9"/>
      <c r="CWO22" s="9"/>
      <c r="CWT22" s="9"/>
      <c r="CWY22" s="9"/>
      <c r="CXD22" s="9"/>
      <c r="CXI22" s="9"/>
      <c r="CXN22" s="9"/>
      <c r="CXS22" s="9"/>
      <c r="CXX22" s="9"/>
      <c r="CYC22" s="9"/>
      <c r="CYH22" s="9"/>
      <c r="CYM22" s="9"/>
      <c r="CYR22" s="9"/>
      <c r="CYW22" s="9"/>
      <c r="CZB22" s="9"/>
      <c r="CZG22" s="9"/>
      <c r="CZL22" s="9"/>
      <c r="CZQ22" s="9"/>
      <c r="CZV22" s="9"/>
      <c r="DAA22" s="9"/>
      <c r="DAF22" s="9"/>
      <c r="DAK22" s="9"/>
      <c r="DAP22" s="9"/>
      <c r="DAU22" s="9"/>
      <c r="DAZ22" s="9"/>
      <c r="DBE22" s="9"/>
      <c r="DBJ22" s="9"/>
      <c r="DBO22" s="9"/>
      <c r="DBT22" s="9"/>
      <c r="DBY22" s="9"/>
      <c r="DCD22" s="9"/>
      <c r="DCI22" s="9"/>
      <c r="DCN22" s="9"/>
      <c r="DCS22" s="9"/>
      <c r="DCX22" s="9"/>
      <c r="DDC22" s="9"/>
      <c r="DDH22" s="9"/>
      <c r="DDM22" s="9"/>
      <c r="DDR22" s="9"/>
      <c r="DDW22" s="9"/>
      <c r="DEB22" s="9"/>
      <c r="DEG22" s="9"/>
      <c r="DEL22" s="9"/>
      <c r="DEQ22" s="9"/>
      <c r="DEV22" s="9"/>
      <c r="DFA22" s="9"/>
      <c r="DFF22" s="9"/>
      <c r="DFK22" s="9"/>
      <c r="DFP22" s="9"/>
      <c r="DFU22" s="9"/>
      <c r="DFZ22" s="9"/>
      <c r="DGE22" s="9"/>
      <c r="DGJ22" s="9"/>
      <c r="DGO22" s="9"/>
      <c r="DGT22" s="9"/>
      <c r="DGY22" s="9"/>
      <c r="DHD22" s="9"/>
      <c r="DHI22" s="9"/>
      <c r="DHN22" s="9"/>
      <c r="DHS22" s="9"/>
      <c r="DHX22" s="9"/>
      <c r="DIC22" s="9"/>
      <c r="DIH22" s="9"/>
      <c r="DIM22" s="9"/>
      <c r="DIR22" s="9"/>
      <c r="DIW22" s="9"/>
      <c r="DJB22" s="9"/>
      <c r="DJG22" s="9"/>
      <c r="DJL22" s="9"/>
      <c r="DJQ22" s="9"/>
      <c r="DJV22" s="9"/>
      <c r="DKA22" s="9"/>
      <c r="DKF22" s="9"/>
      <c r="DKK22" s="9"/>
      <c r="DKP22" s="9"/>
      <c r="DKU22" s="9"/>
      <c r="DKZ22" s="9"/>
      <c r="DLE22" s="9"/>
      <c r="DLJ22" s="9"/>
      <c r="DLO22" s="9"/>
      <c r="DLT22" s="9"/>
      <c r="DLY22" s="9"/>
      <c r="DMD22" s="9"/>
      <c r="DMI22" s="9"/>
      <c r="DMN22" s="9"/>
      <c r="DMS22" s="9"/>
      <c r="DMX22" s="9"/>
      <c r="DNC22" s="9"/>
      <c r="DNH22" s="9"/>
      <c r="DNM22" s="9"/>
      <c r="DNR22" s="9"/>
      <c r="DNW22" s="9"/>
      <c r="DOB22" s="9"/>
      <c r="DOG22" s="9"/>
      <c r="DOL22" s="9"/>
      <c r="DOQ22" s="9"/>
      <c r="DOV22" s="9"/>
      <c r="DPA22" s="9"/>
      <c r="DPF22" s="9"/>
      <c r="DPK22" s="9"/>
      <c r="DPP22" s="9"/>
      <c r="DPU22" s="9"/>
      <c r="DPZ22" s="9"/>
      <c r="DQE22" s="9"/>
      <c r="DQJ22" s="9"/>
      <c r="DQO22" s="9"/>
      <c r="DQT22" s="9"/>
      <c r="DQY22" s="9"/>
      <c r="DRD22" s="9"/>
      <c r="DRI22" s="9"/>
      <c r="DRN22" s="9"/>
      <c r="DRS22" s="9"/>
      <c r="DRX22" s="9"/>
      <c r="DSC22" s="9"/>
      <c r="DSH22" s="9"/>
      <c r="DSM22" s="9"/>
      <c r="DSR22" s="9"/>
      <c r="DSW22" s="9"/>
      <c r="DTB22" s="9"/>
      <c r="DTG22" s="9"/>
      <c r="DTL22" s="9"/>
      <c r="DTQ22" s="9"/>
      <c r="DTV22" s="9"/>
      <c r="DUA22" s="9"/>
      <c r="DUF22" s="9"/>
      <c r="DUK22" s="9"/>
      <c r="DUP22" s="9"/>
      <c r="DUU22" s="9"/>
      <c r="DUZ22" s="9"/>
      <c r="DVE22" s="9"/>
      <c r="DVJ22" s="9"/>
      <c r="DVO22" s="9"/>
      <c r="DVT22" s="9"/>
      <c r="DVY22" s="9"/>
      <c r="DWD22" s="9"/>
      <c r="DWI22" s="9"/>
      <c r="DWN22" s="9"/>
      <c r="DWS22" s="9"/>
      <c r="DWX22" s="9"/>
      <c r="DXC22" s="9"/>
      <c r="DXH22" s="9"/>
      <c r="DXM22" s="9"/>
      <c r="DXR22" s="9"/>
      <c r="DXW22" s="9"/>
      <c r="DYB22" s="9"/>
      <c r="DYG22" s="9"/>
      <c r="DYL22" s="9"/>
      <c r="DYQ22" s="9"/>
      <c r="DYV22" s="9"/>
      <c r="DZA22" s="9"/>
      <c r="DZF22" s="9"/>
      <c r="DZK22" s="9"/>
      <c r="DZP22" s="9"/>
      <c r="DZU22" s="9"/>
      <c r="DZZ22" s="9"/>
      <c r="EAE22" s="9"/>
      <c r="EAJ22" s="9"/>
      <c r="EAO22" s="9"/>
      <c r="EAT22" s="9"/>
      <c r="EAY22" s="9"/>
      <c r="EBD22" s="9"/>
      <c r="EBI22" s="9"/>
      <c r="EBN22" s="9"/>
      <c r="EBS22" s="9"/>
      <c r="EBX22" s="9"/>
      <c r="ECC22" s="9"/>
      <c r="ECH22" s="9"/>
      <c r="ECM22" s="9"/>
      <c r="ECR22" s="9"/>
      <c r="ECW22" s="9"/>
      <c r="EDB22" s="9"/>
      <c r="EDG22" s="9"/>
      <c r="EDL22" s="9"/>
      <c r="EDQ22" s="9"/>
      <c r="EDV22" s="9"/>
      <c r="EEA22" s="9"/>
      <c r="EEF22" s="9"/>
      <c r="EEK22" s="9"/>
      <c r="EEP22" s="9"/>
      <c r="EEU22" s="9"/>
      <c r="EEZ22" s="9"/>
      <c r="EFE22" s="9"/>
      <c r="EFJ22" s="9"/>
      <c r="EFO22" s="9"/>
      <c r="EFT22" s="9"/>
      <c r="EFY22" s="9"/>
      <c r="EGD22" s="9"/>
      <c r="EGI22" s="9"/>
      <c r="EGN22" s="9"/>
      <c r="EGS22" s="9"/>
      <c r="EGX22" s="9"/>
      <c r="EHC22" s="9"/>
      <c r="EHH22" s="9"/>
      <c r="EHM22" s="9"/>
      <c r="EHR22" s="9"/>
      <c r="EHW22" s="9"/>
      <c r="EIB22" s="9"/>
      <c r="EIG22" s="9"/>
      <c r="EIL22" s="9"/>
      <c r="EIQ22" s="9"/>
      <c r="EIV22" s="9"/>
      <c r="EJA22" s="9"/>
      <c r="EJF22" s="9"/>
      <c r="EJK22" s="9"/>
      <c r="EJP22" s="9"/>
      <c r="EJU22" s="9"/>
      <c r="EJZ22" s="9"/>
      <c r="EKE22" s="9"/>
      <c r="EKJ22" s="9"/>
      <c r="EKO22" s="9"/>
      <c r="EKT22" s="9"/>
      <c r="EKY22" s="9"/>
      <c r="ELD22" s="9"/>
      <c r="ELI22" s="9"/>
      <c r="ELN22" s="9"/>
      <c r="ELS22" s="9"/>
      <c r="ELX22" s="9"/>
      <c r="EMC22" s="9"/>
      <c r="EMH22" s="9"/>
      <c r="EMM22" s="9"/>
      <c r="EMR22" s="9"/>
      <c r="EMW22" s="9"/>
      <c r="ENB22" s="9"/>
      <c r="ENG22" s="9"/>
      <c r="ENL22" s="9"/>
      <c r="ENQ22" s="9"/>
      <c r="ENV22" s="9"/>
      <c r="EOA22" s="9"/>
      <c r="EOF22" s="9"/>
      <c r="EOK22" s="9"/>
      <c r="EOP22" s="9"/>
      <c r="EOU22" s="9"/>
      <c r="EOZ22" s="9"/>
      <c r="EPE22" s="9"/>
      <c r="EPJ22" s="9"/>
      <c r="EPO22" s="9"/>
      <c r="EPT22" s="9"/>
      <c r="EPY22" s="9"/>
      <c r="EQD22" s="9"/>
      <c r="EQI22" s="9"/>
      <c r="EQN22" s="9"/>
      <c r="EQS22" s="9"/>
      <c r="EQX22" s="9"/>
      <c r="ERC22" s="9"/>
      <c r="ERH22" s="9"/>
      <c r="ERM22" s="9"/>
      <c r="ERR22" s="9"/>
      <c r="ERW22" s="9"/>
      <c r="ESB22" s="9"/>
      <c r="ESG22" s="9"/>
      <c r="ESL22" s="9"/>
      <c r="ESQ22" s="9"/>
      <c r="ESV22" s="9"/>
      <c r="ETA22" s="9"/>
      <c r="ETF22" s="9"/>
      <c r="ETK22" s="9"/>
      <c r="ETP22" s="9"/>
      <c r="ETU22" s="9"/>
      <c r="ETZ22" s="9"/>
      <c r="EUE22" s="9"/>
      <c r="EUJ22" s="9"/>
      <c r="EUO22" s="9"/>
      <c r="EUT22" s="9"/>
      <c r="EUY22" s="9"/>
      <c r="EVD22" s="9"/>
      <c r="EVI22" s="9"/>
      <c r="EVN22" s="9"/>
      <c r="EVS22" s="9"/>
      <c r="EVX22" s="9"/>
      <c r="EWC22" s="9"/>
      <c r="EWH22" s="9"/>
      <c r="EWM22" s="9"/>
      <c r="EWR22" s="9"/>
      <c r="EWW22" s="9"/>
      <c r="EXB22" s="9"/>
      <c r="EXG22" s="9"/>
      <c r="EXL22" s="9"/>
      <c r="EXQ22" s="9"/>
      <c r="EXV22" s="9"/>
      <c r="EYA22" s="9"/>
      <c r="EYF22" s="9"/>
      <c r="EYK22" s="9"/>
      <c r="EYP22" s="9"/>
      <c r="EYU22" s="9"/>
      <c r="EYZ22" s="9"/>
      <c r="EZE22" s="9"/>
      <c r="EZJ22" s="9"/>
      <c r="EZO22" s="9"/>
      <c r="EZT22" s="9"/>
      <c r="EZY22" s="9"/>
      <c r="FAD22" s="9"/>
      <c r="FAI22" s="9"/>
      <c r="FAN22" s="9"/>
      <c r="FAS22" s="9"/>
      <c r="FAX22" s="9"/>
      <c r="FBC22" s="9"/>
      <c r="FBH22" s="9"/>
      <c r="FBM22" s="9"/>
      <c r="FBR22" s="9"/>
      <c r="FBW22" s="9"/>
      <c r="FCB22" s="9"/>
      <c r="FCG22" s="9"/>
      <c r="FCL22" s="9"/>
      <c r="FCQ22" s="9"/>
      <c r="FCV22" s="9"/>
      <c r="FDA22" s="9"/>
      <c r="FDF22" s="9"/>
      <c r="FDK22" s="9"/>
      <c r="FDP22" s="9"/>
      <c r="FDU22" s="9"/>
      <c r="FDZ22" s="9"/>
      <c r="FEE22" s="9"/>
      <c r="FEJ22" s="9"/>
      <c r="FEO22" s="9"/>
      <c r="FET22" s="9"/>
      <c r="FEY22" s="9"/>
      <c r="FFD22" s="9"/>
      <c r="FFI22" s="9"/>
      <c r="FFN22" s="9"/>
      <c r="FFS22" s="9"/>
      <c r="FFX22" s="9"/>
      <c r="FGC22" s="9"/>
      <c r="FGH22" s="9"/>
      <c r="FGM22" s="9"/>
      <c r="FGR22" s="9"/>
      <c r="FGW22" s="9"/>
      <c r="FHB22" s="9"/>
      <c r="FHG22" s="9"/>
      <c r="FHL22" s="9"/>
      <c r="FHQ22" s="9"/>
      <c r="FHV22" s="9"/>
      <c r="FIA22" s="9"/>
      <c r="FIF22" s="9"/>
      <c r="FIK22" s="9"/>
      <c r="FIP22" s="9"/>
      <c r="FIU22" s="9"/>
      <c r="FIZ22" s="9"/>
      <c r="FJE22" s="9"/>
      <c r="FJJ22" s="9"/>
      <c r="FJO22" s="9"/>
      <c r="FJT22" s="9"/>
      <c r="FJY22" s="9"/>
      <c r="FKD22" s="9"/>
      <c r="FKI22" s="9"/>
      <c r="FKN22" s="9"/>
      <c r="FKS22" s="9"/>
      <c r="FKX22" s="9"/>
      <c r="FLC22" s="9"/>
      <c r="FLH22" s="9"/>
      <c r="FLM22" s="9"/>
      <c r="FLR22" s="9"/>
      <c r="FLW22" s="9"/>
      <c r="FMB22" s="9"/>
      <c r="FMG22" s="9"/>
      <c r="FML22" s="9"/>
      <c r="FMQ22" s="9"/>
      <c r="FMV22" s="9"/>
      <c r="FNA22" s="9"/>
      <c r="FNF22" s="9"/>
      <c r="FNK22" s="9"/>
      <c r="FNP22" s="9"/>
      <c r="FNU22" s="9"/>
      <c r="FNZ22" s="9"/>
      <c r="FOE22" s="9"/>
      <c r="FOJ22" s="9"/>
      <c r="FOO22" s="9"/>
      <c r="FOT22" s="9"/>
      <c r="FOY22" s="9"/>
      <c r="FPD22" s="9"/>
      <c r="FPI22" s="9"/>
      <c r="FPN22" s="9"/>
      <c r="FPS22" s="9"/>
      <c r="FPX22" s="9"/>
      <c r="FQC22" s="9"/>
      <c r="FQH22" s="9"/>
      <c r="FQM22" s="9"/>
      <c r="FQR22" s="9"/>
      <c r="FQW22" s="9"/>
      <c r="FRB22" s="9"/>
      <c r="FRG22" s="9"/>
      <c r="FRL22" s="9"/>
      <c r="FRQ22" s="9"/>
      <c r="FRV22" s="9"/>
      <c r="FSA22" s="9"/>
      <c r="FSF22" s="9"/>
      <c r="FSK22" s="9"/>
      <c r="FSP22" s="9"/>
      <c r="FSU22" s="9"/>
      <c r="FSZ22" s="9"/>
      <c r="FTE22" s="9"/>
      <c r="FTJ22" s="9"/>
      <c r="FTO22" s="9"/>
      <c r="FTT22" s="9"/>
      <c r="FTY22" s="9"/>
      <c r="FUD22" s="9"/>
      <c r="FUI22" s="9"/>
      <c r="FUN22" s="9"/>
      <c r="FUS22" s="9"/>
      <c r="FUX22" s="9"/>
      <c r="FVC22" s="9"/>
      <c r="FVH22" s="9"/>
      <c r="FVM22" s="9"/>
      <c r="FVR22" s="9"/>
      <c r="FVW22" s="9"/>
      <c r="FWB22" s="9"/>
      <c r="FWG22" s="9"/>
      <c r="FWL22" s="9"/>
      <c r="FWQ22" s="9"/>
      <c r="FWV22" s="9"/>
      <c r="FXA22" s="9"/>
      <c r="FXF22" s="9"/>
      <c r="FXK22" s="9"/>
      <c r="FXP22" s="9"/>
      <c r="FXU22" s="9"/>
      <c r="FXZ22" s="9"/>
      <c r="FYE22" s="9"/>
      <c r="FYJ22" s="9"/>
      <c r="FYO22" s="9"/>
      <c r="FYT22" s="9"/>
      <c r="FYY22" s="9"/>
      <c r="FZD22" s="9"/>
      <c r="FZI22" s="9"/>
      <c r="FZN22" s="9"/>
      <c r="FZS22" s="9"/>
      <c r="FZX22" s="9"/>
      <c r="GAC22" s="9"/>
      <c r="GAH22" s="9"/>
      <c r="GAM22" s="9"/>
      <c r="GAR22" s="9"/>
      <c r="GAW22" s="9"/>
      <c r="GBB22" s="9"/>
      <c r="GBG22" s="9"/>
      <c r="GBL22" s="9"/>
      <c r="GBQ22" s="9"/>
      <c r="GBV22" s="9"/>
      <c r="GCA22" s="9"/>
      <c r="GCF22" s="9"/>
      <c r="GCK22" s="9"/>
      <c r="GCP22" s="9"/>
      <c r="GCU22" s="9"/>
      <c r="GCZ22" s="9"/>
      <c r="GDE22" s="9"/>
      <c r="GDJ22" s="9"/>
      <c r="GDO22" s="9"/>
      <c r="GDT22" s="9"/>
      <c r="GDY22" s="9"/>
      <c r="GED22" s="9"/>
      <c r="GEI22" s="9"/>
      <c r="GEN22" s="9"/>
      <c r="GES22" s="9"/>
      <c r="GEX22" s="9"/>
      <c r="GFC22" s="9"/>
      <c r="GFH22" s="9"/>
      <c r="GFM22" s="9"/>
      <c r="GFR22" s="9"/>
      <c r="GFW22" s="9"/>
      <c r="GGB22" s="9"/>
      <c r="GGG22" s="9"/>
      <c r="GGL22" s="9"/>
      <c r="GGQ22" s="9"/>
      <c r="GGV22" s="9"/>
      <c r="GHA22" s="9"/>
      <c r="GHF22" s="9"/>
      <c r="GHK22" s="9"/>
      <c r="GHP22" s="9"/>
      <c r="GHU22" s="9"/>
      <c r="GHZ22" s="9"/>
      <c r="GIE22" s="9"/>
      <c r="GIJ22" s="9"/>
      <c r="GIO22" s="9"/>
      <c r="GIT22" s="9"/>
      <c r="GIY22" s="9"/>
      <c r="GJD22" s="9"/>
      <c r="GJI22" s="9"/>
      <c r="GJN22" s="9"/>
      <c r="GJS22" s="9"/>
      <c r="GJX22" s="9"/>
      <c r="GKC22" s="9"/>
      <c r="GKH22" s="9"/>
      <c r="GKM22" s="9"/>
      <c r="GKR22" s="9"/>
      <c r="GKW22" s="9"/>
      <c r="GLB22" s="9"/>
      <c r="GLG22" s="9"/>
      <c r="GLL22" s="9"/>
      <c r="GLQ22" s="9"/>
      <c r="GLV22" s="9"/>
      <c r="GMA22" s="9"/>
      <c r="GMF22" s="9"/>
      <c r="GMK22" s="9"/>
      <c r="GMP22" s="9"/>
      <c r="GMU22" s="9"/>
      <c r="GMZ22" s="9"/>
      <c r="GNE22" s="9"/>
      <c r="GNJ22" s="9"/>
      <c r="GNO22" s="9"/>
      <c r="GNT22" s="9"/>
      <c r="GNY22" s="9"/>
      <c r="GOD22" s="9"/>
      <c r="GOI22" s="9"/>
      <c r="GON22" s="9"/>
      <c r="GOS22" s="9"/>
      <c r="GOX22" s="9"/>
      <c r="GPC22" s="9"/>
      <c r="GPH22" s="9"/>
      <c r="GPM22" s="9"/>
      <c r="GPR22" s="9"/>
      <c r="GPW22" s="9"/>
      <c r="GQB22" s="9"/>
      <c r="GQG22" s="9"/>
      <c r="GQL22" s="9"/>
      <c r="GQQ22" s="9"/>
      <c r="GQV22" s="9"/>
      <c r="GRA22" s="9"/>
      <c r="GRF22" s="9"/>
      <c r="GRK22" s="9"/>
      <c r="GRP22" s="9"/>
      <c r="GRU22" s="9"/>
      <c r="GRZ22" s="9"/>
      <c r="GSE22" s="9"/>
      <c r="GSJ22" s="9"/>
      <c r="GSO22" s="9"/>
      <c r="GST22" s="9"/>
      <c r="GSY22" s="9"/>
      <c r="GTD22" s="9"/>
      <c r="GTI22" s="9"/>
      <c r="GTN22" s="9"/>
      <c r="GTS22" s="9"/>
      <c r="GTX22" s="9"/>
      <c r="GUC22" s="9"/>
      <c r="GUH22" s="9"/>
      <c r="GUM22" s="9"/>
      <c r="GUR22" s="9"/>
      <c r="GUW22" s="9"/>
      <c r="GVB22" s="9"/>
      <c r="GVG22" s="9"/>
      <c r="GVL22" s="9"/>
      <c r="GVQ22" s="9"/>
      <c r="GVV22" s="9"/>
      <c r="GWA22" s="9"/>
      <c r="GWF22" s="9"/>
      <c r="GWK22" s="9"/>
      <c r="GWP22" s="9"/>
      <c r="GWU22" s="9"/>
      <c r="GWZ22" s="9"/>
      <c r="GXE22" s="9"/>
      <c r="GXJ22" s="9"/>
      <c r="GXO22" s="9"/>
      <c r="GXT22" s="9"/>
      <c r="GXY22" s="9"/>
      <c r="GYD22" s="9"/>
      <c r="GYI22" s="9"/>
      <c r="GYN22" s="9"/>
      <c r="GYS22" s="9"/>
      <c r="GYX22" s="9"/>
      <c r="GZC22" s="9"/>
      <c r="GZH22" s="9"/>
      <c r="GZM22" s="9"/>
      <c r="GZR22" s="9"/>
      <c r="GZW22" s="9"/>
      <c r="HAB22" s="9"/>
      <c r="HAG22" s="9"/>
      <c r="HAL22" s="9"/>
      <c r="HAQ22" s="9"/>
      <c r="HAV22" s="9"/>
      <c r="HBA22" s="9"/>
      <c r="HBF22" s="9"/>
      <c r="HBK22" s="9"/>
      <c r="HBP22" s="9"/>
      <c r="HBU22" s="9"/>
      <c r="HBZ22" s="9"/>
      <c r="HCE22" s="9"/>
      <c r="HCJ22" s="9"/>
      <c r="HCO22" s="9"/>
      <c r="HCT22" s="9"/>
      <c r="HCY22" s="9"/>
      <c r="HDD22" s="9"/>
      <c r="HDI22" s="9"/>
      <c r="HDN22" s="9"/>
      <c r="HDS22" s="9"/>
      <c r="HDX22" s="9"/>
      <c r="HEC22" s="9"/>
      <c r="HEH22" s="9"/>
      <c r="HEM22" s="9"/>
      <c r="HER22" s="9"/>
      <c r="HEW22" s="9"/>
      <c r="HFB22" s="9"/>
      <c r="HFG22" s="9"/>
      <c r="HFL22" s="9"/>
      <c r="HFQ22" s="9"/>
      <c r="HFV22" s="9"/>
      <c r="HGA22" s="9"/>
      <c r="HGF22" s="9"/>
      <c r="HGK22" s="9"/>
      <c r="HGP22" s="9"/>
      <c r="HGU22" s="9"/>
      <c r="HGZ22" s="9"/>
      <c r="HHE22" s="9"/>
      <c r="HHJ22" s="9"/>
      <c r="HHO22" s="9"/>
      <c r="HHT22" s="9"/>
      <c r="HHY22" s="9"/>
      <c r="HID22" s="9"/>
      <c r="HII22" s="9"/>
      <c r="HIN22" s="9"/>
      <c r="HIS22" s="9"/>
      <c r="HIX22" s="9"/>
      <c r="HJC22" s="9"/>
      <c r="HJH22" s="9"/>
      <c r="HJM22" s="9"/>
      <c r="HJR22" s="9"/>
      <c r="HJW22" s="9"/>
      <c r="HKB22" s="9"/>
      <c r="HKG22" s="9"/>
      <c r="HKL22" s="9"/>
      <c r="HKQ22" s="9"/>
      <c r="HKV22" s="9"/>
      <c r="HLA22" s="9"/>
      <c r="HLF22" s="9"/>
      <c r="HLK22" s="9"/>
      <c r="HLP22" s="9"/>
      <c r="HLU22" s="9"/>
      <c r="HLZ22" s="9"/>
      <c r="HME22" s="9"/>
      <c r="HMJ22" s="9"/>
      <c r="HMO22" s="9"/>
      <c r="HMT22" s="9"/>
      <c r="HMY22" s="9"/>
      <c r="HND22" s="9"/>
      <c r="HNI22" s="9"/>
      <c r="HNN22" s="9"/>
      <c r="HNS22" s="9"/>
      <c r="HNX22" s="9"/>
      <c r="HOC22" s="9"/>
      <c r="HOH22" s="9"/>
      <c r="HOM22" s="9"/>
      <c r="HOR22" s="9"/>
      <c r="HOW22" s="9"/>
      <c r="HPB22" s="9"/>
      <c r="HPG22" s="9"/>
      <c r="HPL22" s="9"/>
      <c r="HPQ22" s="9"/>
      <c r="HPV22" s="9"/>
      <c r="HQA22" s="9"/>
      <c r="HQF22" s="9"/>
      <c r="HQK22" s="9"/>
      <c r="HQP22" s="9"/>
      <c r="HQU22" s="9"/>
      <c r="HQZ22" s="9"/>
      <c r="HRE22" s="9"/>
      <c r="HRJ22" s="9"/>
      <c r="HRO22" s="9"/>
      <c r="HRT22" s="9"/>
      <c r="HRY22" s="9"/>
      <c r="HSD22" s="9"/>
      <c r="HSI22" s="9"/>
      <c r="HSN22" s="9"/>
      <c r="HSS22" s="9"/>
      <c r="HSX22" s="9"/>
      <c r="HTC22" s="9"/>
      <c r="HTH22" s="9"/>
      <c r="HTM22" s="9"/>
      <c r="HTR22" s="9"/>
      <c r="HTW22" s="9"/>
      <c r="HUB22" s="9"/>
      <c r="HUG22" s="9"/>
      <c r="HUL22" s="9"/>
      <c r="HUQ22" s="9"/>
      <c r="HUV22" s="9"/>
      <c r="HVA22" s="9"/>
      <c r="HVF22" s="9"/>
      <c r="HVK22" s="9"/>
      <c r="HVP22" s="9"/>
      <c r="HVU22" s="9"/>
      <c r="HVZ22" s="9"/>
      <c r="HWE22" s="9"/>
      <c r="HWJ22" s="9"/>
      <c r="HWO22" s="9"/>
      <c r="HWT22" s="9"/>
      <c r="HWY22" s="9"/>
      <c r="HXD22" s="9"/>
      <c r="HXI22" s="9"/>
      <c r="HXN22" s="9"/>
      <c r="HXS22" s="9"/>
      <c r="HXX22" s="9"/>
      <c r="HYC22" s="9"/>
      <c r="HYH22" s="9"/>
      <c r="HYM22" s="9"/>
      <c r="HYR22" s="9"/>
      <c r="HYW22" s="9"/>
      <c r="HZB22" s="9"/>
      <c r="HZG22" s="9"/>
      <c r="HZL22" s="9"/>
      <c r="HZQ22" s="9"/>
      <c r="HZV22" s="9"/>
      <c r="IAA22" s="9"/>
      <c r="IAF22" s="9"/>
      <c r="IAK22" s="9"/>
      <c r="IAP22" s="9"/>
      <c r="IAU22" s="9"/>
      <c r="IAZ22" s="9"/>
      <c r="IBE22" s="9"/>
      <c r="IBJ22" s="9"/>
      <c r="IBO22" s="9"/>
      <c r="IBT22" s="9"/>
      <c r="IBY22" s="9"/>
      <c r="ICD22" s="9"/>
      <c r="ICI22" s="9"/>
      <c r="ICN22" s="9"/>
      <c r="ICS22" s="9"/>
      <c r="ICX22" s="9"/>
      <c r="IDC22" s="9"/>
      <c r="IDH22" s="9"/>
      <c r="IDM22" s="9"/>
      <c r="IDR22" s="9"/>
      <c r="IDW22" s="9"/>
      <c r="IEB22" s="9"/>
      <c r="IEG22" s="9"/>
      <c r="IEL22" s="9"/>
      <c r="IEQ22" s="9"/>
      <c r="IEV22" s="9"/>
      <c r="IFA22" s="9"/>
      <c r="IFF22" s="9"/>
      <c r="IFK22" s="9"/>
      <c r="IFP22" s="9"/>
      <c r="IFU22" s="9"/>
      <c r="IFZ22" s="9"/>
      <c r="IGE22" s="9"/>
      <c r="IGJ22" s="9"/>
      <c r="IGO22" s="9"/>
      <c r="IGT22" s="9"/>
      <c r="IGY22" s="9"/>
      <c r="IHD22" s="9"/>
      <c r="IHI22" s="9"/>
      <c r="IHN22" s="9"/>
      <c r="IHS22" s="9"/>
      <c r="IHX22" s="9"/>
      <c r="IIC22" s="9"/>
      <c r="IIH22" s="9"/>
      <c r="IIM22" s="9"/>
      <c r="IIR22" s="9"/>
      <c r="IIW22" s="9"/>
      <c r="IJB22" s="9"/>
      <c r="IJG22" s="9"/>
      <c r="IJL22" s="9"/>
      <c r="IJQ22" s="9"/>
      <c r="IJV22" s="9"/>
      <c r="IKA22" s="9"/>
      <c r="IKF22" s="9"/>
      <c r="IKK22" s="9"/>
      <c r="IKP22" s="9"/>
      <c r="IKU22" s="9"/>
      <c r="IKZ22" s="9"/>
      <c r="ILE22" s="9"/>
      <c r="ILJ22" s="9"/>
      <c r="ILO22" s="9"/>
      <c r="ILT22" s="9"/>
      <c r="ILY22" s="9"/>
      <c r="IMD22" s="9"/>
      <c r="IMI22" s="9"/>
      <c r="IMN22" s="9"/>
      <c r="IMS22" s="9"/>
      <c r="IMX22" s="9"/>
      <c r="INC22" s="9"/>
      <c r="INH22" s="9"/>
      <c r="INM22" s="9"/>
      <c r="INR22" s="9"/>
      <c r="INW22" s="9"/>
      <c r="IOB22" s="9"/>
      <c r="IOG22" s="9"/>
      <c r="IOL22" s="9"/>
      <c r="IOQ22" s="9"/>
      <c r="IOV22" s="9"/>
      <c r="IPA22" s="9"/>
      <c r="IPF22" s="9"/>
      <c r="IPK22" s="9"/>
      <c r="IPP22" s="9"/>
      <c r="IPU22" s="9"/>
      <c r="IPZ22" s="9"/>
      <c r="IQE22" s="9"/>
      <c r="IQJ22" s="9"/>
      <c r="IQO22" s="9"/>
      <c r="IQT22" s="9"/>
      <c r="IQY22" s="9"/>
      <c r="IRD22" s="9"/>
      <c r="IRI22" s="9"/>
      <c r="IRN22" s="9"/>
      <c r="IRS22" s="9"/>
      <c r="IRX22" s="9"/>
      <c r="ISC22" s="9"/>
      <c r="ISH22" s="9"/>
      <c r="ISM22" s="9"/>
      <c r="ISR22" s="9"/>
      <c r="ISW22" s="9"/>
      <c r="ITB22" s="9"/>
      <c r="ITG22" s="9"/>
      <c r="ITL22" s="9"/>
      <c r="ITQ22" s="9"/>
      <c r="ITV22" s="9"/>
      <c r="IUA22" s="9"/>
      <c r="IUF22" s="9"/>
      <c r="IUK22" s="9"/>
      <c r="IUP22" s="9"/>
      <c r="IUU22" s="9"/>
      <c r="IUZ22" s="9"/>
      <c r="IVE22" s="9"/>
      <c r="IVJ22" s="9"/>
      <c r="IVO22" s="9"/>
      <c r="IVT22" s="9"/>
      <c r="IVY22" s="9"/>
      <c r="IWD22" s="9"/>
      <c r="IWI22" s="9"/>
      <c r="IWN22" s="9"/>
      <c r="IWS22" s="9"/>
      <c r="IWX22" s="9"/>
      <c r="IXC22" s="9"/>
      <c r="IXH22" s="9"/>
      <c r="IXM22" s="9"/>
      <c r="IXR22" s="9"/>
      <c r="IXW22" s="9"/>
      <c r="IYB22" s="9"/>
      <c r="IYG22" s="9"/>
      <c r="IYL22" s="9"/>
      <c r="IYQ22" s="9"/>
      <c r="IYV22" s="9"/>
      <c r="IZA22" s="9"/>
      <c r="IZF22" s="9"/>
      <c r="IZK22" s="9"/>
      <c r="IZP22" s="9"/>
      <c r="IZU22" s="9"/>
      <c r="IZZ22" s="9"/>
      <c r="JAE22" s="9"/>
      <c r="JAJ22" s="9"/>
      <c r="JAO22" s="9"/>
      <c r="JAT22" s="9"/>
      <c r="JAY22" s="9"/>
      <c r="JBD22" s="9"/>
      <c r="JBI22" s="9"/>
      <c r="JBN22" s="9"/>
      <c r="JBS22" s="9"/>
      <c r="JBX22" s="9"/>
      <c r="JCC22" s="9"/>
      <c r="JCH22" s="9"/>
      <c r="JCM22" s="9"/>
      <c r="JCR22" s="9"/>
      <c r="JCW22" s="9"/>
      <c r="JDB22" s="9"/>
      <c r="JDG22" s="9"/>
      <c r="JDL22" s="9"/>
      <c r="JDQ22" s="9"/>
      <c r="JDV22" s="9"/>
      <c r="JEA22" s="9"/>
      <c r="JEF22" s="9"/>
      <c r="JEK22" s="9"/>
      <c r="JEP22" s="9"/>
      <c r="JEU22" s="9"/>
      <c r="JEZ22" s="9"/>
      <c r="JFE22" s="9"/>
      <c r="JFJ22" s="9"/>
      <c r="JFO22" s="9"/>
      <c r="JFT22" s="9"/>
      <c r="JFY22" s="9"/>
      <c r="JGD22" s="9"/>
      <c r="JGI22" s="9"/>
      <c r="JGN22" s="9"/>
      <c r="JGS22" s="9"/>
      <c r="JGX22" s="9"/>
      <c r="JHC22" s="9"/>
      <c r="JHH22" s="9"/>
      <c r="JHM22" s="9"/>
      <c r="JHR22" s="9"/>
      <c r="JHW22" s="9"/>
      <c r="JIB22" s="9"/>
      <c r="JIG22" s="9"/>
      <c r="JIL22" s="9"/>
      <c r="JIQ22" s="9"/>
      <c r="JIV22" s="9"/>
      <c r="JJA22" s="9"/>
      <c r="JJF22" s="9"/>
      <c r="JJK22" s="9"/>
      <c r="JJP22" s="9"/>
      <c r="JJU22" s="9"/>
      <c r="JJZ22" s="9"/>
      <c r="JKE22" s="9"/>
      <c r="JKJ22" s="9"/>
      <c r="JKO22" s="9"/>
      <c r="JKT22" s="9"/>
      <c r="JKY22" s="9"/>
      <c r="JLD22" s="9"/>
      <c r="JLI22" s="9"/>
      <c r="JLN22" s="9"/>
      <c r="JLS22" s="9"/>
      <c r="JLX22" s="9"/>
      <c r="JMC22" s="9"/>
      <c r="JMH22" s="9"/>
      <c r="JMM22" s="9"/>
      <c r="JMR22" s="9"/>
      <c r="JMW22" s="9"/>
      <c r="JNB22" s="9"/>
      <c r="JNG22" s="9"/>
      <c r="JNL22" s="9"/>
      <c r="JNQ22" s="9"/>
      <c r="JNV22" s="9"/>
      <c r="JOA22" s="9"/>
      <c r="JOF22" s="9"/>
      <c r="JOK22" s="9"/>
      <c r="JOP22" s="9"/>
      <c r="JOU22" s="9"/>
      <c r="JOZ22" s="9"/>
      <c r="JPE22" s="9"/>
      <c r="JPJ22" s="9"/>
      <c r="JPO22" s="9"/>
      <c r="JPT22" s="9"/>
      <c r="JPY22" s="9"/>
      <c r="JQD22" s="9"/>
      <c r="JQI22" s="9"/>
      <c r="JQN22" s="9"/>
      <c r="JQS22" s="9"/>
      <c r="JQX22" s="9"/>
      <c r="JRC22" s="9"/>
      <c r="JRH22" s="9"/>
      <c r="JRM22" s="9"/>
      <c r="JRR22" s="9"/>
      <c r="JRW22" s="9"/>
      <c r="JSB22" s="9"/>
      <c r="JSG22" s="9"/>
      <c r="JSL22" s="9"/>
      <c r="JSQ22" s="9"/>
      <c r="JSV22" s="9"/>
      <c r="JTA22" s="9"/>
      <c r="JTF22" s="9"/>
      <c r="JTK22" s="9"/>
      <c r="JTP22" s="9"/>
      <c r="JTU22" s="9"/>
      <c r="JTZ22" s="9"/>
      <c r="JUE22" s="9"/>
      <c r="JUJ22" s="9"/>
      <c r="JUO22" s="9"/>
      <c r="JUT22" s="9"/>
      <c r="JUY22" s="9"/>
      <c r="JVD22" s="9"/>
      <c r="JVI22" s="9"/>
      <c r="JVN22" s="9"/>
      <c r="JVS22" s="9"/>
      <c r="JVX22" s="9"/>
      <c r="JWC22" s="9"/>
      <c r="JWH22" s="9"/>
      <c r="JWM22" s="9"/>
      <c r="JWR22" s="9"/>
      <c r="JWW22" s="9"/>
      <c r="JXB22" s="9"/>
      <c r="JXG22" s="9"/>
      <c r="JXL22" s="9"/>
      <c r="JXQ22" s="9"/>
      <c r="JXV22" s="9"/>
      <c r="JYA22" s="9"/>
      <c r="JYF22" s="9"/>
      <c r="JYK22" s="9"/>
      <c r="JYP22" s="9"/>
      <c r="JYU22" s="9"/>
      <c r="JYZ22" s="9"/>
      <c r="JZE22" s="9"/>
      <c r="JZJ22" s="9"/>
      <c r="JZO22" s="9"/>
      <c r="JZT22" s="9"/>
      <c r="JZY22" s="9"/>
      <c r="KAD22" s="9"/>
      <c r="KAI22" s="9"/>
      <c r="KAN22" s="9"/>
      <c r="KAS22" s="9"/>
      <c r="KAX22" s="9"/>
      <c r="KBC22" s="9"/>
      <c r="KBH22" s="9"/>
      <c r="KBM22" s="9"/>
      <c r="KBR22" s="9"/>
      <c r="KBW22" s="9"/>
      <c r="KCB22" s="9"/>
      <c r="KCG22" s="9"/>
      <c r="KCL22" s="9"/>
      <c r="KCQ22" s="9"/>
      <c r="KCV22" s="9"/>
      <c r="KDA22" s="9"/>
      <c r="KDF22" s="9"/>
      <c r="KDK22" s="9"/>
      <c r="KDP22" s="9"/>
      <c r="KDU22" s="9"/>
      <c r="KDZ22" s="9"/>
      <c r="KEE22" s="9"/>
      <c r="KEJ22" s="9"/>
      <c r="KEO22" s="9"/>
      <c r="KET22" s="9"/>
      <c r="KEY22" s="9"/>
      <c r="KFD22" s="9"/>
      <c r="KFI22" s="9"/>
      <c r="KFN22" s="9"/>
      <c r="KFS22" s="9"/>
      <c r="KFX22" s="9"/>
      <c r="KGC22" s="9"/>
      <c r="KGH22" s="9"/>
      <c r="KGM22" s="9"/>
      <c r="KGR22" s="9"/>
      <c r="KGW22" s="9"/>
      <c r="KHB22" s="9"/>
      <c r="KHG22" s="9"/>
      <c r="KHL22" s="9"/>
      <c r="KHQ22" s="9"/>
      <c r="KHV22" s="9"/>
      <c r="KIA22" s="9"/>
      <c r="KIF22" s="9"/>
      <c r="KIK22" s="9"/>
      <c r="KIP22" s="9"/>
      <c r="KIU22" s="9"/>
      <c r="KIZ22" s="9"/>
      <c r="KJE22" s="9"/>
      <c r="KJJ22" s="9"/>
      <c r="KJO22" s="9"/>
      <c r="KJT22" s="9"/>
      <c r="KJY22" s="9"/>
      <c r="KKD22" s="9"/>
      <c r="KKI22" s="9"/>
      <c r="KKN22" s="9"/>
      <c r="KKS22" s="9"/>
      <c r="KKX22" s="9"/>
      <c r="KLC22" s="9"/>
      <c r="KLH22" s="9"/>
      <c r="KLM22" s="9"/>
      <c r="KLR22" s="9"/>
      <c r="KLW22" s="9"/>
      <c r="KMB22" s="9"/>
      <c r="KMG22" s="9"/>
      <c r="KML22" s="9"/>
      <c r="KMQ22" s="9"/>
      <c r="KMV22" s="9"/>
      <c r="KNA22" s="9"/>
      <c r="KNF22" s="9"/>
      <c r="KNK22" s="9"/>
      <c r="KNP22" s="9"/>
      <c r="KNU22" s="9"/>
      <c r="KNZ22" s="9"/>
      <c r="KOE22" s="9"/>
      <c r="KOJ22" s="9"/>
      <c r="KOO22" s="9"/>
      <c r="KOT22" s="9"/>
      <c r="KOY22" s="9"/>
      <c r="KPD22" s="9"/>
      <c r="KPI22" s="9"/>
      <c r="KPN22" s="9"/>
      <c r="KPS22" s="9"/>
      <c r="KPX22" s="9"/>
      <c r="KQC22" s="9"/>
      <c r="KQH22" s="9"/>
      <c r="KQM22" s="9"/>
      <c r="KQR22" s="9"/>
      <c r="KQW22" s="9"/>
      <c r="KRB22" s="9"/>
      <c r="KRG22" s="9"/>
      <c r="KRL22" s="9"/>
      <c r="KRQ22" s="9"/>
      <c r="KRV22" s="9"/>
      <c r="KSA22" s="9"/>
      <c r="KSF22" s="9"/>
      <c r="KSK22" s="9"/>
      <c r="KSP22" s="9"/>
      <c r="KSU22" s="9"/>
      <c r="KSZ22" s="9"/>
      <c r="KTE22" s="9"/>
      <c r="KTJ22" s="9"/>
      <c r="KTO22" s="9"/>
      <c r="KTT22" s="9"/>
      <c r="KTY22" s="9"/>
      <c r="KUD22" s="9"/>
      <c r="KUI22" s="9"/>
      <c r="KUN22" s="9"/>
      <c r="KUS22" s="9"/>
      <c r="KUX22" s="9"/>
      <c r="KVC22" s="9"/>
      <c r="KVH22" s="9"/>
      <c r="KVM22" s="9"/>
      <c r="KVR22" s="9"/>
      <c r="KVW22" s="9"/>
      <c r="KWB22" s="9"/>
      <c r="KWG22" s="9"/>
      <c r="KWL22" s="9"/>
      <c r="KWQ22" s="9"/>
      <c r="KWV22" s="9"/>
      <c r="KXA22" s="9"/>
      <c r="KXF22" s="9"/>
      <c r="KXK22" s="9"/>
      <c r="KXP22" s="9"/>
      <c r="KXU22" s="9"/>
      <c r="KXZ22" s="9"/>
      <c r="KYE22" s="9"/>
      <c r="KYJ22" s="9"/>
      <c r="KYO22" s="9"/>
      <c r="KYT22" s="9"/>
      <c r="KYY22" s="9"/>
      <c r="KZD22" s="9"/>
      <c r="KZI22" s="9"/>
      <c r="KZN22" s="9"/>
      <c r="KZS22" s="9"/>
      <c r="KZX22" s="9"/>
      <c r="LAC22" s="9"/>
      <c r="LAH22" s="9"/>
      <c r="LAM22" s="9"/>
      <c r="LAR22" s="9"/>
      <c r="LAW22" s="9"/>
      <c r="LBB22" s="9"/>
      <c r="LBG22" s="9"/>
      <c r="LBL22" s="9"/>
      <c r="LBQ22" s="9"/>
      <c r="LBV22" s="9"/>
      <c r="LCA22" s="9"/>
      <c r="LCF22" s="9"/>
      <c r="LCK22" s="9"/>
      <c r="LCP22" s="9"/>
      <c r="LCU22" s="9"/>
      <c r="LCZ22" s="9"/>
      <c r="LDE22" s="9"/>
      <c r="LDJ22" s="9"/>
      <c r="LDO22" s="9"/>
      <c r="LDT22" s="9"/>
      <c r="LDY22" s="9"/>
      <c r="LED22" s="9"/>
      <c r="LEI22" s="9"/>
      <c r="LEN22" s="9"/>
      <c r="LES22" s="9"/>
      <c r="LEX22" s="9"/>
      <c r="LFC22" s="9"/>
      <c r="LFH22" s="9"/>
      <c r="LFM22" s="9"/>
      <c r="LFR22" s="9"/>
      <c r="LFW22" s="9"/>
      <c r="LGB22" s="9"/>
      <c r="LGG22" s="9"/>
      <c r="LGL22" s="9"/>
      <c r="LGQ22" s="9"/>
      <c r="LGV22" s="9"/>
      <c r="LHA22" s="9"/>
      <c r="LHF22" s="9"/>
      <c r="LHK22" s="9"/>
      <c r="LHP22" s="9"/>
      <c r="LHU22" s="9"/>
      <c r="LHZ22" s="9"/>
      <c r="LIE22" s="9"/>
      <c r="LIJ22" s="9"/>
      <c r="LIO22" s="9"/>
      <c r="LIT22" s="9"/>
      <c r="LIY22" s="9"/>
      <c r="LJD22" s="9"/>
      <c r="LJI22" s="9"/>
      <c r="LJN22" s="9"/>
      <c r="LJS22" s="9"/>
      <c r="LJX22" s="9"/>
      <c r="LKC22" s="9"/>
      <c r="LKH22" s="9"/>
      <c r="LKM22" s="9"/>
      <c r="LKR22" s="9"/>
      <c r="LKW22" s="9"/>
      <c r="LLB22" s="9"/>
      <c r="LLG22" s="9"/>
      <c r="LLL22" s="9"/>
      <c r="LLQ22" s="9"/>
      <c r="LLV22" s="9"/>
      <c r="LMA22" s="9"/>
      <c r="LMF22" s="9"/>
      <c r="LMK22" s="9"/>
      <c r="LMP22" s="9"/>
      <c r="LMU22" s="9"/>
      <c r="LMZ22" s="9"/>
      <c r="LNE22" s="9"/>
      <c r="LNJ22" s="9"/>
      <c r="LNO22" s="9"/>
      <c r="LNT22" s="9"/>
      <c r="LNY22" s="9"/>
      <c r="LOD22" s="9"/>
      <c r="LOI22" s="9"/>
      <c r="LON22" s="9"/>
      <c r="LOS22" s="9"/>
      <c r="LOX22" s="9"/>
      <c r="LPC22" s="9"/>
      <c r="LPH22" s="9"/>
      <c r="LPM22" s="9"/>
      <c r="LPR22" s="9"/>
      <c r="LPW22" s="9"/>
      <c r="LQB22" s="9"/>
      <c r="LQG22" s="9"/>
      <c r="LQL22" s="9"/>
      <c r="LQQ22" s="9"/>
      <c r="LQV22" s="9"/>
      <c r="LRA22" s="9"/>
      <c r="LRF22" s="9"/>
      <c r="LRK22" s="9"/>
      <c r="LRP22" s="9"/>
      <c r="LRU22" s="9"/>
      <c r="LRZ22" s="9"/>
      <c r="LSE22" s="9"/>
      <c r="LSJ22" s="9"/>
      <c r="LSO22" s="9"/>
      <c r="LST22" s="9"/>
      <c r="LSY22" s="9"/>
      <c r="LTD22" s="9"/>
      <c r="LTI22" s="9"/>
      <c r="LTN22" s="9"/>
      <c r="LTS22" s="9"/>
      <c r="LTX22" s="9"/>
      <c r="LUC22" s="9"/>
      <c r="LUH22" s="9"/>
      <c r="LUM22" s="9"/>
      <c r="LUR22" s="9"/>
      <c r="LUW22" s="9"/>
      <c r="LVB22" s="9"/>
      <c r="LVG22" s="9"/>
      <c r="LVL22" s="9"/>
      <c r="LVQ22" s="9"/>
      <c r="LVV22" s="9"/>
      <c r="LWA22" s="9"/>
      <c r="LWF22" s="9"/>
      <c r="LWK22" s="9"/>
      <c r="LWP22" s="9"/>
      <c r="LWU22" s="9"/>
      <c r="LWZ22" s="9"/>
      <c r="LXE22" s="9"/>
      <c r="LXJ22" s="9"/>
      <c r="LXO22" s="9"/>
      <c r="LXT22" s="9"/>
      <c r="LXY22" s="9"/>
      <c r="LYD22" s="9"/>
      <c r="LYI22" s="9"/>
      <c r="LYN22" s="9"/>
      <c r="LYS22" s="9"/>
      <c r="LYX22" s="9"/>
      <c r="LZC22" s="9"/>
      <c r="LZH22" s="9"/>
      <c r="LZM22" s="9"/>
      <c r="LZR22" s="9"/>
      <c r="LZW22" s="9"/>
      <c r="MAB22" s="9"/>
      <c r="MAG22" s="9"/>
      <c r="MAL22" s="9"/>
      <c r="MAQ22" s="9"/>
      <c r="MAV22" s="9"/>
      <c r="MBA22" s="9"/>
      <c r="MBF22" s="9"/>
      <c r="MBK22" s="9"/>
      <c r="MBP22" s="9"/>
      <c r="MBU22" s="9"/>
      <c r="MBZ22" s="9"/>
      <c r="MCE22" s="9"/>
      <c r="MCJ22" s="9"/>
      <c r="MCO22" s="9"/>
      <c r="MCT22" s="9"/>
      <c r="MCY22" s="9"/>
      <c r="MDD22" s="9"/>
      <c r="MDI22" s="9"/>
      <c r="MDN22" s="9"/>
      <c r="MDS22" s="9"/>
      <c r="MDX22" s="9"/>
      <c r="MEC22" s="9"/>
      <c r="MEH22" s="9"/>
      <c r="MEM22" s="9"/>
      <c r="MER22" s="9"/>
      <c r="MEW22" s="9"/>
      <c r="MFB22" s="9"/>
      <c r="MFG22" s="9"/>
      <c r="MFL22" s="9"/>
      <c r="MFQ22" s="9"/>
      <c r="MFV22" s="9"/>
      <c r="MGA22" s="9"/>
      <c r="MGF22" s="9"/>
      <c r="MGK22" s="9"/>
      <c r="MGP22" s="9"/>
      <c r="MGU22" s="9"/>
      <c r="MGZ22" s="9"/>
      <c r="MHE22" s="9"/>
      <c r="MHJ22" s="9"/>
      <c r="MHO22" s="9"/>
      <c r="MHT22" s="9"/>
      <c r="MHY22" s="9"/>
      <c r="MID22" s="9"/>
      <c r="MII22" s="9"/>
      <c r="MIN22" s="9"/>
      <c r="MIS22" s="9"/>
      <c r="MIX22" s="9"/>
      <c r="MJC22" s="9"/>
      <c r="MJH22" s="9"/>
      <c r="MJM22" s="9"/>
      <c r="MJR22" s="9"/>
      <c r="MJW22" s="9"/>
      <c r="MKB22" s="9"/>
      <c r="MKG22" s="9"/>
      <c r="MKL22" s="9"/>
      <c r="MKQ22" s="9"/>
      <c r="MKV22" s="9"/>
      <c r="MLA22" s="9"/>
      <c r="MLF22" s="9"/>
      <c r="MLK22" s="9"/>
      <c r="MLP22" s="9"/>
      <c r="MLU22" s="9"/>
      <c r="MLZ22" s="9"/>
      <c r="MME22" s="9"/>
      <c r="MMJ22" s="9"/>
      <c r="MMO22" s="9"/>
      <c r="MMT22" s="9"/>
      <c r="MMY22" s="9"/>
      <c r="MND22" s="9"/>
      <c r="MNI22" s="9"/>
      <c r="MNN22" s="9"/>
      <c r="MNS22" s="9"/>
      <c r="MNX22" s="9"/>
      <c r="MOC22" s="9"/>
      <c r="MOH22" s="9"/>
      <c r="MOM22" s="9"/>
      <c r="MOR22" s="9"/>
      <c r="MOW22" s="9"/>
      <c r="MPB22" s="9"/>
      <c r="MPG22" s="9"/>
      <c r="MPL22" s="9"/>
      <c r="MPQ22" s="9"/>
      <c r="MPV22" s="9"/>
      <c r="MQA22" s="9"/>
      <c r="MQF22" s="9"/>
      <c r="MQK22" s="9"/>
      <c r="MQP22" s="9"/>
      <c r="MQU22" s="9"/>
      <c r="MQZ22" s="9"/>
      <c r="MRE22" s="9"/>
      <c r="MRJ22" s="9"/>
      <c r="MRO22" s="9"/>
      <c r="MRT22" s="9"/>
      <c r="MRY22" s="9"/>
      <c r="MSD22" s="9"/>
      <c r="MSI22" s="9"/>
      <c r="MSN22" s="9"/>
      <c r="MSS22" s="9"/>
      <c r="MSX22" s="9"/>
      <c r="MTC22" s="9"/>
      <c r="MTH22" s="9"/>
      <c r="MTM22" s="9"/>
      <c r="MTR22" s="9"/>
      <c r="MTW22" s="9"/>
      <c r="MUB22" s="9"/>
      <c r="MUG22" s="9"/>
      <c r="MUL22" s="9"/>
      <c r="MUQ22" s="9"/>
      <c r="MUV22" s="9"/>
      <c r="MVA22" s="9"/>
      <c r="MVF22" s="9"/>
      <c r="MVK22" s="9"/>
      <c r="MVP22" s="9"/>
      <c r="MVU22" s="9"/>
      <c r="MVZ22" s="9"/>
      <c r="MWE22" s="9"/>
      <c r="MWJ22" s="9"/>
      <c r="MWO22" s="9"/>
      <c r="MWT22" s="9"/>
      <c r="MWY22" s="9"/>
      <c r="MXD22" s="9"/>
      <c r="MXI22" s="9"/>
      <c r="MXN22" s="9"/>
      <c r="MXS22" s="9"/>
      <c r="MXX22" s="9"/>
      <c r="MYC22" s="9"/>
      <c r="MYH22" s="9"/>
      <c r="MYM22" s="9"/>
      <c r="MYR22" s="9"/>
      <c r="MYW22" s="9"/>
      <c r="MZB22" s="9"/>
      <c r="MZG22" s="9"/>
      <c r="MZL22" s="9"/>
      <c r="MZQ22" s="9"/>
      <c r="MZV22" s="9"/>
      <c r="NAA22" s="9"/>
      <c r="NAF22" s="9"/>
      <c r="NAK22" s="9"/>
      <c r="NAP22" s="9"/>
      <c r="NAU22" s="9"/>
      <c r="NAZ22" s="9"/>
      <c r="NBE22" s="9"/>
      <c r="NBJ22" s="9"/>
      <c r="NBO22" s="9"/>
      <c r="NBT22" s="9"/>
      <c r="NBY22" s="9"/>
      <c r="NCD22" s="9"/>
      <c r="NCI22" s="9"/>
      <c r="NCN22" s="9"/>
      <c r="NCS22" s="9"/>
      <c r="NCX22" s="9"/>
      <c r="NDC22" s="9"/>
      <c r="NDH22" s="9"/>
      <c r="NDM22" s="9"/>
      <c r="NDR22" s="9"/>
      <c r="NDW22" s="9"/>
      <c r="NEB22" s="9"/>
      <c r="NEG22" s="9"/>
      <c r="NEL22" s="9"/>
      <c r="NEQ22" s="9"/>
      <c r="NEV22" s="9"/>
      <c r="NFA22" s="9"/>
      <c r="NFF22" s="9"/>
      <c r="NFK22" s="9"/>
      <c r="NFP22" s="9"/>
      <c r="NFU22" s="9"/>
      <c r="NFZ22" s="9"/>
      <c r="NGE22" s="9"/>
      <c r="NGJ22" s="9"/>
      <c r="NGO22" s="9"/>
      <c r="NGT22" s="9"/>
      <c r="NGY22" s="9"/>
      <c r="NHD22" s="9"/>
      <c r="NHI22" s="9"/>
      <c r="NHN22" s="9"/>
      <c r="NHS22" s="9"/>
      <c r="NHX22" s="9"/>
      <c r="NIC22" s="9"/>
      <c r="NIH22" s="9"/>
      <c r="NIM22" s="9"/>
      <c r="NIR22" s="9"/>
      <c r="NIW22" s="9"/>
      <c r="NJB22" s="9"/>
      <c r="NJG22" s="9"/>
      <c r="NJL22" s="9"/>
      <c r="NJQ22" s="9"/>
      <c r="NJV22" s="9"/>
      <c r="NKA22" s="9"/>
      <c r="NKF22" s="9"/>
      <c r="NKK22" s="9"/>
      <c r="NKP22" s="9"/>
      <c r="NKU22" s="9"/>
      <c r="NKZ22" s="9"/>
      <c r="NLE22" s="9"/>
      <c r="NLJ22" s="9"/>
      <c r="NLO22" s="9"/>
      <c r="NLT22" s="9"/>
      <c r="NLY22" s="9"/>
      <c r="NMD22" s="9"/>
      <c r="NMI22" s="9"/>
      <c r="NMN22" s="9"/>
      <c r="NMS22" s="9"/>
      <c r="NMX22" s="9"/>
      <c r="NNC22" s="9"/>
      <c r="NNH22" s="9"/>
      <c r="NNM22" s="9"/>
      <c r="NNR22" s="9"/>
      <c r="NNW22" s="9"/>
      <c r="NOB22" s="9"/>
      <c r="NOG22" s="9"/>
      <c r="NOL22" s="9"/>
      <c r="NOQ22" s="9"/>
      <c r="NOV22" s="9"/>
      <c r="NPA22" s="9"/>
      <c r="NPF22" s="9"/>
      <c r="NPK22" s="9"/>
      <c r="NPP22" s="9"/>
      <c r="NPU22" s="9"/>
      <c r="NPZ22" s="9"/>
      <c r="NQE22" s="9"/>
      <c r="NQJ22" s="9"/>
      <c r="NQO22" s="9"/>
      <c r="NQT22" s="9"/>
      <c r="NQY22" s="9"/>
      <c r="NRD22" s="9"/>
      <c r="NRI22" s="9"/>
      <c r="NRN22" s="9"/>
      <c r="NRS22" s="9"/>
      <c r="NRX22" s="9"/>
      <c r="NSC22" s="9"/>
      <c r="NSH22" s="9"/>
      <c r="NSM22" s="9"/>
      <c r="NSR22" s="9"/>
      <c r="NSW22" s="9"/>
      <c r="NTB22" s="9"/>
      <c r="NTG22" s="9"/>
      <c r="NTL22" s="9"/>
      <c r="NTQ22" s="9"/>
      <c r="NTV22" s="9"/>
      <c r="NUA22" s="9"/>
      <c r="NUF22" s="9"/>
      <c r="NUK22" s="9"/>
      <c r="NUP22" s="9"/>
      <c r="NUU22" s="9"/>
      <c r="NUZ22" s="9"/>
      <c r="NVE22" s="9"/>
      <c r="NVJ22" s="9"/>
      <c r="NVO22" s="9"/>
      <c r="NVT22" s="9"/>
      <c r="NVY22" s="9"/>
      <c r="NWD22" s="9"/>
      <c r="NWI22" s="9"/>
      <c r="NWN22" s="9"/>
      <c r="NWS22" s="9"/>
      <c r="NWX22" s="9"/>
      <c r="NXC22" s="9"/>
      <c r="NXH22" s="9"/>
      <c r="NXM22" s="9"/>
      <c r="NXR22" s="9"/>
      <c r="NXW22" s="9"/>
      <c r="NYB22" s="9"/>
      <c r="NYG22" s="9"/>
      <c r="NYL22" s="9"/>
      <c r="NYQ22" s="9"/>
      <c r="NYV22" s="9"/>
      <c r="NZA22" s="9"/>
      <c r="NZF22" s="9"/>
      <c r="NZK22" s="9"/>
      <c r="NZP22" s="9"/>
      <c r="NZU22" s="9"/>
      <c r="NZZ22" s="9"/>
      <c r="OAE22" s="9"/>
      <c r="OAJ22" s="9"/>
      <c r="OAO22" s="9"/>
      <c r="OAT22" s="9"/>
      <c r="OAY22" s="9"/>
      <c r="OBD22" s="9"/>
      <c r="OBI22" s="9"/>
      <c r="OBN22" s="9"/>
      <c r="OBS22" s="9"/>
      <c r="OBX22" s="9"/>
      <c r="OCC22" s="9"/>
      <c r="OCH22" s="9"/>
      <c r="OCM22" s="9"/>
      <c r="OCR22" s="9"/>
      <c r="OCW22" s="9"/>
      <c r="ODB22" s="9"/>
      <c r="ODG22" s="9"/>
      <c r="ODL22" s="9"/>
      <c r="ODQ22" s="9"/>
      <c r="ODV22" s="9"/>
      <c r="OEA22" s="9"/>
      <c r="OEF22" s="9"/>
      <c r="OEK22" s="9"/>
      <c r="OEP22" s="9"/>
      <c r="OEU22" s="9"/>
      <c r="OEZ22" s="9"/>
      <c r="OFE22" s="9"/>
      <c r="OFJ22" s="9"/>
      <c r="OFO22" s="9"/>
      <c r="OFT22" s="9"/>
      <c r="OFY22" s="9"/>
      <c r="OGD22" s="9"/>
      <c r="OGI22" s="9"/>
      <c r="OGN22" s="9"/>
      <c r="OGS22" s="9"/>
      <c r="OGX22" s="9"/>
      <c r="OHC22" s="9"/>
      <c r="OHH22" s="9"/>
      <c r="OHM22" s="9"/>
      <c r="OHR22" s="9"/>
      <c r="OHW22" s="9"/>
      <c r="OIB22" s="9"/>
      <c r="OIG22" s="9"/>
      <c r="OIL22" s="9"/>
      <c r="OIQ22" s="9"/>
      <c r="OIV22" s="9"/>
      <c r="OJA22" s="9"/>
      <c r="OJF22" s="9"/>
      <c r="OJK22" s="9"/>
      <c r="OJP22" s="9"/>
      <c r="OJU22" s="9"/>
      <c r="OJZ22" s="9"/>
      <c r="OKE22" s="9"/>
      <c r="OKJ22" s="9"/>
      <c r="OKO22" s="9"/>
      <c r="OKT22" s="9"/>
      <c r="OKY22" s="9"/>
      <c r="OLD22" s="9"/>
      <c r="OLI22" s="9"/>
      <c r="OLN22" s="9"/>
      <c r="OLS22" s="9"/>
      <c r="OLX22" s="9"/>
      <c r="OMC22" s="9"/>
      <c r="OMH22" s="9"/>
      <c r="OMM22" s="9"/>
      <c r="OMR22" s="9"/>
      <c r="OMW22" s="9"/>
      <c r="ONB22" s="9"/>
      <c r="ONG22" s="9"/>
      <c r="ONL22" s="9"/>
      <c r="ONQ22" s="9"/>
      <c r="ONV22" s="9"/>
      <c r="OOA22" s="9"/>
      <c r="OOF22" s="9"/>
      <c r="OOK22" s="9"/>
      <c r="OOP22" s="9"/>
      <c r="OOU22" s="9"/>
      <c r="OOZ22" s="9"/>
      <c r="OPE22" s="9"/>
      <c r="OPJ22" s="9"/>
      <c r="OPO22" s="9"/>
      <c r="OPT22" s="9"/>
      <c r="OPY22" s="9"/>
      <c r="OQD22" s="9"/>
      <c r="OQI22" s="9"/>
      <c r="OQN22" s="9"/>
      <c r="OQS22" s="9"/>
      <c r="OQX22" s="9"/>
      <c r="ORC22" s="9"/>
      <c r="ORH22" s="9"/>
      <c r="ORM22" s="9"/>
      <c r="ORR22" s="9"/>
      <c r="ORW22" s="9"/>
      <c r="OSB22" s="9"/>
      <c r="OSG22" s="9"/>
      <c r="OSL22" s="9"/>
      <c r="OSQ22" s="9"/>
      <c r="OSV22" s="9"/>
      <c r="OTA22" s="9"/>
      <c r="OTF22" s="9"/>
      <c r="OTK22" s="9"/>
      <c r="OTP22" s="9"/>
      <c r="OTU22" s="9"/>
      <c r="OTZ22" s="9"/>
      <c r="OUE22" s="9"/>
      <c r="OUJ22" s="9"/>
      <c r="OUO22" s="9"/>
      <c r="OUT22" s="9"/>
      <c r="OUY22" s="9"/>
      <c r="OVD22" s="9"/>
      <c r="OVI22" s="9"/>
      <c r="OVN22" s="9"/>
      <c r="OVS22" s="9"/>
      <c r="OVX22" s="9"/>
      <c r="OWC22" s="9"/>
      <c r="OWH22" s="9"/>
      <c r="OWM22" s="9"/>
      <c r="OWR22" s="9"/>
      <c r="OWW22" s="9"/>
      <c r="OXB22" s="9"/>
      <c r="OXG22" s="9"/>
      <c r="OXL22" s="9"/>
      <c r="OXQ22" s="9"/>
      <c r="OXV22" s="9"/>
      <c r="OYA22" s="9"/>
      <c r="OYF22" s="9"/>
      <c r="OYK22" s="9"/>
      <c r="OYP22" s="9"/>
      <c r="OYU22" s="9"/>
      <c r="OYZ22" s="9"/>
      <c r="OZE22" s="9"/>
      <c r="OZJ22" s="9"/>
      <c r="OZO22" s="9"/>
      <c r="OZT22" s="9"/>
      <c r="OZY22" s="9"/>
      <c r="PAD22" s="9"/>
      <c r="PAI22" s="9"/>
      <c r="PAN22" s="9"/>
      <c r="PAS22" s="9"/>
      <c r="PAX22" s="9"/>
      <c r="PBC22" s="9"/>
      <c r="PBH22" s="9"/>
      <c r="PBM22" s="9"/>
      <c r="PBR22" s="9"/>
      <c r="PBW22" s="9"/>
      <c r="PCB22" s="9"/>
      <c r="PCG22" s="9"/>
      <c r="PCL22" s="9"/>
      <c r="PCQ22" s="9"/>
      <c r="PCV22" s="9"/>
      <c r="PDA22" s="9"/>
      <c r="PDF22" s="9"/>
      <c r="PDK22" s="9"/>
      <c r="PDP22" s="9"/>
      <c r="PDU22" s="9"/>
      <c r="PDZ22" s="9"/>
      <c r="PEE22" s="9"/>
      <c r="PEJ22" s="9"/>
      <c r="PEO22" s="9"/>
      <c r="PET22" s="9"/>
      <c r="PEY22" s="9"/>
      <c r="PFD22" s="9"/>
      <c r="PFI22" s="9"/>
      <c r="PFN22" s="9"/>
      <c r="PFS22" s="9"/>
      <c r="PFX22" s="9"/>
      <c r="PGC22" s="9"/>
      <c r="PGH22" s="9"/>
      <c r="PGM22" s="9"/>
      <c r="PGR22" s="9"/>
      <c r="PGW22" s="9"/>
      <c r="PHB22" s="9"/>
      <c r="PHG22" s="9"/>
      <c r="PHL22" s="9"/>
      <c r="PHQ22" s="9"/>
      <c r="PHV22" s="9"/>
      <c r="PIA22" s="9"/>
      <c r="PIF22" s="9"/>
      <c r="PIK22" s="9"/>
      <c r="PIP22" s="9"/>
      <c r="PIU22" s="9"/>
      <c r="PIZ22" s="9"/>
      <c r="PJE22" s="9"/>
      <c r="PJJ22" s="9"/>
      <c r="PJO22" s="9"/>
      <c r="PJT22" s="9"/>
      <c r="PJY22" s="9"/>
      <c r="PKD22" s="9"/>
      <c r="PKI22" s="9"/>
      <c r="PKN22" s="9"/>
      <c r="PKS22" s="9"/>
      <c r="PKX22" s="9"/>
      <c r="PLC22" s="9"/>
      <c r="PLH22" s="9"/>
      <c r="PLM22" s="9"/>
      <c r="PLR22" s="9"/>
      <c r="PLW22" s="9"/>
      <c r="PMB22" s="9"/>
      <c r="PMG22" s="9"/>
      <c r="PML22" s="9"/>
      <c r="PMQ22" s="9"/>
      <c r="PMV22" s="9"/>
      <c r="PNA22" s="9"/>
      <c r="PNF22" s="9"/>
      <c r="PNK22" s="9"/>
      <c r="PNP22" s="9"/>
      <c r="PNU22" s="9"/>
      <c r="PNZ22" s="9"/>
      <c r="POE22" s="9"/>
      <c r="POJ22" s="9"/>
      <c r="POO22" s="9"/>
      <c r="POT22" s="9"/>
      <c r="POY22" s="9"/>
      <c r="PPD22" s="9"/>
      <c r="PPI22" s="9"/>
      <c r="PPN22" s="9"/>
      <c r="PPS22" s="9"/>
      <c r="PPX22" s="9"/>
      <c r="PQC22" s="9"/>
      <c r="PQH22" s="9"/>
      <c r="PQM22" s="9"/>
      <c r="PQR22" s="9"/>
      <c r="PQW22" s="9"/>
      <c r="PRB22" s="9"/>
      <c r="PRG22" s="9"/>
      <c r="PRL22" s="9"/>
      <c r="PRQ22" s="9"/>
      <c r="PRV22" s="9"/>
      <c r="PSA22" s="9"/>
      <c r="PSF22" s="9"/>
      <c r="PSK22" s="9"/>
      <c r="PSP22" s="9"/>
      <c r="PSU22" s="9"/>
      <c r="PSZ22" s="9"/>
      <c r="PTE22" s="9"/>
      <c r="PTJ22" s="9"/>
      <c r="PTO22" s="9"/>
      <c r="PTT22" s="9"/>
      <c r="PTY22" s="9"/>
      <c r="PUD22" s="9"/>
      <c r="PUI22" s="9"/>
      <c r="PUN22" s="9"/>
      <c r="PUS22" s="9"/>
      <c r="PUX22" s="9"/>
      <c r="PVC22" s="9"/>
      <c r="PVH22" s="9"/>
      <c r="PVM22" s="9"/>
      <c r="PVR22" s="9"/>
      <c r="PVW22" s="9"/>
      <c r="PWB22" s="9"/>
      <c r="PWG22" s="9"/>
      <c r="PWL22" s="9"/>
      <c r="PWQ22" s="9"/>
      <c r="PWV22" s="9"/>
      <c r="PXA22" s="9"/>
      <c r="PXF22" s="9"/>
      <c r="PXK22" s="9"/>
      <c r="PXP22" s="9"/>
      <c r="PXU22" s="9"/>
      <c r="PXZ22" s="9"/>
      <c r="PYE22" s="9"/>
      <c r="PYJ22" s="9"/>
      <c r="PYO22" s="9"/>
      <c r="PYT22" s="9"/>
      <c r="PYY22" s="9"/>
      <c r="PZD22" s="9"/>
      <c r="PZI22" s="9"/>
      <c r="PZN22" s="9"/>
      <c r="PZS22" s="9"/>
      <c r="PZX22" s="9"/>
      <c r="QAC22" s="9"/>
      <c r="QAH22" s="9"/>
      <c r="QAM22" s="9"/>
      <c r="QAR22" s="9"/>
      <c r="QAW22" s="9"/>
      <c r="QBB22" s="9"/>
      <c r="QBG22" s="9"/>
      <c r="QBL22" s="9"/>
      <c r="QBQ22" s="9"/>
      <c r="QBV22" s="9"/>
      <c r="QCA22" s="9"/>
      <c r="QCF22" s="9"/>
      <c r="QCK22" s="9"/>
      <c r="QCP22" s="9"/>
      <c r="QCU22" s="9"/>
      <c r="QCZ22" s="9"/>
      <c r="QDE22" s="9"/>
      <c r="QDJ22" s="9"/>
      <c r="QDO22" s="9"/>
      <c r="QDT22" s="9"/>
      <c r="QDY22" s="9"/>
      <c r="QED22" s="9"/>
      <c r="QEI22" s="9"/>
      <c r="QEN22" s="9"/>
      <c r="QES22" s="9"/>
      <c r="QEX22" s="9"/>
      <c r="QFC22" s="9"/>
      <c r="QFH22" s="9"/>
      <c r="QFM22" s="9"/>
      <c r="QFR22" s="9"/>
      <c r="QFW22" s="9"/>
      <c r="QGB22" s="9"/>
      <c r="QGG22" s="9"/>
      <c r="QGL22" s="9"/>
      <c r="QGQ22" s="9"/>
      <c r="QGV22" s="9"/>
      <c r="QHA22" s="9"/>
      <c r="QHF22" s="9"/>
      <c r="QHK22" s="9"/>
      <c r="QHP22" s="9"/>
      <c r="QHU22" s="9"/>
      <c r="QHZ22" s="9"/>
      <c r="QIE22" s="9"/>
      <c r="QIJ22" s="9"/>
      <c r="QIO22" s="9"/>
      <c r="QIT22" s="9"/>
      <c r="QIY22" s="9"/>
      <c r="QJD22" s="9"/>
      <c r="QJI22" s="9"/>
      <c r="QJN22" s="9"/>
      <c r="QJS22" s="9"/>
      <c r="QJX22" s="9"/>
      <c r="QKC22" s="9"/>
      <c r="QKH22" s="9"/>
      <c r="QKM22" s="9"/>
      <c r="QKR22" s="9"/>
      <c r="QKW22" s="9"/>
      <c r="QLB22" s="9"/>
      <c r="QLG22" s="9"/>
      <c r="QLL22" s="9"/>
      <c r="QLQ22" s="9"/>
      <c r="QLV22" s="9"/>
      <c r="QMA22" s="9"/>
      <c r="QMF22" s="9"/>
      <c r="QMK22" s="9"/>
      <c r="QMP22" s="9"/>
      <c r="QMU22" s="9"/>
      <c r="QMZ22" s="9"/>
      <c r="QNE22" s="9"/>
      <c r="QNJ22" s="9"/>
      <c r="QNO22" s="9"/>
      <c r="QNT22" s="9"/>
      <c r="QNY22" s="9"/>
      <c r="QOD22" s="9"/>
      <c r="QOI22" s="9"/>
      <c r="QON22" s="9"/>
      <c r="QOS22" s="9"/>
      <c r="QOX22" s="9"/>
      <c r="QPC22" s="9"/>
      <c r="QPH22" s="9"/>
      <c r="QPM22" s="9"/>
      <c r="QPR22" s="9"/>
      <c r="QPW22" s="9"/>
      <c r="QQB22" s="9"/>
      <c r="QQG22" s="9"/>
      <c r="QQL22" s="9"/>
      <c r="QQQ22" s="9"/>
      <c r="QQV22" s="9"/>
      <c r="QRA22" s="9"/>
      <c r="QRF22" s="9"/>
      <c r="QRK22" s="9"/>
      <c r="QRP22" s="9"/>
      <c r="QRU22" s="9"/>
      <c r="QRZ22" s="9"/>
      <c r="QSE22" s="9"/>
      <c r="QSJ22" s="9"/>
      <c r="QSO22" s="9"/>
      <c r="QST22" s="9"/>
      <c r="QSY22" s="9"/>
      <c r="QTD22" s="9"/>
      <c r="QTI22" s="9"/>
      <c r="QTN22" s="9"/>
      <c r="QTS22" s="9"/>
      <c r="QTX22" s="9"/>
      <c r="QUC22" s="9"/>
      <c r="QUH22" s="9"/>
      <c r="QUM22" s="9"/>
      <c r="QUR22" s="9"/>
      <c r="QUW22" s="9"/>
      <c r="QVB22" s="9"/>
      <c r="QVG22" s="9"/>
      <c r="QVL22" s="9"/>
      <c r="QVQ22" s="9"/>
      <c r="QVV22" s="9"/>
      <c r="QWA22" s="9"/>
      <c r="QWF22" s="9"/>
      <c r="QWK22" s="9"/>
      <c r="QWP22" s="9"/>
      <c r="QWU22" s="9"/>
      <c r="QWZ22" s="9"/>
      <c r="QXE22" s="9"/>
      <c r="QXJ22" s="9"/>
      <c r="QXO22" s="9"/>
      <c r="QXT22" s="9"/>
      <c r="QXY22" s="9"/>
      <c r="QYD22" s="9"/>
      <c r="QYI22" s="9"/>
      <c r="QYN22" s="9"/>
      <c r="QYS22" s="9"/>
      <c r="QYX22" s="9"/>
      <c r="QZC22" s="9"/>
      <c r="QZH22" s="9"/>
      <c r="QZM22" s="9"/>
      <c r="QZR22" s="9"/>
      <c r="QZW22" s="9"/>
      <c r="RAB22" s="9"/>
      <c r="RAG22" s="9"/>
      <c r="RAL22" s="9"/>
      <c r="RAQ22" s="9"/>
      <c r="RAV22" s="9"/>
      <c r="RBA22" s="9"/>
      <c r="RBF22" s="9"/>
      <c r="RBK22" s="9"/>
      <c r="RBP22" s="9"/>
      <c r="RBU22" s="9"/>
      <c r="RBZ22" s="9"/>
      <c r="RCE22" s="9"/>
      <c r="RCJ22" s="9"/>
      <c r="RCO22" s="9"/>
      <c r="RCT22" s="9"/>
      <c r="RCY22" s="9"/>
      <c r="RDD22" s="9"/>
      <c r="RDI22" s="9"/>
      <c r="RDN22" s="9"/>
      <c r="RDS22" s="9"/>
      <c r="RDX22" s="9"/>
      <c r="REC22" s="9"/>
      <c r="REH22" s="9"/>
      <c r="REM22" s="9"/>
      <c r="RER22" s="9"/>
      <c r="REW22" s="9"/>
      <c r="RFB22" s="9"/>
      <c r="RFG22" s="9"/>
      <c r="RFL22" s="9"/>
      <c r="RFQ22" s="9"/>
      <c r="RFV22" s="9"/>
      <c r="RGA22" s="9"/>
      <c r="RGF22" s="9"/>
      <c r="RGK22" s="9"/>
      <c r="RGP22" s="9"/>
      <c r="RGU22" s="9"/>
      <c r="RGZ22" s="9"/>
      <c r="RHE22" s="9"/>
      <c r="RHJ22" s="9"/>
      <c r="RHO22" s="9"/>
      <c r="RHT22" s="9"/>
      <c r="RHY22" s="9"/>
      <c r="RID22" s="9"/>
      <c r="RII22" s="9"/>
      <c r="RIN22" s="9"/>
      <c r="RIS22" s="9"/>
      <c r="RIX22" s="9"/>
      <c r="RJC22" s="9"/>
      <c r="RJH22" s="9"/>
      <c r="RJM22" s="9"/>
      <c r="RJR22" s="9"/>
      <c r="RJW22" s="9"/>
      <c r="RKB22" s="9"/>
      <c r="RKG22" s="9"/>
      <c r="RKL22" s="9"/>
      <c r="RKQ22" s="9"/>
      <c r="RKV22" s="9"/>
      <c r="RLA22" s="9"/>
      <c r="RLF22" s="9"/>
      <c r="RLK22" s="9"/>
      <c r="RLP22" s="9"/>
      <c r="RLU22" s="9"/>
      <c r="RLZ22" s="9"/>
      <c r="RME22" s="9"/>
      <c r="RMJ22" s="9"/>
      <c r="RMO22" s="9"/>
      <c r="RMT22" s="9"/>
      <c r="RMY22" s="9"/>
      <c r="RND22" s="9"/>
      <c r="RNI22" s="9"/>
      <c r="RNN22" s="9"/>
      <c r="RNS22" s="9"/>
      <c r="RNX22" s="9"/>
      <c r="ROC22" s="9"/>
      <c r="ROH22" s="9"/>
      <c r="ROM22" s="9"/>
      <c r="ROR22" s="9"/>
      <c r="ROW22" s="9"/>
      <c r="RPB22" s="9"/>
      <c r="RPG22" s="9"/>
      <c r="RPL22" s="9"/>
      <c r="RPQ22" s="9"/>
      <c r="RPV22" s="9"/>
      <c r="RQA22" s="9"/>
      <c r="RQF22" s="9"/>
      <c r="RQK22" s="9"/>
      <c r="RQP22" s="9"/>
      <c r="RQU22" s="9"/>
      <c r="RQZ22" s="9"/>
      <c r="RRE22" s="9"/>
      <c r="RRJ22" s="9"/>
      <c r="RRO22" s="9"/>
      <c r="RRT22" s="9"/>
      <c r="RRY22" s="9"/>
      <c r="RSD22" s="9"/>
      <c r="RSI22" s="9"/>
      <c r="RSN22" s="9"/>
      <c r="RSS22" s="9"/>
      <c r="RSX22" s="9"/>
      <c r="RTC22" s="9"/>
      <c r="RTH22" s="9"/>
      <c r="RTM22" s="9"/>
      <c r="RTR22" s="9"/>
      <c r="RTW22" s="9"/>
      <c r="RUB22" s="9"/>
      <c r="RUG22" s="9"/>
      <c r="RUL22" s="9"/>
      <c r="RUQ22" s="9"/>
      <c r="RUV22" s="9"/>
      <c r="RVA22" s="9"/>
      <c r="RVF22" s="9"/>
      <c r="RVK22" s="9"/>
      <c r="RVP22" s="9"/>
      <c r="RVU22" s="9"/>
      <c r="RVZ22" s="9"/>
      <c r="RWE22" s="9"/>
      <c r="RWJ22" s="9"/>
      <c r="RWO22" s="9"/>
      <c r="RWT22" s="9"/>
      <c r="RWY22" s="9"/>
      <c r="RXD22" s="9"/>
      <c r="RXI22" s="9"/>
      <c r="RXN22" s="9"/>
      <c r="RXS22" s="9"/>
      <c r="RXX22" s="9"/>
      <c r="RYC22" s="9"/>
      <c r="RYH22" s="9"/>
      <c r="RYM22" s="9"/>
      <c r="RYR22" s="9"/>
      <c r="RYW22" s="9"/>
      <c r="RZB22" s="9"/>
      <c r="RZG22" s="9"/>
      <c r="RZL22" s="9"/>
      <c r="RZQ22" s="9"/>
      <c r="RZV22" s="9"/>
      <c r="SAA22" s="9"/>
      <c r="SAF22" s="9"/>
      <c r="SAK22" s="9"/>
      <c r="SAP22" s="9"/>
      <c r="SAU22" s="9"/>
      <c r="SAZ22" s="9"/>
      <c r="SBE22" s="9"/>
      <c r="SBJ22" s="9"/>
      <c r="SBO22" s="9"/>
      <c r="SBT22" s="9"/>
      <c r="SBY22" s="9"/>
      <c r="SCD22" s="9"/>
      <c r="SCI22" s="9"/>
      <c r="SCN22" s="9"/>
      <c r="SCS22" s="9"/>
      <c r="SCX22" s="9"/>
      <c r="SDC22" s="9"/>
      <c r="SDH22" s="9"/>
      <c r="SDM22" s="9"/>
      <c r="SDR22" s="9"/>
      <c r="SDW22" s="9"/>
      <c r="SEB22" s="9"/>
      <c r="SEG22" s="9"/>
      <c r="SEL22" s="9"/>
      <c r="SEQ22" s="9"/>
      <c r="SEV22" s="9"/>
      <c r="SFA22" s="9"/>
      <c r="SFF22" s="9"/>
      <c r="SFK22" s="9"/>
      <c r="SFP22" s="9"/>
      <c r="SFU22" s="9"/>
      <c r="SFZ22" s="9"/>
      <c r="SGE22" s="9"/>
      <c r="SGJ22" s="9"/>
      <c r="SGO22" s="9"/>
      <c r="SGT22" s="9"/>
      <c r="SGY22" s="9"/>
      <c r="SHD22" s="9"/>
      <c r="SHI22" s="9"/>
      <c r="SHN22" s="9"/>
      <c r="SHS22" s="9"/>
      <c r="SHX22" s="9"/>
      <c r="SIC22" s="9"/>
      <c r="SIH22" s="9"/>
      <c r="SIM22" s="9"/>
      <c r="SIR22" s="9"/>
      <c r="SIW22" s="9"/>
      <c r="SJB22" s="9"/>
      <c r="SJG22" s="9"/>
      <c r="SJL22" s="9"/>
      <c r="SJQ22" s="9"/>
      <c r="SJV22" s="9"/>
      <c r="SKA22" s="9"/>
      <c r="SKF22" s="9"/>
      <c r="SKK22" s="9"/>
      <c r="SKP22" s="9"/>
      <c r="SKU22" s="9"/>
      <c r="SKZ22" s="9"/>
      <c r="SLE22" s="9"/>
      <c r="SLJ22" s="9"/>
      <c r="SLO22" s="9"/>
      <c r="SLT22" s="9"/>
      <c r="SLY22" s="9"/>
      <c r="SMD22" s="9"/>
      <c r="SMI22" s="9"/>
      <c r="SMN22" s="9"/>
      <c r="SMS22" s="9"/>
      <c r="SMX22" s="9"/>
      <c r="SNC22" s="9"/>
      <c r="SNH22" s="9"/>
      <c r="SNM22" s="9"/>
      <c r="SNR22" s="9"/>
      <c r="SNW22" s="9"/>
      <c r="SOB22" s="9"/>
      <c r="SOG22" s="9"/>
      <c r="SOL22" s="9"/>
      <c r="SOQ22" s="9"/>
      <c r="SOV22" s="9"/>
      <c r="SPA22" s="9"/>
      <c r="SPF22" s="9"/>
      <c r="SPK22" s="9"/>
      <c r="SPP22" s="9"/>
      <c r="SPU22" s="9"/>
      <c r="SPZ22" s="9"/>
      <c r="SQE22" s="9"/>
      <c r="SQJ22" s="9"/>
      <c r="SQO22" s="9"/>
      <c r="SQT22" s="9"/>
      <c r="SQY22" s="9"/>
      <c r="SRD22" s="9"/>
      <c r="SRI22" s="9"/>
      <c r="SRN22" s="9"/>
      <c r="SRS22" s="9"/>
      <c r="SRX22" s="9"/>
      <c r="SSC22" s="9"/>
      <c r="SSH22" s="9"/>
      <c r="SSM22" s="9"/>
      <c r="SSR22" s="9"/>
      <c r="SSW22" s="9"/>
      <c r="STB22" s="9"/>
      <c r="STG22" s="9"/>
      <c r="STL22" s="9"/>
      <c r="STQ22" s="9"/>
      <c r="STV22" s="9"/>
      <c r="SUA22" s="9"/>
      <c r="SUF22" s="9"/>
      <c r="SUK22" s="9"/>
      <c r="SUP22" s="9"/>
      <c r="SUU22" s="9"/>
      <c r="SUZ22" s="9"/>
      <c r="SVE22" s="9"/>
      <c r="SVJ22" s="9"/>
      <c r="SVO22" s="9"/>
      <c r="SVT22" s="9"/>
      <c r="SVY22" s="9"/>
      <c r="SWD22" s="9"/>
      <c r="SWI22" s="9"/>
      <c r="SWN22" s="9"/>
      <c r="SWS22" s="9"/>
      <c r="SWX22" s="9"/>
      <c r="SXC22" s="9"/>
      <c r="SXH22" s="9"/>
      <c r="SXM22" s="9"/>
      <c r="SXR22" s="9"/>
      <c r="SXW22" s="9"/>
      <c r="SYB22" s="9"/>
      <c r="SYG22" s="9"/>
      <c r="SYL22" s="9"/>
      <c r="SYQ22" s="9"/>
      <c r="SYV22" s="9"/>
      <c r="SZA22" s="9"/>
      <c r="SZF22" s="9"/>
      <c r="SZK22" s="9"/>
      <c r="SZP22" s="9"/>
      <c r="SZU22" s="9"/>
      <c r="SZZ22" s="9"/>
      <c r="TAE22" s="9"/>
      <c r="TAJ22" s="9"/>
      <c r="TAO22" s="9"/>
      <c r="TAT22" s="9"/>
      <c r="TAY22" s="9"/>
      <c r="TBD22" s="9"/>
      <c r="TBI22" s="9"/>
      <c r="TBN22" s="9"/>
      <c r="TBS22" s="9"/>
      <c r="TBX22" s="9"/>
      <c r="TCC22" s="9"/>
      <c r="TCH22" s="9"/>
      <c r="TCM22" s="9"/>
      <c r="TCR22" s="9"/>
      <c r="TCW22" s="9"/>
      <c r="TDB22" s="9"/>
      <c r="TDG22" s="9"/>
      <c r="TDL22" s="9"/>
      <c r="TDQ22" s="9"/>
      <c r="TDV22" s="9"/>
      <c r="TEA22" s="9"/>
      <c r="TEF22" s="9"/>
      <c r="TEK22" s="9"/>
      <c r="TEP22" s="9"/>
      <c r="TEU22" s="9"/>
      <c r="TEZ22" s="9"/>
      <c r="TFE22" s="9"/>
      <c r="TFJ22" s="9"/>
      <c r="TFO22" s="9"/>
      <c r="TFT22" s="9"/>
      <c r="TFY22" s="9"/>
      <c r="TGD22" s="9"/>
      <c r="TGI22" s="9"/>
      <c r="TGN22" s="9"/>
      <c r="TGS22" s="9"/>
      <c r="TGX22" s="9"/>
      <c r="THC22" s="9"/>
      <c r="THH22" s="9"/>
      <c r="THM22" s="9"/>
      <c r="THR22" s="9"/>
      <c r="THW22" s="9"/>
      <c r="TIB22" s="9"/>
      <c r="TIG22" s="9"/>
      <c r="TIL22" s="9"/>
      <c r="TIQ22" s="9"/>
      <c r="TIV22" s="9"/>
      <c r="TJA22" s="9"/>
      <c r="TJF22" s="9"/>
      <c r="TJK22" s="9"/>
      <c r="TJP22" s="9"/>
      <c r="TJU22" s="9"/>
      <c r="TJZ22" s="9"/>
      <c r="TKE22" s="9"/>
      <c r="TKJ22" s="9"/>
      <c r="TKO22" s="9"/>
      <c r="TKT22" s="9"/>
      <c r="TKY22" s="9"/>
      <c r="TLD22" s="9"/>
      <c r="TLI22" s="9"/>
      <c r="TLN22" s="9"/>
      <c r="TLS22" s="9"/>
      <c r="TLX22" s="9"/>
      <c r="TMC22" s="9"/>
      <c r="TMH22" s="9"/>
      <c r="TMM22" s="9"/>
      <c r="TMR22" s="9"/>
      <c r="TMW22" s="9"/>
      <c r="TNB22" s="9"/>
      <c r="TNG22" s="9"/>
      <c r="TNL22" s="9"/>
      <c r="TNQ22" s="9"/>
      <c r="TNV22" s="9"/>
      <c r="TOA22" s="9"/>
      <c r="TOF22" s="9"/>
      <c r="TOK22" s="9"/>
      <c r="TOP22" s="9"/>
      <c r="TOU22" s="9"/>
      <c r="TOZ22" s="9"/>
      <c r="TPE22" s="9"/>
      <c r="TPJ22" s="9"/>
      <c r="TPO22" s="9"/>
      <c r="TPT22" s="9"/>
      <c r="TPY22" s="9"/>
      <c r="TQD22" s="9"/>
      <c r="TQI22" s="9"/>
      <c r="TQN22" s="9"/>
      <c r="TQS22" s="9"/>
      <c r="TQX22" s="9"/>
      <c r="TRC22" s="9"/>
      <c r="TRH22" s="9"/>
      <c r="TRM22" s="9"/>
      <c r="TRR22" s="9"/>
      <c r="TRW22" s="9"/>
      <c r="TSB22" s="9"/>
      <c r="TSG22" s="9"/>
      <c r="TSL22" s="9"/>
      <c r="TSQ22" s="9"/>
      <c r="TSV22" s="9"/>
      <c r="TTA22" s="9"/>
      <c r="TTF22" s="9"/>
      <c r="TTK22" s="9"/>
      <c r="TTP22" s="9"/>
      <c r="TTU22" s="9"/>
      <c r="TTZ22" s="9"/>
      <c r="TUE22" s="9"/>
      <c r="TUJ22" s="9"/>
      <c r="TUO22" s="9"/>
      <c r="TUT22" s="9"/>
      <c r="TUY22" s="9"/>
      <c r="TVD22" s="9"/>
      <c r="TVI22" s="9"/>
      <c r="TVN22" s="9"/>
      <c r="TVS22" s="9"/>
      <c r="TVX22" s="9"/>
      <c r="TWC22" s="9"/>
      <c r="TWH22" s="9"/>
      <c r="TWM22" s="9"/>
      <c r="TWR22" s="9"/>
      <c r="TWW22" s="9"/>
      <c r="TXB22" s="9"/>
      <c r="TXG22" s="9"/>
      <c r="TXL22" s="9"/>
      <c r="TXQ22" s="9"/>
      <c r="TXV22" s="9"/>
      <c r="TYA22" s="9"/>
      <c r="TYF22" s="9"/>
      <c r="TYK22" s="9"/>
      <c r="TYP22" s="9"/>
      <c r="TYU22" s="9"/>
      <c r="TYZ22" s="9"/>
      <c r="TZE22" s="9"/>
      <c r="TZJ22" s="9"/>
      <c r="TZO22" s="9"/>
      <c r="TZT22" s="9"/>
      <c r="TZY22" s="9"/>
      <c r="UAD22" s="9"/>
      <c r="UAI22" s="9"/>
      <c r="UAN22" s="9"/>
      <c r="UAS22" s="9"/>
      <c r="UAX22" s="9"/>
      <c r="UBC22" s="9"/>
      <c r="UBH22" s="9"/>
      <c r="UBM22" s="9"/>
      <c r="UBR22" s="9"/>
      <c r="UBW22" s="9"/>
      <c r="UCB22" s="9"/>
      <c r="UCG22" s="9"/>
      <c r="UCL22" s="9"/>
      <c r="UCQ22" s="9"/>
      <c r="UCV22" s="9"/>
      <c r="UDA22" s="9"/>
      <c r="UDF22" s="9"/>
      <c r="UDK22" s="9"/>
      <c r="UDP22" s="9"/>
      <c r="UDU22" s="9"/>
      <c r="UDZ22" s="9"/>
      <c r="UEE22" s="9"/>
      <c r="UEJ22" s="9"/>
      <c r="UEO22" s="9"/>
      <c r="UET22" s="9"/>
      <c r="UEY22" s="9"/>
      <c r="UFD22" s="9"/>
      <c r="UFI22" s="9"/>
      <c r="UFN22" s="9"/>
      <c r="UFS22" s="9"/>
      <c r="UFX22" s="9"/>
      <c r="UGC22" s="9"/>
      <c r="UGH22" s="9"/>
      <c r="UGM22" s="9"/>
      <c r="UGR22" s="9"/>
      <c r="UGW22" s="9"/>
      <c r="UHB22" s="9"/>
      <c r="UHG22" s="9"/>
      <c r="UHL22" s="9"/>
      <c r="UHQ22" s="9"/>
      <c r="UHV22" s="9"/>
      <c r="UIA22" s="9"/>
      <c r="UIF22" s="9"/>
      <c r="UIK22" s="9"/>
      <c r="UIP22" s="9"/>
      <c r="UIU22" s="9"/>
      <c r="UIZ22" s="9"/>
      <c r="UJE22" s="9"/>
      <c r="UJJ22" s="9"/>
      <c r="UJO22" s="9"/>
      <c r="UJT22" s="9"/>
      <c r="UJY22" s="9"/>
      <c r="UKD22" s="9"/>
      <c r="UKI22" s="9"/>
      <c r="UKN22" s="9"/>
      <c r="UKS22" s="9"/>
      <c r="UKX22" s="9"/>
      <c r="ULC22" s="9"/>
      <c r="ULH22" s="9"/>
      <c r="ULM22" s="9"/>
      <c r="ULR22" s="9"/>
      <c r="ULW22" s="9"/>
      <c r="UMB22" s="9"/>
      <c r="UMG22" s="9"/>
      <c r="UML22" s="9"/>
      <c r="UMQ22" s="9"/>
      <c r="UMV22" s="9"/>
      <c r="UNA22" s="9"/>
      <c r="UNF22" s="9"/>
      <c r="UNK22" s="9"/>
      <c r="UNP22" s="9"/>
      <c r="UNU22" s="9"/>
      <c r="UNZ22" s="9"/>
      <c r="UOE22" s="9"/>
      <c r="UOJ22" s="9"/>
      <c r="UOO22" s="9"/>
      <c r="UOT22" s="9"/>
      <c r="UOY22" s="9"/>
      <c r="UPD22" s="9"/>
      <c r="UPI22" s="9"/>
      <c r="UPN22" s="9"/>
      <c r="UPS22" s="9"/>
      <c r="UPX22" s="9"/>
      <c r="UQC22" s="9"/>
      <c r="UQH22" s="9"/>
      <c r="UQM22" s="9"/>
      <c r="UQR22" s="9"/>
      <c r="UQW22" s="9"/>
      <c r="URB22" s="9"/>
      <c r="URG22" s="9"/>
      <c r="URL22" s="9"/>
      <c r="URQ22" s="9"/>
      <c r="URV22" s="9"/>
      <c r="USA22" s="9"/>
      <c r="USF22" s="9"/>
      <c r="USK22" s="9"/>
      <c r="USP22" s="9"/>
      <c r="USU22" s="9"/>
      <c r="USZ22" s="9"/>
      <c r="UTE22" s="9"/>
      <c r="UTJ22" s="9"/>
      <c r="UTO22" s="9"/>
      <c r="UTT22" s="9"/>
      <c r="UTY22" s="9"/>
      <c r="UUD22" s="9"/>
      <c r="UUI22" s="9"/>
      <c r="UUN22" s="9"/>
      <c r="UUS22" s="9"/>
      <c r="UUX22" s="9"/>
      <c r="UVC22" s="9"/>
      <c r="UVH22" s="9"/>
      <c r="UVM22" s="9"/>
      <c r="UVR22" s="9"/>
      <c r="UVW22" s="9"/>
      <c r="UWB22" s="9"/>
      <c r="UWG22" s="9"/>
      <c r="UWL22" s="9"/>
      <c r="UWQ22" s="9"/>
      <c r="UWV22" s="9"/>
      <c r="UXA22" s="9"/>
      <c r="UXF22" s="9"/>
      <c r="UXK22" s="9"/>
      <c r="UXP22" s="9"/>
      <c r="UXU22" s="9"/>
      <c r="UXZ22" s="9"/>
      <c r="UYE22" s="9"/>
      <c r="UYJ22" s="9"/>
      <c r="UYO22" s="9"/>
      <c r="UYT22" s="9"/>
      <c r="UYY22" s="9"/>
      <c r="UZD22" s="9"/>
      <c r="UZI22" s="9"/>
      <c r="UZN22" s="9"/>
      <c r="UZS22" s="9"/>
      <c r="UZX22" s="9"/>
      <c r="VAC22" s="9"/>
      <c r="VAH22" s="9"/>
      <c r="VAM22" s="9"/>
      <c r="VAR22" s="9"/>
      <c r="VAW22" s="9"/>
      <c r="VBB22" s="9"/>
      <c r="VBG22" s="9"/>
      <c r="VBL22" s="9"/>
      <c r="VBQ22" s="9"/>
      <c r="VBV22" s="9"/>
      <c r="VCA22" s="9"/>
      <c r="VCF22" s="9"/>
      <c r="VCK22" s="9"/>
      <c r="VCP22" s="9"/>
      <c r="VCU22" s="9"/>
      <c r="VCZ22" s="9"/>
      <c r="VDE22" s="9"/>
      <c r="VDJ22" s="9"/>
      <c r="VDO22" s="9"/>
      <c r="VDT22" s="9"/>
      <c r="VDY22" s="9"/>
      <c r="VED22" s="9"/>
      <c r="VEI22" s="9"/>
      <c r="VEN22" s="9"/>
      <c r="VES22" s="9"/>
      <c r="VEX22" s="9"/>
      <c r="VFC22" s="9"/>
      <c r="VFH22" s="9"/>
      <c r="VFM22" s="9"/>
      <c r="VFR22" s="9"/>
      <c r="VFW22" s="9"/>
      <c r="VGB22" s="9"/>
      <c r="VGG22" s="9"/>
      <c r="VGL22" s="9"/>
      <c r="VGQ22" s="9"/>
      <c r="VGV22" s="9"/>
      <c r="VHA22" s="9"/>
      <c r="VHF22" s="9"/>
      <c r="VHK22" s="9"/>
      <c r="VHP22" s="9"/>
      <c r="VHU22" s="9"/>
      <c r="VHZ22" s="9"/>
      <c r="VIE22" s="9"/>
      <c r="VIJ22" s="9"/>
      <c r="VIO22" s="9"/>
      <c r="VIT22" s="9"/>
      <c r="VIY22" s="9"/>
      <c r="VJD22" s="9"/>
      <c r="VJI22" s="9"/>
      <c r="VJN22" s="9"/>
      <c r="VJS22" s="9"/>
      <c r="VJX22" s="9"/>
      <c r="VKC22" s="9"/>
      <c r="VKH22" s="9"/>
      <c r="VKM22" s="9"/>
      <c r="VKR22" s="9"/>
      <c r="VKW22" s="9"/>
      <c r="VLB22" s="9"/>
      <c r="VLG22" s="9"/>
      <c r="VLL22" s="9"/>
      <c r="VLQ22" s="9"/>
      <c r="VLV22" s="9"/>
      <c r="VMA22" s="9"/>
      <c r="VMF22" s="9"/>
      <c r="VMK22" s="9"/>
      <c r="VMP22" s="9"/>
      <c r="VMU22" s="9"/>
      <c r="VMZ22" s="9"/>
      <c r="VNE22" s="9"/>
      <c r="VNJ22" s="9"/>
      <c r="VNO22" s="9"/>
      <c r="VNT22" s="9"/>
      <c r="VNY22" s="9"/>
      <c r="VOD22" s="9"/>
      <c r="VOI22" s="9"/>
      <c r="VON22" s="9"/>
      <c r="VOS22" s="9"/>
      <c r="VOX22" s="9"/>
      <c r="VPC22" s="9"/>
      <c r="VPH22" s="9"/>
      <c r="VPM22" s="9"/>
      <c r="VPR22" s="9"/>
      <c r="VPW22" s="9"/>
      <c r="VQB22" s="9"/>
      <c r="VQG22" s="9"/>
      <c r="VQL22" s="9"/>
      <c r="VQQ22" s="9"/>
      <c r="VQV22" s="9"/>
      <c r="VRA22" s="9"/>
      <c r="VRF22" s="9"/>
      <c r="VRK22" s="9"/>
      <c r="VRP22" s="9"/>
      <c r="VRU22" s="9"/>
      <c r="VRZ22" s="9"/>
      <c r="VSE22" s="9"/>
      <c r="VSJ22" s="9"/>
      <c r="VSO22" s="9"/>
      <c r="VST22" s="9"/>
      <c r="VSY22" s="9"/>
      <c r="VTD22" s="9"/>
      <c r="VTI22" s="9"/>
      <c r="VTN22" s="9"/>
      <c r="VTS22" s="9"/>
      <c r="VTX22" s="9"/>
      <c r="VUC22" s="9"/>
      <c r="VUH22" s="9"/>
      <c r="VUM22" s="9"/>
      <c r="VUR22" s="9"/>
      <c r="VUW22" s="9"/>
      <c r="VVB22" s="9"/>
      <c r="VVG22" s="9"/>
      <c r="VVL22" s="9"/>
      <c r="VVQ22" s="9"/>
      <c r="VVV22" s="9"/>
      <c r="VWA22" s="9"/>
      <c r="VWF22" s="9"/>
      <c r="VWK22" s="9"/>
      <c r="VWP22" s="9"/>
      <c r="VWU22" s="9"/>
      <c r="VWZ22" s="9"/>
      <c r="VXE22" s="9"/>
      <c r="VXJ22" s="9"/>
      <c r="VXO22" s="9"/>
      <c r="VXT22" s="9"/>
      <c r="VXY22" s="9"/>
      <c r="VYD22" s="9"/>
      <c r="VYI22" s="9"/>
      <c r="VYN22" s="9"/>
      <c r="VYS22" s="9"/>
      <c r="VYX22" s="9"/>
      <c r="VZC22" s="9"/>
      <c r="VZH22" s="9"/>
      <c r="VZM22" s="9"/>
      <c r="VZR22" s="9"/>
      <c r="VZW22" s="9"/>
      <c r="WAB22" s="9"/>
      <c r="WAG22" s="9"/>
      <c r="WAL22" s="9"/>
      <c r="WAQ22" s="9"/>
      <c r="WAV22" s="9"/>
      <c r="WBA22" s="9"/>
      <c r="WBF22" s="9"/>
      <c r="WBK22" s="9"/>
      <c r="WBP22" s="9"/>
      <c r="WBU22" s="9"/>
      <c r="WBZ22" s="9"/>
      <c r="WCE22" s="9"/>
      <c r="WCJ22" s="9"/>
      <c r="WCO22" s="9"/>
      <c r="WCT22" s="9"/>
      <c r="WCY22" s="9"/>
      <c r="WDD22" s="9"/>
      <c r="WDI22" s="9"/>
      <c r="WDN22" s="9"/>
      <c r="WDS22" s="9"/>
      <c r="WDX22" s="9"/>
      <c r="WEC22" s="9"/>
      <c r="WEH22" s="9"/>
      <c r="WEM22" s="9"/>
      <c r="WER22" s="9"/>
      <c r="WEW22" s="9"/>
      <c r="WFB22" s="9"/>
      <c r="WFG22" s="9"/>
      <c r="WFL22" s="9"/>
      <c r="WFQ22" s="9"/>
      <c r="WFV22" s="9"/>
      <c r="WGA22" s="9"/>
      <c r="WGF22" s="9"/>
      <c r="WGK22" s="9"/>
      <c r="WGP22" s="9"/>
      <c r="WGU22" s="9"/>
      <c r="WGZ22" s="9"/>
      <c r="WHE22" s="9"/>
      <c r="WHJ22" s="9"/>
      <c r="WHO22" s="9"/>
      <c r="WHT22" s="9"/>
      <c r="WHY22" s="9"/>
      <c r="WID22" s="9"/>
      <c r="WII22" s="9"/>
      <c r="WIN22" s="9"/>
      <c r="WIS22" s="9"/>
      <c r="WIX22" s="9"/>
      <c r="WJC22" s="9"/>
      <c r="WJH22" s="9"/>
      <c r="WJM22" s="9"/>
      <c r="WJR22" s="9"/>
      <c r="WJW22" s="9"/>
      <c r="WKB22" s="9"/>
      <c r="WKG22" s="9"/>
      <c r="WKL22" s="9"/>
      <c r="WKQ22" s="9"/>
      <c r="WKV22" s="9"/>
      <c r="WLA22" s="9"/>
      <c r="WLF22" s="9"/>
      <c r="WLK22" s="9"/>
      <c r="WLP22" s="9"/>
      <c r="WLU22" s="9"/>
      <c r="WLZ22" s="9"/>
      <c r="WME22" s="9"/>
      <c r="WMJ22" s="9"/>
      <c r="WMO22" s="9"/>
      <c r="WMT22" s="9"/>
      <c r="WMY22" s="9"/>
      <c r="WND22" s="9"/>
      <c r="WNI22" s="9"/>
      <c r="WNN22" s="9"/>
      <c r="WNS22" s="9"/>
      <c r="WNX22" s="9"/>
      <c r="WOC22" s="9"/>
      <c r="WOH22" s="9"/>
      <c r="WOM22" s="9"/>
      <c r="WOR22" s="9"/>
      <c r="WOW22" s="9"/>
      <c r="WPB22" s="9"/>
      <c r="WPG22" s="9"/>
      <c r="WPL22" s="9"/>
      <c r="WPQ22" s="9"/>
      <c r="WPV22" s="9"/>
      <c r="WQA22" s="9"/>
      <c r="WQF22" s="9"/>
      <c r="WQK22" s="9"/>
      <c r="WQP22" s="9"/>
      <c r="WQU22" s="9"/>
      <c r="WQZ22" s="9"/>
      <c r="WRE22" s="9"/>
      <c r="WRJ22" s="9"/>
      <c r="WRO22" s="9"/>
      <c r="WRT22" s="9"/>
      <c r="WRY22" s="9"/>
      <c r="WSD22" s="9"/>
      <c r="WSI22" s="9"/>
      <c r="WSN22" s="9"/>
      <c r="WSS22" s="9"/>
      <c r="WSX22" s="9"/>
      <c r="WTC22" s="9"/>
      <c r="WTH22" s="9"/>
      <c r="WTM22" s="9"/>
      <c r="WTR22" s="9"/>
      <c r="WTW22" s="9"/>
      <c r="WUB22" s="9"/>
      <c r="WUG22" s="9"/>
      <c r="WUL22" s="9"/>
      <c r="WUQ22" s="9"/>
      <c r="WUV22" s="9"/>
      <c r="WVA22" s="9"/>
      <c r="WVF22" s="9"/>
      <c r="WVK22" s="9"/>
      <c r="WVP22" s="9"/>
      <c r="WVU22" s="9"/>
      <c r="WVZ22" s="9"/>
      <c r="WWE22" s="9"/>
      <c r="WWJ22" s="9"/>
      <c r="WWO22" s="9"/>
      <c r="WWT22" s="9"/>
      <c r="WWY22" s="9"/>
      <c r="WXD22" s="9"/>
      <c r="WXI22" s="9"/>
      <c r="WXN22" s="9"/>
      <c r="WXS22" s="9"/>
      <c r="WXX22" s="9"/>
      <c r="WYC22" s="9"/>
      <c r="WYH22" s="9"/>
      <c r="WYM22" s="9"/>
      <c r="WYR22" s="9"/>
      <c r="WYW22" s="9"/>
      <c r="WZB22" s="9"/>
      <c r="WZG22" s="9"/>
      <c r="WZL22" s="9"/>
      <c r="WZQ22" s="9"/>
      <c r="WZV22" s="9"/>
      <c r="XAA22" s="9"/>
      <c r="XAF22" s="9"/>
      <c r="XAK22" s="9"/>
      <c r="XAP22" s="9"/>
      <c r="XAU22" s="9"/>
      <c r="XAZ22" s="9"/>
      <c r="XBE22" s="9"/>
      <c r="XBJ22" s="9"/>
      <c r="XBO22" s="9"/>
      <c r="XBT22" s="9"/>
      <c r="XBY22" s="9"/>
      <c r="XCD22" s="9"/>
      <c r="XCI22" s="9"/>
      <c r="XCN22" s="9"/>
      <c r="XCS22" s="9"/>
      <c r="XCX22" s="9"/>
      <c r="XDC22" s="9"/>
      <c r="XDH22" s="9"/>
      <c r="XDM22" s="9"/>
      <c r="XDR22" s="9"/>
      <c r="XDW22" s="9"/>
      <c r="XEB22" s="9"/>
      <c r="XEG22" s="9"/>
      <c r="XEL22" s="9"/>
      <c r="XEQ22" s="9"/>
      <c r="XEV22" s="9"/>
      <c r="XFA22" s="9"/>
    </row>
    <row r="23" spans="1:1021 1026:2046 2051:3071 3076:4096 4101:5116 5121:6141 6146:7166 7171:8191 8196:9216 9221:10236 10241:11261 11266:12286 12291:13311 13316:14336 14341:15356 15361:16381" s="77" customFormat="1" ht="19.95" customHeight="1" x14ac:dyDescent="0.3">
      <c r="A23" s="111" t="s">
        <v>541</v>
      </c>
      <c r="B23" s="156">
        <v>2022</v>
      </c>
      <c r="C23" s="156">
        <v>2021</v>
      </c>
      <c r="D23" s="156">
        <v>2020</v>
      </c>
      <c r="E23" s="156">
        <v>2019</v>
      </c>
      <c r="F23" s="156">
        <v>2018</v>
      </c>
      <c r="G23" s="9"/>
      <c r="H23" s="9"/>
      <c r="P23" s="9"/>
      <c r="U23" s="9"/>
      <c r="Z23" s="9"/>
      <c r="AE23" s="9"/>
      <c r="AJ23" s="9"/>
      <c r="AO23" s="9"/>
      <c r="AT23" s="9"/>
      <c r="AY23" s="9"/>
      <c r="BD23" s="9"/>
      <c r="BI23" s="9"/>
      <c r="BN23" s="9"/>
      <c r="BS23" s="9"/>
      <c r="BX23" s="9"/>
      <c r="CC23" s="9"/>
      <c r="CH23" s="9"/>
      <c r="CM23" s="9"/>
      <c r="CR23" s="9"/>
      <c r="CW23" s="9"/>
      <c r="DB23" s="9"/>
      <c r="DG23" s="9"/>
      <c r="DL23" s="9"/>
      <c r="DQ23" s="9"/>
      <c r="DV23" s="9"/>
      <c r="EA23" s="9"/>
      <c r="EF23" s="9"/>
      <c r="EK23" s="9"/>
      <c r="EP23" s="9"/>
      <c r="EU23" s="9"/>
      <c r="EZ23" s="9"/>
      <c r="FE23" s="9"/>
      <c r="FJ23" s="9"/>
      <c r="FO23" s="9"/>
      <c r="FT23" s="9"/>
      <c r="FY23" s="9"/>
      <c r="GD23" s="9"/>
      <c r="GI23" s="9"/>
      <c r="GN23" s="9"/>
      <c r="GS23" s="9"/>
      <c r="GX23" s="9"/>
      <c r="HC23" s="9"/>
      <c r="HH23" s="9"/>
      <c r="HM23" s="9"/>
      <c r="HR23" s="9"/>
      <c r="HW23" s="9"/>
      <c r="IB23" s="9"/>
      <c r="IG23" s="9"/>
      <c r="IL23" s="9"/>
      <c r="IQ23" s="9"/>
      <c r="IV23" s="9"/>
      <c r="JA23" s="9"/>
      <c r="JF23" s="9"/>
      <c r="JK23" s="9"/>
      <c r="JP23" s="9"/>
      <c r="JU23" s="9"/>
      <c r="JZ23" s="9"/>
      <c r="KE23" s="9"/>
      <c r="KJ23" s="9"/>
      <c r="KO23" s="9"/>
      <c r="KT23" s="9"/>
      <c r="KY23" s="9"/>
      <c r="LD23" s="9"/>
      <c r="LI23" s="9"/>
      <c r="LN23" s="9"/>
      <c r="LS23" s="9"/>
      <c r="LX23" s="9"/>
      <c r="MC23" s="9"/>
      <c r="MH23" s="9"/>
      <c r="MM23" s="9"/>
      <c r="MR23" s="9"/>
      <c r="MW23" s="9"/>
      <c r="NB23" s="9"/>
      <c r="NG23" s="9"/>
      <c r="NL23" s="9"/>
      <c r="NQ23" s="9"/>
      <c r="NV23" s="9"/>
      <c r="OA23" s="9"/>
      <c r="OF23" s="9"/>
      <c r="OK23" s="9"/>
      <c r="OP23" s="9"/>
      <c r="OU23" s="9"/>
      <c r="OZ23" s="9"/>
      <c r="PE23" s="9"/>
      <c r="PJ23" s="9"/>
      <c r="PO23" s="9"/>
      <c r="PT23" s="9"/>
      <c r="PY23" s="9"/>
      <c r="QD23" s="9"/>
      <c r="QI23" s="9"/>
      <c r="QN23" s="9"/>
      <c r="QS23" s="9"/>
      <c r="QX23" s="9"/>
      <c r="RC23" s="9"/>
      <c r="RH23" s="9"/>
      <c r="RM23" s="9"/>
      <c r="RR23" s="9"/>
      <c r="RW23" s="9"/>
      <c r="SB23" s="9"/>
      <c r="SG23" s="9"/>
      <c r="SL23" s="9"/>
      <c r="SQ23" s="9"/>
      <c r="SV23" s="9"/>
      <c r="TA23" s="9"/>
      <c r="TF23" s="9"/>
      <c r="TK23" s="9"/>
      <c r="TP23" s="9"/>
      <c r="TU23" s="9"/>
      <c r="TZ23" s="9"/>
      <c r="UE23" s="9"/>
      <c r="UJ23" s="9"/>
      <c r="UO23" s="9"/>
      <c r="UT23" s="9"/>
      <c r="UY23" s="9"/>
      <c r="VD23" s="9"/>
      <c r="VI23" s="9"/>
      <c r="VN23" s="9"/>
      <c r="VS23" s="9"/>
      <c r="VX23" s="9"/>
      <c r="WC23" s="9"/>
      <c r="WH23" s="9"/>
      <c r="WM23" s="9"/>
      <c r="WR23" s="9"/>
      <c r="WW23" s="9"/>
      <c r="XB23" s="9"/>
      <c r="XG23" s="9"/>
      <c r="XL23" s="9"/>
      <c r="XQ23" s="9"/>
      <c r="XV23" s="9"/>
      <c r="YA23" s="9"/>
      <c r="YF23" s="9"/>
      <c r="YK23" s="9"/>
      <c r="YP23" s="9"/>
      <c r="YU23" s="9"/>
      <c r="YZ23" s="9"/>
      <c r="ZE23" s="9"/>
      <c r="ZJ23" s="9"/>
      <c r="ZO23" s="9"/>
      <c r="ZT23" s="9"/>
      <c r="ZY23" s="9"/>
      <c r="AAD23" s="9"/>
      <c r="AAI23" s="9"/>
      <c r="AAN23" s="9"/>
      <c r="AAS23" s="9"/>
      <c r="AAX23" s="9"/>
      <c r="ABC23" s="9"/>
      <c r="ABH23" s="9"/>
      <c r="ABM23" s="9"/>
      <c r="ABR23" s="9"/>
      <c r="ABW23" s="9"/>
      <c r="ACB23" s="9"/>
      <c r="ACG23" s="9"/>
      <c r="ACL23" s="9"/>
      <c r="ACQ23" s="9"/>
      <c r="ACV23" s="9"/>
      <c r="ADA23" s="9"/>
      <c r="ADF23" s="9"/>
      <c r="ADK23" s="9"/>
      <c r="ADP23" s="9"/>
      <c r="ADU23" s="9"/>
      <c r="ADZ23" s="9"/>
      <c r="AEE23" s="9"/>
      <c r="AEJ23" s="9"/>
      <c r="AEO23" s="9"/>
      <c r="AET23" s="9"/>
      <c r="AEY23" s="9"/>
      <c r="AFD23" s="9"/>
      <c r="AFI23" s="9"/>
      <c r="AFN23" s="9"/>
      <c r="AFS23" s="9"/>
      <c r="AFX23" s="9"/>
      <c r="AGC23" s="9"/>
      <c r="AGH23" s="9"/>
      <c r="AGM23" s="9"/>
      <c r="AGR23" s="9"/>
      <c r="AGW23" s="9"/>
      <c r="AHB23" s="9"/>
      <c r="AHG23" s="9"/>
      <c r="AHL23" s="9"/>
      <c r="AHQ23" s="9"/>
      <c r="AHV23" s="9"/>
      <c r="AIA23" s="9"/>
      <c r="AIF23" s="9"/>
      <c r="AIK23" s="9"/>
      <c r="AIP23" s="9"/>
      <c r="AIU23" s="9"/>
      <c r="AIZ23" s="9"/>
      <c r="AJE23" s="9"/>
      <c r="AJJ23" s="9"/>
      <c r="AJO23" s="9"/>
      <c r="AJT23" s="9"/>
      <c r="AJY23" s="9"/>
      <c r="AKD23" s="9"/>
      <c r="AKI23" s="9"/>
      <c r="AKN23" s="9"/>
      <c r="AKS23" s="9"/>
      <c r="AKX23" s="9"/>
      <c r="ALC23" s="9"/>
      <c r="ALH23" s="9"/>
      <c r="ALM23" s="9"/>
      <c r="ALR23" s="9"/>
      <c r="ALW23" s="9"/>
      <c r="AMB23" s="9"/>
      <c r="AMG23" s="9"/>
      <c r="AML23" s="9"/>
      <c r="AMQ23" s="9"/>
      <c r="AMV23" s="9"/>
      <c r="ANA23" s="9"/>
      <c r="ANF23" s="9"/>
      <c r="ANK23" s="9"/>
      <c r="ANP23" s="9"/>
      <c r="ANU23" s="9"/>
      <c r="ANZ23" s="9"/>
      <c r="AOE23" s="9"/>
      <c r="AOJ23" s="9"/>
      <c r="AOO23" s="9"/>
      <c r="AOT23" s="9"/>
      <c r="AOY23" s="9"/>
      <c r="APD23" s="9"/>
      <c r="API23" s="9"/>
      <c r="APN23" s="9"/>
      <c r="APS23" s="9"/>
      <c r="APX23" s="9"/>
      <c r="AQC23" s="9"/>
      <c r="AQH23" s="9"/>
      <c r="AQM23" s="9"/>
      <c r="AQR23" s="9"/>
      <c r="AQW23" s="9"/>
      <c r="ARB23" s="9"/>
      <c r="ARG23" s="9"/>
      <c r="ARL23" s="9"/>
      <c r="ARQ23" s="9"/>
      <c r="ARV23" s="9"/>
      <c r="ASA23" s="9"/>
      <c r="ASF23" s="9"/>
      <c r="ASK23" s="9"/>
      <c r="ASP23" s="9"/>
      <c r="ASU23" s="9"/>
      <c r="ASZ23" s="9"/>
      <c r="ATE23" s="9"/>
      <c r="ATJ23" s="9"/>
      <c r="ATO23" s="9"/>
      <c r="ATT23" s="9"/>
      <c r="ATY23" s="9"/>
      <c r="AUD23" s="9"/>
      <c r="AUI23" s="9"/>
      <c r="AUN23" s="9"/>
      <c r="AUS23" s="9"/>
      <c r="AUX23" s="9"/>
      <c r="AVC23" s="9"/>
      <c r="AVH23" s="9"/>
      <c r="AVM23" s="9"/>
      <c r="AVR23" s="9"/>
      <c r="AVW23" s="9"/>
      <c r="AWB23" s="9"/>
      <c r="AWG23" s="9"/>
      <c r="AWL23" s="9"/>
      <c r="AWQ23" s="9"/>
      <c r="AWV23" s="9"/>
      <c r="AXA23" s="9"/>
      <c r="AXF23" s="9"/>
      <c r="AXK23" s="9"/>
      <c r="AXP23" s="9"/>
      <c r="AXU23" s="9"/>
      <c r="AXZ23" s="9"/>
      <c r="AYE23" s="9"/>
      <c r="AYJ23" s="9"/>
      <c r="AYO23" s="9"/>
      <c r="AYT23" s="9"/>
      <c r="AYY23" s="9"/>
      <c r="AZD23" s="9"/>
      <c r="AZI23" s="9"/>
      <c r="AZN23" s="9"/>
      <c r="AZS23" s="9"/>
      <c r="AZX23" s="9"/>
      <c r="BAC23" s="9"/>
      <c r="BAH23" s="9"/>
      <c r="BAM23" s="9"/>
      <c r="BAR23" s="9"/>
      <c r="BAW23" s="9"/>
      <c r="BBB23" s="9"/>
      <c r="BBG23" s="9"/>
      <c r="BBL23" s="9"/>
      <c r="BBQ23" s="9"/>
      <c r="BBV23" s="9"/>
      <c r="BCA23" s="9"/>
      <c r="BCF23" s="9"/>
      <c r="BCK23" s="9"/>
      <c r="BCP23" s="9"/>
      <c r="BCU23" s="9"/>
      <c r="BCZ23" s="9"/>
      <c r="BDE23" s="9"/>
      <c r="BDJ23" s="9"/>
      <c r="BDO23" s="9"/>
      <c r="BDT23" s="9"/>
      <c r="BDY23" s="9"/>
      <c r="BED23" s="9"/>
      <c r="BEI23" s="9"/>
      <c r="BEN23" s="9"/>
      <c r="BES23" s="9"/>
      <c r="BEX23" s="9"/>
      <c r="BFC23" s="9"/>
      <c r="BFH23" s="9"/>
      <c r="BFM23" s="9"/>
      <c r="BFR23" s="9"/>
      <c r="BFW23" s="9"/>
      <c r="BGB23" s="9"/>
      <c r="BGG23" s="9"/>
      <c r="BGL23" s="9"/>
      <c r="BGQ23" s="9"/>
      <c r="BGV23" s="9"/>
      <c r="BHA23" s="9"/>
      <c r="BHF23" s="9"/>
      <c r="BHK23" s="9"/>
      <c r="BHP23" s="9"/>
      <c r="BHU23" s="9"/>
      <c r="BHZ23" s="9"/>
      <c r="BIE23" s="9"/>
      <c r="BIJ23" s="9"/>
      <c r="BIO23" s="9"/>
      <c r="BIT23" s="9"/>
      <c r="BIY23" s="9"/>
      <c r="BJD23" s="9"/>
      <c r="BJI23" s="9"/>
      <c r="BJN23" s="9"/>
      <c r="BJS23" s="9"/>
      <c r="BJX23" s="9"/>
      <c r="BKC23" s="9"/>
      <c r="BKH23" s="9"/>
      <c r="BKM23" s="9"/>
      <c r="BKR23" s="9"/>
      <c r="BKW23" s="9"/>
      <c r="BLB23" s="9"/>
      <c r="BLG23" s="9"/>
      <c r="BLL23" s="9"/>
      <c r="BLQ23" s="9"/>
      <c r="BLV23" s="9"/>
      <c r="BMA23" s="9"/>
      <c r="BMF23" s="9"/>
      <c r="BMK23" s="9"/>
      <c r="BMP23" s="9"/>
      <c r="BMU23" s="9"/>
      <c r="BMZ23" s="9"/>
      <c r="BNE23" s="9"/>
      <c r="BNJ23" s="9"/>
      <c r="BNO23" s="9"/>
      <c r="BNT23" s="9"/>
      <c r="BNY23" s="9"/>
      <c r="BOD23" s="9"/>
      <c r="BOI23" s="9"/>
      <c r="BON23" s="9"/>
      <c r="BOS23" s="9"/>
      <c r="BOX23" s="9"/>
      <c r="BPC23" s="9"/>
      <c r="BPH23" s="9"/>
      <c r="BPM23" s="9"/>
      <c r="BPR23" s="9"/>
      <c r="BPW23" s="9"/>
      <c r="BQB23" s="9"/>
      <c r="BQG23" s="9"/>
      <c r="BQL23" s="9"/>
      <c r="BQQ23" s="9"/>
      <c r="BQV23" s="9"/>
      <c r="BRA23" s="9"/>
      <c r="BRF23" s="9"/>
      <c r="BRK23" s="9"/>
      <c r="BRP23" s="9"/>
      <c r="BRU23" s="9"/>
      <c r="BRZ23" s="9"/>
      <c r="BSE23" s="9"/>
      <c r="BSJ23" s="9"/>
      <c r="BSO23" s="9"/>
      <c r="BST23" s="9"/>
      <c r="BSY23" s="9"/>
      <c r="BTD23" s="9"/>
      <c r="BTI23" s="9"/>
      <c r="BTN23" s="9"/>
      <c r="BTS23" s="9"/>
      <c r="BTX23" s="9"/>
      <c r="BUC23" s="9"/>
      <c r="BUH23" s="9"/>
      <c r="BUM23" s="9"/>
      <c r="BUR23" s="9"/>
      <c r="BUW23" s="9"/>
      <c r="BVB23" s="9"/>
      <c r="BVG23" s="9"/>
      <c r="BVL23" s="9"/>
      <c r="BVQ23" s="9"/>
      <c r="BVV23" s="9"/>
      <c r="BWA23" s="9"/>
      <c r="BWF23" s="9"/>
      <c r="BWK23" s="9"/>
      <c r="BWP23" s="9"/>
      <c r="BWU23" s="9"/>
      <c r="BWZ23" s="9"/>
      <c r="BXE23" s="9"/>
      <c r="BXJ23" s="9"/>
      <c r="BXO23" s="9"/>
      <c r="BXT23" s="9"/>
      <c r="BXY23" s="9"/>
      <c r="BYD23" s="9"/>
      <c r="BYI23" s="9"/>
      <c r="BYN23" s="9"/>
      <c r="BYS23" s="9"/>
      <c r="BYX23" s="9"/>
      <c r="BZC23" s="9"/>
      <c r="BZH23" s="9"/>
      <c r="BZM23" s="9"/>
      <c r="BZR23" s="9"/>
      <c r="BZW23" s="9"/>
      <c r="CAB23" s="9"/>
      <c r="CAG23" s="9"/>
      <c r="CAL23" s="9"/>
      <c r="CAQ23" s="9"/>
      <c r="CAV23" s="9"/>
      <c r="CBA23" s="9"/>
      <c r="CBF23" s="9"/>
      <c r="CBK23" s="9"/>
      <c r="CBP23" s="9"/>
      <c r="CBU23" s="9"/>
      <c r="CBZ23" s="9"/>
      <c r="CCE23" s="9"/>
      <c r="CCJ23" s="9"/>
      <c r="CCO23" s="9"/>
      <c r="CCT23" s="9"/>
      <c r="CCY23" s="9"/>
      <c r="CDD23" s="9"/>
      <c r="CDI23" s="9"/>
      <c r="CDN23" s="9"/>
      <c r="CDS23" s="9"/>
      <c r="CDX23" s="9"/>
      <c r="CEC23" s="9"/>
      <c r="CEH23" s="9"/>
      <c r="CEM23" s="9"/>
      <c r="CER23" s="9"/>
      <c r="CEW23" s="9"/>
      <c r="CFB23" s="9"/>
      <c r="CFG23" s="9"/>
      <c r="CFL23" s="9"/>
      <c r="CFQ23" s="9"/>
      <c r="CFV23" s="9"/>
      <c r="CGA23" s="9"/>
      <c r="CGF23" s="9"/>
      <c r="CGK23" s="9"/>
      <c r="CGP23" s="9"/>
      <c r="CGU23" s="9"/>
      <c r="CGZ23" s="9"/>
      <c r="CHE23" s="9"/>
      <c r="CHJ23" s="9"/>
      <c r="CHO23" s="9"/>
      <c r="CHT23" s="9"/>
      <c r="CHY23" s="9"/>
      <c r="CID23" s="9"/>
      <c r="CII23" s="9"/>
      <c r="CIN23" s="9"/>
      <c r="CIS23" s="9"/>
      <c r="CIX23" s="9"/>
      <c r="CJC23" s="9"/>
      <c r="CJH23" s="9"/>
      <c r="CJM23" s="9"/>
      <c r="CJR23" s="9"/>
      <c r="CJW23" s="9"/>
      <c r="CKB23" s="9"/>
      <c r="CKG23" s="9"/>
      <c r="CKL23" s="9"/>
      <c r="CKQ23" s="9"/>
      <c r="CKV23" s="9"/>
      <c r="CLA23" s="9"/>
      <c r="CLF23" s="9"/>
      <c r="CLK23" s="9"/>
      <c r="CLP23" s="9"/>
      <c r="CLU23" s="9"/>
      <c r="CLZ23" s="9"/>
      <c r="CME23" s="9"/>
      <c r="CMJ23" s="9"/>
      <c r="CMO23" s="9"/>
      <c r="CMT23" s="9"/>
      <c r="CMY23" s="9"/>
      <c r="CND23" s="9"/>
      <c r="CNI23" s="9"/>
      <c r="CNN23" s="9"/>
      <c r="CNS23" s="9"/>
      <c r="CNX23" s="9"/>
      <c r="COC23" s="9"/>
      <c r="COH23" s="9"/>
      <c r="COM23" s="9"/>
      <c r="COR23" s="9"/>
      <c r="COW23" s="9"/>
      <c r="CPB23" s="9"/>
      <c r="CPG23" s="9"/>
      <c r="CPL23" s="9"/>
      <c r="CPQ23" s="9"/>
      <c r="CPV23" s="9"/>
      <c r="CQA23" s="9"/>
      <c r="CQF23" s="9"/>
      <c r="CQK23" s="9"/>
      <c r="CQP23" s="9"/>
      <c r="CQU23" s="9"/>
      <c r="CQZ23" s="9"/>
      <c r="CRE23" s="9"/>
      <c r="CRJ23" s="9"/>
      <c r="CRO23" s="9"/>
      <c r="CRT23" s="9"/>
      <c r="CRY23" s="9"/>
      <c r="CSD23" s="9"/>
      <c r="CSI23" s="9"/>
      <c r="CSN23" s="9"/>
      <c r="CSS23" s="9"/>
      <c r="CSX23" s="9"/>
      <c r="CTC23" s="9"/>
      <c r="CTH23" s="9"/>
      <c r="CTM23" s="9"/>
      <c r="CTR23" s="9"/>
      <c r="CTW23" s="9"/>
      <c r="CUB23" s="9"/>
      <c r="CUG23" s="9"/>
      <c r="CUL23" s="9"/>
      <c r="CUQ23" s="9"/>
      <c r="CUV23" s="9"/>
      <c r="CVA23" s="9"/>
      <c r="CVF23" s="9"/>
      <c r="CVK23" s="9"/>
      <c r="CVP23" s="9"/>
      <c r="CVU23" s="9"/>
      <c r="CVZ23" s="9"/>
      <c r="CWE23" s="9"/>
      <c r="CWJ23" s="9"/>
      <c r="CWO23" s="9"/>
      <c r="CWT23" s="9"/>
      <c r="CWY23" s="9"/>
      <c r="CXD23" s="9"/>
      <c r="CXI23" s="9"/>
      <c r="CXN23" s="9"/>
      <c r="CXS23" s="9"/>
      <c r="CXX23" s="9"/>
      <c r="CYC23" s="9"/>
      <c r="CYH23" s="9"/>
      <c r="CYM23" s="9"/>
      <c r="CYR23" s="9"/>
      <c r="CYW23" s="9"/>
      <c r="CZB23" s="9"/>
      <c r="CZG23" s="9"/>
      <c r="CZL23" s="9"/>
      <c r="CZQ23" s="9"/>
      <c r="CZV23" s="9"/>
      <c r="DAA23" s="9"/>
      <c r="DAF23" s="9"/>
      <c r="DAK23" s="9"/>
      <c r="DAP23" s="9"/>
      <c r="DAU23" s="9"/>
      <c r="DAZ23" s="9"/>
      <c r="DBE23" s="9"/>
      <c r="DBJ23" s="9"/>
      <c r="DBO23" s="9"/>
      <c r="DBT23" s="9"/>
      <c r="DBY23" s="9"/>
      <c r="DCD23" s="9"/>
      <c r="DCI23" s="9"/>
      <c r="DCN23" s="9"/>
      <c r="DCS23" s="9"/>
      <c r="DCX23" s="9"/>
      <c r="DDC23" s="9"/>
      <c r="DDH23" s="9"/>
      <c r="DDM23" s="9"/>
      <c r="DDR23" s="9"/>
      <c r="DDW23" s="9"/>
      <c r="DEB23" s="9"/>
      <c r="DEG23" s="9"/>
      <c r="DEL23" s="9"/>
      <c r="DEQ23" s="9"/>
      <c r="DEV23" s="9"/>
      <c r="DFA23" s="9"/>
      <c r="DFF23" s="9"/>
      <c r="DFK23" s="9"/>
      <c r="DFP23" s="9"/>
      <c r="DFU23" s="9"/>
      <c r="DFZ23" s="9"/>
      <c r="DGE23" s="9"/>
      <c r="DGJ23" s="9"/>
      <c r="DGO23" s="9"/>
      <c r="DGT23" s="9"/>
      <c r="DGY23" s="9"/>
      <c r="DHD23" s="9"/>
      <c r="DHI23" s="9"/>
      <c r="DHN23" s="9"/>
      <c r="DHS23" s="9"/>
      <c r="DHX23" s="9"/>
      <c r="DIC23" s="9"/>
      <c r="DIH23" s="9"/>
      <c r="DIM23" s="9"/>
      <c r="DIR23" s="9"/>
      <c r="DIW23" s="9"/>
      <c r="DJB23" s="9"/>
      <c r="DJG23" s="9"/>
      <c r="DJL23" s="9"/>
      <c r="DJQ23" s="9"/>
      <c r="DJV23" s="9"/>
      <c r="DKA23" s="9"/>
      <c r="DKF23" s="9"/>
      <c r="DKK23" s="9"/>
      <c r="DKP23" s="9"/>
      <c r="DKU23" s="9"/>
      <c r="DKZ23" s="9"/>
      <c r="DLE23" s="9"/>
      <c r="DLJ23" s="9"/>
      <c r="DLO23" s="9"/>
      <c r="DLT23" s="9"/>
      <c r="DLY23" s="9"/>
      <c r="DMD23" s="9"/>
      <c r="DMI23" s="9"/>
      <c r="DMN23" s="9"/>
      <c r="DMS23" s="9"/>
      <c r="DMX23" s="9"/>
      <c r="DNC23" s="9"/>
      <c r="DNH23" s="9"/>
      <c r="DNM23" s="9"/>
      <c r="DNR23" s="9"/>
      <c r="DNW23" s="9"/>
      <c r="DOB23" s="9"/>
      <c r="DOG23" s="9"/>
      <c r="DOL23" s="9"/>
      <c r="DOQ23" s="9"/>
      <c r="DOV23" s="9"/>
      <c r="DPA23" s="9"/>
      <c r="DPF23" s="9"/>
      <c r="DPK23" s="9"/>
      <c r="DPP23" s="9"/>
      <c r="DPU23" s="9"/>
      <c r="DPZ23" s="9"/>
      <c r="DQE23" s="9"/>
      <c r="DQJ23" s="9"/>
      <c r="DQO23" s="9"/>
      <c r="DQT23" s="9"/>
      <c r="DQY23" s="9"/>
      <c r="DRD23" s="9"/>
      <c r="DRI23" s="9"/>
      <c r="DRN23" s="9"/>
      <c r="DRS23" s="9"/>
      <c r="DRX23" s="9"/>
      <c r="DSC23" s="9"/>
      <c r="DSH23" s="9"/>
      <c r="DSM23" s="9"/>
      <c r="DSR23" s="9"/>
      <c r="DSW23" s="9"/>
      <c r="DTB23" s="9"/>
      <c r="DTG23" s="9"/>
      <c r="DTL23" s="9"/>
      <c r="DTQ23" s="9"/>
      <c r="DTV23" s="9"/>
      <c r="DUA23" s="9"/>
      <c r="DUF23" s="9"/>
      <c r="DUK23" s="9"/>
      <c r="DUP23" s="9"/>
      <c r="DUU23" s="9"/>
      <c r="DUZ23" s="9"/>
      <c r="DVE23" s="9"/>
      <c r="DVJ23" s="9"/>
      <c r="DVO23" s="9"/>
      <c r="DVT23" s="9"/>
      <c r="DVY23" s="9"/>
      <c r="DWD23" s="9"/>
      <c r="DWI23" s="9"/>
      <c r="DWN23" s="9"/>
      <c r="DWS23" s="9"/>
      <c r="DWX23" s="9"/>
      <c r="DXC23" s="9"/>
      <c r="DXH23" s="9"/>
      <c r="DXM23" s="9"/>
      <c r="DXR23" s="9"/>
      <c r="DXW23" s="9"/>
      <c r="DYB23" s="9"/>
      <c r="DYG23" s="9"/>
      <c r="DYL23" s="9"/>
      <c r="DYQ23" s="9"/>
      <c r="DYV23" s="9"/>
      <c r="DZA23" s="9"/>
      <c r="DZF23" s="9"/>
      <c r="DZK23" s="9"/>
      <c r="DZP23" s="9"/>
      <c r="DZU23" s="9"/>
      <c r="DZZ23" s="9"/>
      <c r="EAE23" s="9"/>
      <c r="EAJ23" s="9"/>
      <c r="EAO23" s="9"/>
      <c r="EAT23" s="9"/>
      <c r="EAY23" s="9"/>
      <c r="EBD23" s="9"/>
      <c r="EBI23" s="9"/>
      <c r="EBN23" s="9"/>
      <c r="EBS23" s="9"/>
      <c r="EBX23" s="9"/>
      <c r="ECC23" s="9"/>
      <c r="ECH23" s="9"/>
      <c r="ECM23" s="9"/>
      <c r="ECR23" s="9"/>
      <c r="ECW23" s="9"/>
      <c r="EDB23" s="9"/>
      <c r="EDG23" s="9"/>
      <c r="EDL23" s="9"/>
      <c r="EDQ23" s="9"/>
      <c r="EDV23" s="9"/>
      <c r="EEA23" s="9"/>
      <c r="EEF23" s="9"/>
      <c r="EEK23" s="9"/>
      <c r="EEP23" s="9"/>
      <c r="EEU23" s="9"/>
      <c r="EEZ23" s="9"/>
      <c r="EFE23" s="9"/>
      <c r="EFJ23" s="9"/>
      <c r="EFO23" s="9"/>
      <c r="EFT23" s="9"/>
      <c r="EFY23" s="9"/>
      <c r="EGD23" s="9"/>
      <c r="EGI23" s="9"/>
      <c r="EGN23" s="9"/>
      <c r="EGS23" s="9"/>
      <c r="EGX23" s="9"/>
      <c r="EHC23" s="9"/>
      <c r="EHH23" s="9"/>
      <c r="EHM23" s="9"/>
      <c r="EHR23" s="9"/>
      <c r="EHW23" s="9"/>
      <c r="EIB23" s="9"/>
      <c r="EIG23" s="9"/>
      <c r="EIL23" s="9"/>
      <c r="EIQ23" s="9"/>
      <c r="EIV23" s="9"/>
      <c r="EJA23" s="9"/>
      <c r="EJF23" s="9"/>
      <c r="EJK23" s="9"/>
      <c r="EJP23" s="9"/>
      <c r="EJU23" s="9"/>
      <c r="EJZ23" s="9"/>
      <c r="EKE23" s="9"/>
      <c r="EKJ23" s="9"/>
      <c r="EKO23" s="9"/>
      <c r="EKT23" s="9"/>
      <c r="EKY23" s="9"/>
      <c r="ELD23" s="9"/>
      <c r="ELI23" s="9"/>
      <c r="ELN23" s="9"/>
      <c r="ELS23" s="9"/>
      <c r="ELX23" s="9"/>
      <c r="EMC23" s="9"/>
      <c r="EMH23" s="9"/>
      <c r="EMM23" s="9"/>
      <c r="EMR23" s="9"/>
      <c r="EMW23" s="9"/>
      <c r="ENB23" s="9"/>
      <c r="ENG23" s="9"/>
      <c r="ENL23" s="9"/>
      <c r="ENQ23" s="9"/>
      <c r="ENV23" s="9"/>
      <c r="EOA23" s="9"/>
      <c r="EOF23" s="9"/>
      <c r="EOK23" s="9"/>
      <c r="EOP23" s="9"/>
      <c r="EOU23" s="9"/>
      <c r="EOZ23" s="9"/>
      <c r="EPE23" s="9"/>
      <c r="EPJ23" s="9"/>
      <c r="EPO23" s="9"/>
      <c r="EPT23" s="9"/>
      <c r="EPY23" s="9"/>
      <c r="EQD23" s="9"/>
      <c r="EQI23" s="9"/>
      <c r="EQN23" s="9"/>
      <c r="EQS23" s="9"/>
      <c r="EQX23" s="9"/>
      <c r="ERC23" s="9"/>
      <c r="ERH23" s="9"/>
      <c r="ERM23" s="9"/>
      <c r="ERR23" s="9"/>
      <c r="ERW23" s="9"/>
      <c r="ESB23" s="9"/>
      <c r="ESG23" s="9"/>
      <c r="ESL23" s="9"/>
      <c r="ESQ23" s="9"/>
      <c r="ESV23" s="9"/>
      <c r="ETA23" s="9"/>
      <c r="ETF23" s="9"/>
      <c r="ETK23" s="9"/>
      <c r="ETP23" s="9"/>
      <c r="ETU23" s="9"/>
      <c r="ETZ23" s="9"/>
      <c r="EUE23" s="9"/>
      <c r="EUJ23" s="9"/>
      <c r="EUO23" s="9"/>
      <c r="EUT23" s="9"/>
      <c r="EUY23" s="9"/>
      <c r="EVD23" s="9"/>
      <c r="EVI23" s="9"/>
      <c r="EVN23" s="9"/>
      <c r="EVS23" s="9"/>
      <c r="EVX23" s="9"/>
      <c r="EWC23" s="9"/>
      <c r="EWH23" s="9"/>
      <c r="EWM23" s="9"/>
      <c r="EWR23" s="9"/>
      <c r="EWW23" s="9"/>
      <c r="EXB23" s="9"/>
      <c r="EXG23" s="9"/>
      <c r="EXL23" s="9"/>
      <c r="EXQ23" s="9"/>
      <c r="EXV23" s="9"/>
      <c r="EYA23" s="9"/>
      <c r="EYF23" s="9"/>
      <c r="EYK23" s="9"/>
      <c r="EYP23" s="9"/>
      <c r="EYU23" s="9"/>
      <c r="EYZ23" s="9"/>
      <c r="EZE23" s="9"/>
      <c r="EZJ23" s="9"/>
      <c r="EZO23" s="9"/>
      <c r="EZT23" s="9"/>
      <c r="EZY23" s="9"/>
      <c r="FAD23" s="9"/>
      <c r="FAI23" s="9"/>
      <c r="FAN23" s="9"/>
      <c r="FAS23" s="9"/>
      <c r="FAX23" s="9"/>
      <c r="FBC23" s="9"/>
      <c r="FBH23" s="9"/>
      <c r="FBM23" s="9"/>
      <c r="FBR23" s="9"/>
      <c r="FBW23" s="9"/>
      <c r="FCB23" s="9"/>
      <c r="FCG23" s="9"/>
      <c r="FCL23" s="9"/>
      <c r="FCQ23" s="9"/>
      <c r="FCV23" s="9"/>
      <c r="FDA23" s="9"/>
      <c r="FDF23" s="9"/>
      <c r="FDK23" s="9"/>
      <c r="FDP23" s="9"/>
      <c r="FDU23" s="9"/>
      <c r="FDZ23" s="9"/>
      <c r="FEE23" s="9"/>
      <c r="FEJ23" s="9"/>
      <c r="FEO23" s="9"/>
      <c r="FET23" s="9"/>
      <c r="FEY23" s="9"/>
      <c r="FFD23" s="9"/>
      <c r="FFI23" s="9"/>
      <c r="FFN23" s="9"/>
      <c r="FFS23" s="9"/>
      <c r="FFX23" s="9"/>
      <c r="FGC23" s="9"/>
      <c r="FGH23" s="9"/>
      <c r="FGM23" s="9"/>
      <c r="FGR23" s="9"/>
      <c r="FGW23" s="9"/>
      <c r="FHB23" s="9"/>
      <c r="FHG23" s="9"/>
      <c r="FHL23" s="9"/>
      <c r="FHQ23" s="9"/>
      <c r="FHV23" s="9"/>
      <c r="FIA23" s="9"/>
      <c r="FIF23" s="9"/>
      <c r="FIK23" s="9"/>
      <c r="FIP23" s="9"/>
      <c r="FIU23" s="9"/>
      <c r="FIZ23" s="9"/>
      <c r="FJE23" s="9"/>
      <c r="FJJ23" s="9"/>
      <c r="FJO23" s="9"/>
      <c r="FJT23" s="9"/>
      <c r="FJY23" s="9"/>
      <c r="FKD23" s="9"/>
      <c r="FKI23" s="9"/>
      <c r="FKN23" s="9"/>
      <c r="FKS23" s="9"/>
      <c r="FKX23" s="9"/>
      <c r="FLC23" s="9"/>
      <c r="FLH23" s="9"/>
      <c r="FLM23" s="9"/>
      <c r="FLR23" s="9"/>
      <c r="FLW23" s="9"/>
      <c r="FMB23" s="9"/>
      <c r="FMG23" s="9"/>
      <c r="FML23" s="9"/>
      <c r="FMQ23" s="9"/>
      <c r="FMV23" s="9"/>
      <c r="FNA23" s="9"/>
      <c r="FNF23" s="9"/>
      <c r="FNK23" s="9"/>
      <c r="FNP23" s="9"/>
      <c r="FNU23" s="9"/>
      <c r="FNZ23" s="9"/>
      <c r="FOE23" s="9"/>
      <c r="FOJ23" s="9"/>
      <c r="FOO23" s="9"/>
      <c r="FOT23" s="9"/>
      <c r="FOY23" s="9"/>
      <c r="FPD23" s="9"/>
      <c r="FPI23" s="9"/>
      <c r="FPN23" s="9"/>
      <c r="FPS23" s="9"/>
      <c r="FPX23" s="9"/>
      <c r="FQC23" s="9"/>
      <c r="FQH23" s="9"/>
      <c r="FQM23" s="9"/>
      <c r="FQR23" s="9"/>
      <c r="FQW23" s="9"/>
      <c r="FRB23" s="9"/>
      <c r="FRG23" s="9"/>
      <c r="FRL23" s="9"/>
      <c r="FRQ23" s="9"/>
      <c r="FRV23" s="9"/>
      <c r="FSA23" s="9"/>
      <c r="FSF23" s="9"/>
      <c r="FSK23" s="9"/>
      <c r="FSP23" s="9"/>
      <c r="FSU23" s="9"/>
      <c r="FSZ23" s="9"/>
      <c r="FTE23" s="9"/>
      <c r="FTJ23" s="9"/>
      <c r="FTO23" s="9"/>
      <c r="FTT23" s="9"/>
      <c r="FTY23" s="9"/>
      <c r="FUD23" s="9"/>
      <c r="FUI23" s="9"/>
      <c r="FUN23" s="9"/>
      <c r="FUS23" s="9"/>
      <c r="FUX23" s="9"/>
      <c r="FVC23" s="9"/>
      <c r="FVH23" s="9"/>
      <c r="FVM23" s="9"/>
      <c r="FVR23" s="9"/>
      <c r="FVW23" s="9"/>
      <c r="FWB23" s="9"/>
      <c r="FWG23" s="9"/>
      <c r="FWL23" s="9"/>
      <c r="FWQ23" s="9"/>
      <c r="FWV23" s="9"/>
      <c r="FXA23" s="9"/>
      <c r="FXF23" s="9"/>
      <c r="FXK23" s="9"/>
      <c r="FXP23" s="9"/>
      <c r="FXU23" s="9"/>
      <c r="FXZ23" s="9"/>
      <c r="FYE23" s="9"/>
      <c r="FYJ23" s="9"/>
      <c r="FYO23" s="9"/>
      <c r="FYT23" s="9"/>
      <c r="FYY23" s="9"/>
      <c r="FZD23" s="9"/>
      <c r="FZI23" s="9"/>
      <c r="FZN23" s="9"/>
      <c r="FZS23" s="9"/>
      <c r="FZX23" s="9"/>
      <c r="GAC23" s="9"/>
      <c r="GAH23" s="9"/>
      <c r="GAM23" s="9"/>
      <c r="GAR23" s="9"/>
      <c r="GAW23" s="9"/>
      <c r="GBB23" s="9"/>
      <c r="GBG23" s="9"/>
      <c r="GBL23" s="9"/>
      <c r="GBQ23" s="9"/>
      <c r="GBV23" s="9"/>
      <c r="GCA23" s="9"/>
      <c r="GCF23" s="9"/>
      <c r="GCK23" s="9"/>
      <c r="GCP23" s="9"/>
      <c r="GCU23" s="9"/>
      <c r="GCZ23" s="9"/>
      <c r="GDE23" s="9"/>
      <c r="GDJ23" s="9"/>
      <c r="GDO23" s="9"/>
      <c r="GDT23" s="9"/>
      <c r="GDY23" s="9"/>
      <c r="GED23" s="9"/>
      <c r="GEI23" s="9"/>
      <c r="GEN23" s="9"/>
      <c r="GES23" s="9"/>
      <c r="GEX23" s="9"/>
      <c r="GFC23" s="9"/>
      <c r="GFH23" s="9"/>
      <c r="GFM23" s="9"/>
      <c r="GFR23" s="9"/>
      <c r="GFW23" s="9"/>
      <c r="GGB23" s="9"/>
      <c r="GGG23" s="9"/>
      <c r="GGL23" s="9"/>
      <c r="GGQ23" s="9"/>
      <c r="GGV23" s="9"/>
      <c r="GHA23" s="9"/>
      <c r="GHF23" s="9"/>
      <c r="GHK23" s="9"/>
      <c r="GHP23" s="9"/>
      <c r="GHU23" s="9"/>
      <c r="GHZ23" s="9"/>
      <c r="GIE23" s="9"/>
      <c r="GIJ23" s="9"/>
      <c r="GIO23" s="9"/>
      <c r="GIT23" s="9"/>
      <c r="GIY23" s="9"/>
      <c r="GJD23" s="9"/>
      <c r="GJI23" s="9"/>
      <c r="GJN23" s="9"/>
      <c r="GJS23" s="9"/>
      <c r="GJX23" s="9"/>
      <c r="GKC23" s="9"/>
      <c r="GKH23" s="9"/>
      <c r="GKM23" s="9"/>
      <c r="GKR23" s="9"/>
      <c r="GKW23" s="9"/>
      <c r="GLB23" s="9"/>
      <c r="GLG23" s="9"/>
      <c r="GLL23" s="9"/>
      <c r="GLQ23" s="9"/>
      <c r="GLV23" s="9"/>
      <c r="GMA23" s="9"/>
      <c r="GMF23" s="9"/>
      <c r="GMK23" s="9"/>
      <c r="GMP23" s="9"/>
      <c r="GMU23" s="9"/>
      <c r="GMZ23" s="9"/>
      <c r="GNE23" s="9"/>
      <c r="GNJ23" s="9"/>
      <c r="GNO23" s="9"/>
      <c r="GNT23" s="9"/>
      <c r="GNY23" s="9"/>
      <c r="GOD23" s="9"/>
      <c r="GOI23" s="9"/>
      <c r="GON23" s="9"/>
      <c r="GOS23" s="9"/>
      <c r="GOX23" s="9"/>
      <c r="GPC23" s="9"/>
      <c r="GPH23" s="9"/>
      <c r="GPM23" s="9"/>
      <c r="GPR23" s="9"/>
      <c r="GPW23" s="9"/>
      <c r="GQB23" s="9"/>
      <c r="GQG23" s="9"/>
      <c r="GQL23" s="9"/>
      <c r="GQQ23" s="9"/>
      <c r="GQV23" s="9"/>
      <c r="GRA23" s="9"/>
      <c r="GRF23" s="9"/>
      <c r="GRK23" s="9"/>
      <c r="GRP23" s="9"/>
      <c r="GRU23" s="9"/>
      <c r="GRZ23" s="9"/>
      <c r="GSE23" s="9"/>
      <c r="GSJ23" s="9"/>
      <c r="GSO23" s="9"/>
      <c r="GST23" s="9"/>
      <c r="GSY23" s="9"/>
      <c r="GTD23" s="9"/>
      <c r="GTI23" s="9"/>
      <c r="GTN23" s="9"/>
      <c r="GTS23" s="9"/>
      <c r="GTX23" s="9"/>
      <c r="GUC23" s="9"/>
      <c r="GUH23" s="9"/>
      <c r="GUM23" s="9"/>
      <c r="GUR23" s="9"/>
      <c r="GUW23" s="9"/>
      <c r="GVB23" s="9"/>
      <c r="GVG23" s="9"/>
      <c r="GVL23" s="9"/>
      <c r="GVQ23" s="9"/>
      <c r="GVV23" s="9"/>
      <c r="GWA23" s="9"/>
      <c r="GWF23" s="9"/>
      <c r="GWK23" s="9"/>
      <c r="GWP23" s="9"/>
      <c r="GWU23" s="9"/>
      <c r="GWZ23" s="9"/>
      <c r="GXE23" s="9"/>
      <c r="GXJ23" s="9"/>
      <c r="GXO23" s="9"/>
      <c r="GXT23" s="9"/>
      <c r="GXY23" s="9"/>
      <c r="GYD23" s="9"/>
      <c r="GYI23" s="9"/>
      <c r="GYN23" s="9"/>
      <c r="GYS23" s="9"/>
      <c r="GYX23" s="9"/>
      <c r="GZC23" s="9"/>
      <c r="GZH23" s="9"/>
      <c r="GZM23" s="9"/>
      <c r="GZR23" s="9"/>
      <c r="GZW23" s="9"/>
      <c r="HAB23" s="9"/>
      <c r="HAG23" s="9"/>
      <c r="HAL23" s="9"/>
      <c r="HAQ23" s="9"/>
      <c r="HAV23" s="9"/>
      <c r="HBA23" s="9"/>
      <c r="HBF23" s="9"/>
      <c r="HBK23" s="9"/>
      <c r="HBP23" s="9"/>
      <c r="HBU23" s="9"/>
      <c r="HBZ23" s="9"/>
      <c r="HCE23" s="9"/>
      <c r="HCJ23" s="9"/>
      <c r="HCO23" s="9"/>
      <c r="HCT23" s="9"/>
      <c r="HCY23" s="9"/>
      <c r="HDD23" s="9"/>
      <c r="HDI23" s="9"/>
      <c r="HDN23" s="9"/>
      <c r="HDS23" s="9"/>
      <c r="HDX23" s="9"/>
      <c r="HEC23" s="9"/>
      <c r="HEH23" s="9"/>
      <c r="HEM23" s="9"/>
      <c r="HER23" s="9"/>
      <c r="HEW23" s="9"/>
      <c r="HFB23" s="9"/>
      <c r="HFG23" s="9"/>
      <c r="HFL23" s="9"/>
      <c r="HFQ23" s="9"/>
      <c r="HFV23" s="9"/>
      <c r="HGA23" s="9"/>
      <c r="HGF23" s="9"/>
      <c r="HGK23" s="9"/>
      <c r="HGP23" s="9"/>
      <c r="HGU23" s="9"/>
      <c r="HGZ23" s="9"/>
      <c r="HHE23" s="9"/>
      <c r="HHJ23" s="9"/>
      <c r="HHO23" s="9"/>
      <c r="HHT23" s="9"/>
      <c r="HHY23" s="9"/>
      <c r="HID23" s="9"/>
      <c r="HII23" s="9"/>
      <c r="HIN23" s="9"/>
      <c r="HIS23" s="9"/>
      <c r="HIX23" s="9"/>
      <c r="HJC23" s="9"/>
      <c r="HJH23" s="9"/>
      <c r="HJM23" s="9"/>
      <c r="HJR23" s="9"/>
      <c r="HJW23" s="9"/>
      <c r="HKB23" s="9"/>
      <c r="HKG23" s="9"/>
      <c r="HKL23" s="9"/>
      <c r="HKQ23" s="9"/>
      <c r="HKV23" s="9"/>
      <c r="HLA23" s="9"/>
      <c r="HLF23" s="9"/>
      <c r="HLK23" s="9"/>
      <c r="HLP23" s="9"/>
      <c r="HLU23" s="9"/>
      <c r="HLZ23" s="9"/>
      <c r="HME23" s="9"/>
      <c r="HMJ23" s="9"/>
      <c r="HMO23" s="9"/>
      <c r="HMT23" s="9"/>
      <c r="HMY23" s="9"/>
      <c r="HND23" s="9"/>
      <c r="HNI23" s="9"/>
      <c r="HNN23" s="9"/>
      <c r="HNS23" s="9"/>
      <c r="HNX23" s="9"/>
      <c r="HOC23" s="9"/>
      <c r="HOH23" s="9"/>
      <c r="HOM23" s="9"/>
      <c r="HOR23" s="9"/>
      <c r="HOW23" s="9"/>
      <c r="HPB23" s="9"/>
      <c r="HPG23" s="9"/>
      <c r="HPL23" s="9"/>
      <c r="HPQ23" s="9"/>
      <c r="HPV23" s="9"/>
      <c r="HQA23" s="9"/>
      <c r="HQF23" s="9"/>
      <c r="HQK23" s="9"/>
      <c r="HQP23" s="9"/>
      <c r="HQU23" s="9"/>
      <c r="HQZ23" s="9"/>
      <c r="HRE23" s="9"/>
      <c r="HRJ23" s="9"/>
      <c r="HRO23" s="9"/>
      <c r="HRT23" s="9"/>
      <c r="HRY23" s="9"/>
      <c r="HSD23" s="9"/>
      <c r="HSI23" s="9"/>
      <c r="HSN23" s="9"/>
      <c r="HSS23" s="9"/>
      <c r="HSX23" s="9"/>
      <c r="HTC23" s="9"/>
      <c r="HTH23" s="9"/>
      <c r="HTM23" s="9"/>
      <c r="HTR23" s="9"/>
      <c r="HTW23" s="9"/>
      <c r="HUB23" s="9"/>
      <c r="HUG23" s="9"/>
      <c r="HUL23" s="9"/>
      <c r="HUQ23" s="9"/>
      <c r="HUV23" s="9"/>
      <c r="HVA23" s="9"/>
      <c r="HVF23" s="9"/>
      <c r="HVK23" s="9"/>
      <c r="HVP23" s="9"/>
      <c r="HVU23" s="9"/>
      <c r="HVZ23" s="9"/>
      <c r="HWE23" s="9"/>
      <c r="HWJ23" s="9"/>
      <c r="HWO23" s="9"/>
      <c r="HWT23" s="9"/>
      <c r="HWY23" s="9"/>
      <c r="HXD23" s="9"/>
      <c r="HXI23" s="9"/>
      <c r="HXN23" s="9"/>
      <c r="HXS23" s="9"/>
      <c r="HXX23" s="9"/>
      <c r="HYC23" s="9"/>
      <c r="HYH23" s="9"/>
      <c r="HYM23" s="9"/>
      <c r="HYR23" s="9"/>
      <c r="HYW23" s="9"/>
      <c r="HZB23" s="9"/>
      <c r="HZG23" s="9"/>
      <c r="HZL23" s="9"/>
      <c r="HZQ23" s="9"/>
      <c r="HZV23" s="9"/>
      <c r="IAA23" s="9"/>
      <c r="IAF23" s="9"/>
      <c r="IAK23" s="9"/>
      <c r="IAP23" s="9"/>
      <c r="IAU23" s="9"/>
      <c r="IAZ23" s="9"/>
      <c r="IBE23" s="9"/>
      <c r="IBJ23" s="9"/>
      <c r="IBO23" s="9"/>
      <c r="IBT23" s="9"/>
      <c r="IBY23" s="9"/>
      <c r="ICD23" s="9"/>
      <c r="ICI23" s="9"/>
      <c r="ICN23" s="9"/>
      <c r="ICS23" s="9"/>
      <c r="ICX23" s="9"/>
      <c r="IDC23" s="9"/>
      <c r="IDH23" s="9"/>
      <c r="IDM23" s="9"/>
      <c r="IDR23" s="9"/>
      <c r="IDW23" s="9"/>
      <c r="IEB23" s="9"/>
      <c r="IEG23" s="9"/>
      <c r="IEL23" s="9"/>
      <c r="IEQ23" s="9"/>
      <c r="IEV23" s="9"/>
      <c r="IFA23" s="9"/>
      <c r="IFF23" s="9"/>
      <c r="IFK23" s="9"/>
      <c r="IFP23" s="9"/>
      <c r="IFU23" s="9"/>
      <c r="IFZ23" s="9"/>
      <c r="IGE23" s="9"/>
      <c r="IGJ23" s="9"/>
      <c r="IGO23" s="9"/>
      <c r="IGT23" s="9"/>
      <c r="IGY23" s="9"/>
      <c r="IHD23" s="9"/>
      <c r="IHI23" s="9"/>
      <c r="IHN23" s="9"/>
      <c r="IHS23" s="9"/>
      <c r="IHX23" s="9"/>
      <c r="IIC23" s="9"/>
      <c r="IIH23" s="9"/>
      <c r="IIM23" s="9"/>
      <c r="IIR23" s="9"/>
      <c r="IIW23" s="9"/>
      <c r="IJB23" s="9"/>
      <c r="IJG23" s="9"/>
      <c r="IJL23" s="9"/>
      <c r="IJQ23" s="9"/>
      <c r="IJV23" s="9"/>
      <c r="IKA23" s="9"/>
      <c r="IKF23" s="9"/>
      <c r="IKK23" s="9"/>
      <c r="IKP23" s="9"/>
      <c r="IKU23" s="9"/>
      <c r="IKZ23" s="9"/>
      <c r="ILE23" s="9"/>
      <c r="ILJ23" s="9"/>
      <c r="ILO23" s="9"/>
      <c r="ILT23" s="9"/>
      <c r="ILY23" s="9"/>
      <c r="IMD23" s="9"/>
      <c r="IMI23" s="9"/>
      <c r="IMN23" s="9"/>
      <c r="IMS23" s="9"/>
      <c r="IMX23" s="9"/>
      <c r="INC23" s="9"/>
      <c r="INH23" s="9"/>
      <c r="INM23" s="9"/>
      <c r="INR23" s="9"/>
      <c r="INW23" s="9"/>
      <c r="IOB23" s="9"/>
      <c r="IOG23" s="9"/>
      <c r="IOL23" s="9"/>
      <c r="IOQ23" s="9"/>
      <c r="IOV23" s="9"/>
      <c r="IPA23" s="9"/>
      <c r="IPF23" s="9"/>
      <c r="IPK23" s="9"/>
      <c r="IPP23" s="9"/>
      <c r="IPU23" s="9"/>
      <c r="IPZ23" s="9"/>
      <c r="IQE23" s="9"/>
      <c r="IQJ23" s="9"/>
      <c r="IQO23" s="9"/>
      <c r="IQT23" s="9"/>
      <c r="IQY23" s="9"/>
      <c r="IRD23" s="9"/>
      <c r="IRI23" s="9"/>
      <c r="IRN23" s="9"/>
      <c r="IRS23" s="9"/>
      <c r="IRX23" s="9"/>
      <c r="ISC23" s="9"/>
      <c r="ISH23" s="9"/>
      <c r="ISM23" s="9"/>
      <c r="ISR23" s="9"/>
      <c r="ISW23" s="9"/>
      <c r="ITB23" s="9"/>
      <c r="ITG23" s="9"/>
      <c r="ITL23" s="9"/>
      <c r="ITQ23" s="9"/>
      <c r="ITV23" s="9"/>
      <c r="IUA23" s="9"/>
      <c r="IUF23" s="9"/>
      <c r="IUK23" s="9"/>
      <c r="IUP23" s="9"/>
      <c r="IUU23" s="9"/>
      <c r="IUZ23" s="9"/>
      <c r="IVE23" s="9"/>
      <c r="IVJ23" s="9"/>
      <c r="IVO23" s="9"/>
      <c r="IVT23" s="9"/>
      <c r="IVY23" s="9"/>
      <c r="IWD23" s="9"/>
      <c r="IWI23" s="9"/>
      <c r="IWN23" s="9"/>
      <c r="IWS23" s="9"/>
      <c r="IWX23" s="9"/>
      <c r="IXC23" s="9"/>
      <c r="IXH23" s="9"/>
      <c r="IXM23" s="9"/>
      <c r="IXR23" s="9"/>
      <c r="IXW23" s="9"/>
      <c r="IYB23" s="9"/>
      <c r="IYG23" s="9"/>
      <c r="IYL23" s="9"/>
      <c r="IYQ23" s="9"/>
      <c r="IYV23" s="9"/>
      <c r="IZA23" s="9"/>
      <c r="IZF23" s="9"/>
      <c r="IZK23" s="9"/>
      <c r="IZP23" s="9"/>
      <c r="IZU23" s="9"/>
      <c r="IZZ23" s="9"/>
      <c r="JAE23" s="9"/>
      <c r="JAJ23" s="9"/>
      <c r="JAO23" s="9"/>
      <c r="JAT23" s="9"/>
      <c r="JAY23" s="9"/>
      <c r="JBD23" s="9"/>
      <c r="JBI23" s="9"/>
      <c r="JBN23" s="9"/>
      <c r="JBS23" s="9"/>
      <c r="JBX23" s="9"/>
      <c r="JCC23" s="9"/>
      <c r="JCH23" s="9"/>
      <c r="JCM23" s="9"/>
      <c r="JCR23" s="9"/>
      <c r="JCW23" s="9"/>
      <c r="JDB23" s="9"/>
      <c r="JDG23" s="9"/>
      <c r="JDL23" s="9"/>
      <c r="JDQ23" s="9"/>
      <c r="JDV23" s="9"/>
      <c r="JEA23" s="9"/>
      <c r="JEF23" s="9"/>
      <c r="JEK23" s="9"/>
      <c r="JEP23" s="9"/>
      <c r="JEU23" s="9"/>
      <c r="JEZ23" s="9"/>
      <c r="JFE23" s="9"/>
      <c r="JFJ23" s="9"/>
      <c r="JFO23" s="9"/>
      <c r="JFT23" s="9"/>
      <c r="JFY23" s="9"/>
      <c r="JGD23" s="9"/>
      <c r="JGI23" s="9"/>
      <c r="JGN23" s="9"/>
      <c r="JGS23" s="9"/>
      <c r="JGX23" s="9"/>
      <c r="JHC23" s="9"/>
      <c r="JHH23" s="9"/>
      <c r="JHM23" s="9"/>
      <c r="JHR23" s="9"/>
      <c r="JHW23" s="9"/>
      <c r="JIB23" s="9"/>
      <c r="JIG23" s="9"/>
      <c r="JIL23" s="9"/>
      <c r="JIQ23" s="9"/>
      <c r="JIV23" s="9"/>
      <c r="JJA23" s="9"/>
      <c r="JJF23" s="9"/>
      <c r="JJK23" s="9"/>
      <c r="JJP23" s="9"/>
      <c r="JJU23" s="9"/>
      <c r="JJZ23" s="9"/>
      <c r="JKE23" s="9"/>
      <c r="JKJ23" s="9"/>
      <c r="JKO23" s="9"/>
      <c r="JKT23" s="9"/>
      <c r="JKY23" s="9"/>
      <c r="JLD23" s="9"/>
      <c r="JLI23" s="9"/>
      <c r="JLN23" s="9"/>
      <c r="JLS23" s="9"/>
      <c r="JLX23" s="9"/>
      <c r="JMC23" s="9"/>
      <c r="JMH23" s="9"/>
      <c r="JMM23" s="9"/>
      <c r="JMR23" s="9"/>
      <c r="JMW23" s="9"/>
      <c r="JNB23" s="9"/>
      <c r="JNG23" s="9"/>
      <c r="JNL23" s="9"/>
      <c r="JNQ23" s="9"/>
      <c r="JNV23" s="9"/>
      <c r="JOA23" s="9"/>
      <c r="JOF23" s="9"/>
      <c r="JOK23" s="9"/>
      <c r="JOP23" s="9"/>
      <c r="JOU23" s="9"/>
      <c r="JOZ23" s="9"/>
      <c r="JPE23" s="9"/>
      <c r="JPJ23" s="9"/>
      <c r="JPO23" s="9"/>
      <c r="JPT23" s="9"/>
      <c r="JPY23" s="9"/>
      <c r="JQD23" s="9"/>
      <c r="JQI23" s="9"/>
      <c r="JQN23" s="9"/>
      <c r="JQS23" s="9"/>
      <c r="JQX23" s="9"/>
      <c r="JRC23" s="9"/>
      <c r="JRH23" s="9"/>
      <c r="JRM23" s="9"/>
      <c r="JRR23" s="9"/>
      <c r="JRW23" s="9"/>
      <c r="JSB23" s="9"/>
      <c r="JSG23" s="9"/>
      <c r="JSL23" s="9"/>
      <c r="JSQ23" s="9"/>
      <c r="JSV23" s="9"/>
      <c r="JTA23" s="9"/>
      <c r="JTF23" s="9"/>
      <c r="JTK23" s="9"/>
      <c r="JTP23" s="9"/>
      <c r="JTU23" s="9"/>
      <c r="JTZ23" s="9"/>
      <c r="JUE23" s="9"/>
      <c r="JUJ23" s="9"/>
      <c r="JUO23" s="9"/>
      <c r="JUT23" s="9"/>
      <c r="JUY23" s="9"/>
      <c r="JVD23" s="9"/>
      <c r="JVI23" s="9"/>
      <c r="JVN23" s="9"/>
      <c r="JVS23" s="9"/>
      <c r="JVX23" s="9"/>
      <c r="JWC23" s="9"/>
      <c r="JWH23" s="9"/>
      <c r="JWM23" s="9"/>
      <c r="JWR23" s="9"/>
      <c r="JWW23" s="9"/>
      <c r="JXB23" s="9"/>
      <c r="JXG23" s="9"/>
      <c r="JXL23" s="9"/>
      <c r="JXQ23" s="9"/>
      <c r="JXV23" s="9"/>
      <c r="JYA23" s="9"/>
      <c r="JYF23" s="9"/>
      <c r="JYK23" s="9"/>
      <c r="JYP23" s="9"/>
      <c r="JYU23" s="9"/>
      <c r="JYZ23" s="9"/>
      <c r="JZE23" s="9"/>
      <c r="JZJ23" s="9"/>
      <c r="JZO23" s="9"/>
      <c r="JZT23" s="9"/>
      <c r="JZY23" s="9"/>
      <c r="KAD23" s="9"/>
      <c r="KAI23" s="9"/>
      <c r="KAN23" s="9"/>
      <c r="KAS23" s="9"/>
      <c r="KAX23" s="9"/>
      <c r="KBC23" s="9"/>
      <c r="KBH23" s="9"/>
      <c r="KBM23" s="9"/>
      <c r="KBR23" s="9"/>
      <c r="KBW23" s="9"/>
      <c r="KCB23" s="9"/>
      <c r="KCG23" s="9"/>
      <c r="KCL23" s="9"/>
      <c r="KCQ23" s="9"/>
      <c r="KCV23" s="9"/>
      <c r="KDA23" s="9"/>
      <c r="KDF23" s="9"/>
      <c r="KDK23" s="9"/>
      <c r="KDP23" s="9"/>
      <c r="KDU23" s="9"/>
      <c r="KDZ23" s="9"/>
      <c r="KEE23" s="9"/>
      <c r="KEJ23" s="9"/>
      <c r="KEO23" s="9"/>
      <c r="KET23" s="9"/>
      <c r="KEY23" s="9"/>
      <c r="KFD23" s="9"/>
      <c r="KFI23" s="9"/>
      <c r="KFN23" s="9"/>
      <c r="KFS23" s="9"/>
      <c r="KFX23" s="9"/>
      <c r="KGC23" s="9"/>
      <c r="KGH23" s="9"/>
      <c r="KGM23" s="9"/>
      <c r="KGR23" s="9"/>
      <c r="KGW23" s="9"/>
      <c r="KHB23" s="9"/>
      <c r="KHG23" s="9"/>
      <c r="KHL23" s="9"/>
      <c r="KHQ23" s="9"/>
      <c r="KHV23" s="9"/>
      <c r="KIA23" s="9"/>
      <c r="KIF23" s="9"/>
      <c r="KIK23" s="9"/>
      <c r="KIP23" s="9"/>
      <c r="KIU23" s="9"/>
      <c r="KIZ23" s="9"/>
      <c r="KJE23" s="9"/>
      <c r="KJJ23" s="9"/>
      <c r="KJO23" s="9"/>
      <c r="KJT23" s="9"/>
      <c r="KJY23" s="9"/>
      <c r="KKD23" s="9"/>
      <c r="KKI23" s="9"/>
      <c r="KKN23" s="9"/>
      <c r="KKS23" s="9"/>
      <c r="KKX23" s="9"/>
      <c r="KLC23" s="9"/>
      <c r="KLH23" s="9"/>
      <c r="KLM23" s="9"/>
      <c r="KLR23" s="9"/>
      <c r="KLW23" s="9"/>
      <c r="KMB23" s="9"/>
      <c r="KMG23" s="9"/>
      <c r="KML23" s="9"/>
      <c r="KMQ23" s="9"/>
      <c r="KMV23" s="9"/>
      <c r="KNA23" s="9"/>
      <c r="KNF23" s="9"/>
      <c r="KNK23" s="9"/>
      <c r="KNP23" s="9"/>
      <c r="KNU23" s="9"/>
      <c r="KNZ23" s="9"/>
      <c r="KOE23" s="9"/>
      <c r="KOJ23" s="9"/>
      <c r="KOO23" s="9"/>
      <c r="KOT23" s="9"/>
      <c r="KOY23" s="9"/>
      <c r="KPD23" s="9"/>
      <c r="KPI23" s="9"/>
      <c r="KPN23" s="9"/>
      <c r="KPS23" s="9"/>
      <c r="KPX23" s="9"/>
      <c r="KQC23" s="9"/>
      <c r="KQH23" s="9"/>
      <c r="KQM23" s="9"/>
      <c r="KQR23" s="9"/>
      <c r="KQW23" s="9"/>
      <c r="KRB23" s="9"/>
      <c r="KRG23" s="9"/>
      <c r="KRL23" s="9"/>
      <c r="KRQ23" s="9"/>
      <c r="KRV23" s="9"/>
      <c r="KSA23" s="9"/>
      <c r="KSF23" s="9"/>
      <c r="KSK23" s="9"/>
      <c r="KSP23" s="9"/>
      <c r="KSU23" s="9"/>
      <c r="KSZ23" s="9"/>
      <c r="KTE23" s="9"/>
      <c r="KTJ23" s="9"/>
      <c r="KTO23" s="9"/>
      <c r="KTT23" s="9"/>
      <c r="KTY23" s="9"/>
      <c r="KUD23" s="9"/>
      <c r="KUI23" s="9"/>
      <c r="KUN23" s="9"/>
      <c r="KUS23" s="9"/>
      <c r="KUX23" s="9"/>
      <c r="KVC23" s="9"/>
      <c r="KVH23" s="9"/>
      <c r="KVM23" s="9"/>
      <c r="KVR23" s="9"/>
      <c r="KVW23" s="9"/>
      <c r="KWB23" s="9"/>
      <c r="KWG23" s="9"/>
      <c r="KWL23" s="9"/>
      <c r="KWQ23" s="9"/>
      <c r="KWV23" s="9"/>
      <c r="KXA23" s="9"/>
      <c r="KXF23" s="9"/>
      <c r="KXK23" s="9"/>
      <c r="KXP23" s="9"/>
      <c r="KXU23" s="9"/>
      <c r="KXZ23" s="9"/>
      <c r="KYE23" s="9"/>
      <c r="KYJ23" s="9"/>
      <c r="KYO23" s="9"/>
      <c r="KYT23" s="9"/>
      <c r="KYY23" s="9"/>
      <c r="KZD23" s="9"/>
      <c r="KZI23" s="9"/>
      <c r="KZN23" s="9"/>
      <c r="KZS23" s="9"/>
      <c r="KZX23" s="9"/>
      <c r="LAC23" s="9"/>
      <c r="LAH23" s="9"/>
      <c r="LAM23" s="9"/>
      <c r="LAR23" s="9"/>
      <c r="LAW23" s="9"/>
      <c r="LBB23" s="9"/>
      <c r="LBG23" s="9"/>
      <c r="LBL23" s="9"/>
      <c r="LBQ23" s="9"/>
      <c r="LBV23" s="9"/>
      <c r="LCA23" s="9"/>
      <c r="LCF23" s="9"/>
      <c r="LCK23" s="9"/>
      <c r="LCP23" s="9"/>
      <c r="LCU23" s="9"/>
      <c r="LCZ23" s="9"/>
      <c r="LDE23" s="9"/>
      <c r="LDJ23" s="9"/>
      <c r="LDO23" s="9"/>
      <c r="LDT23" s="9"/>
      <c r="LDY23" s="9"/>
      <c r="LED23" s="9"/>
      <c r="LEI23" s="9"/>
      <c r="LEN23" s="9"/>
      <c r="LES23" s="9"/>
      <c r="LEX23" s="9"/>
      <c r="LFC23" s="9"/>
      <c r="LFH23" s="9"/>
      <c r="LFM23" s="9"/>
      <c r="LFR23" s="9"/>
      <c r="LFW23" s="9"/>
      <c r="LGB23" s="9"/>
      <c r="LGG23" s="9"/>
      <c r="LGL23" s="9"/>
      <c r="LGQ23" s="9"/>
      <c r="LGV23" s="9"/>
      <c r="LHA23" s="9"/>
      <c r="LHF23" s="9"/>
      <c r="LHK23" s="9"/>
      <c r="LHP23" s="9"/>
      <c r="LHU23" s="9"/>
      <c r="LHZ23" s="9"/>
      <c r="LIE23" s="9"/>
      <c r="LIJ23" s="9"/>
      <c r="LIO23" s="9"/>
      <c r="LIT23" s="9"/>
      <c r="LIY23" s="9"/>
      <c r="LJD23" s="9"/>
      <c r="LJI23" s="9"/>
      <c r="LJN23" s="9"/>
      <c r="LJS23" s="9"/>
      <c r="LJX23" s="9"/>
      <c r="LKC23" s="9"/>
      <c r="LKH23" s="9"/>
      <c r="LKM23" s="9"/>
      <c r="LKR23" s="9"/>
      <c r="LKW23" s="9"/>
      <c r="LLB23" s="9"/>
      <c r="LLG23" s="9"/>
      <c r="LLL23" s="9"/>
      <c r="LLQ23" s="9"/>
      <c r="LLV23" s="9"/>
      <c r="LMA23" s="9"/>
      <c r="LMF23" s="9"/>
      <c r="LMK23" s="9"/>
      <c r="LMP23" s="9"/>
      <c r="LMU23" s="9"/>
      <c r="LMZ23" s="9"/>
      <c r="LNE23" s="9"/>
      <c r="LNJ23" s="9"/>
      <c r="LNO23" s="9"/>
      <c r="LNT23" s="9"/>
      <c r="LNY23" s="9"/>
      <c r="LOD23" s="9"/>
      <c r="LOI23" s="9"/>
      <c r="LON23" s="9"/>
      <c r="LOS23" s="9"/>
      <c r="LOX23" s="9"/>
      <c r="LPC23" s="9"/>
      <c r="LPH23" s="9"/>
      <c r="LPM23" s="9"/>
      <c r="LPR23" s="9"/>
      <c r="LPW23" s="9"/>
      <c r="LQB23" s="9"/>
      <c r="LQG23" s="9"/>
      <c r="LQL23" s="9"/>
      <c r="LQQ23" s="9"/>
      <c r="LQV23" s="9"/>
      <c r="LRA23" s="9"/>
      <c r="LRF23" s="9"/>
      <c r="LRK23" s="9"/>
      <c r="LRP23" s="9"/>
      <c r="LRU23" s="9"/>
      <c r="LRZ23" s="9"/>
      <c r="LSE23" s="9"/>
      <c r="LSJ23" s="9"/>
      <c r="LSO23" s="9"/>
      <c r="LST23" s="9"/>
      <c r="LSY23" s="9"/>
      <c r="LTD23" s="9"/>
      <c r="LTI23" s="9"/>
      <c r="LTN23" s="9"/>
      <c r="LTS23" s="9"/>
      <c r="LTX23" s="9"/>
      <c r="LUC23" s="9"/>
      <c r="LUH23" s="9"/>
      <c r="LUM23" s="9"/>
      <c r="LUR23" s="9"/>
      <c r="LUW23" s="9"/>
      <c r="LVB23" s="9"/>
      <c r="LVG23" s="9"/>
      <c r="LVL23" s="9"/>
      <c r="LVQ23" s="9"/>
      <c r="LVV23" s="9"/>
      <c r="LWA23" s="9"/>
      <c r="LWF23" s="9"/>
      <c r="LWK23" s="9"/>
      <c r="LWP23" s="9"/>
      <c r="LWU23" s="9"/>
      <c r="LWZ23" s="9"/>
      <c r="LXE23" s="9"/>
      <c r="LXJ23" s="9"/>
      <c r="LXO23" s="9"/>
      <c r="LXT23" s="9"/>
      <c r="LXY23" s="9"/>
      <c r="LYD23" s="9"/>
      <c r="LYI23" s="9"/>
      <c r="LYN23" s="9"/>
      <c r="LYS23" s="9"/>
      <c r="LYX23" s="9"/>
      <c r="LZC23" s="9"/>
      <c r="LZH23" s="9"/>
      <c r="LZM23" s="9"/>
      <c r="LZR23" s="9"/>
      <c r="LZW23" s="9"/>
      <c r="MAB23" s="9"/>
      <c r="MAG23" s="9"/>
      <c r="MAL23" s="9"/>
      <c r="MAQ23" s="9"/>
      <c r="MAV23" s="9"/>
      <c r="MBA23" s="9"/>
      <c r="MBF23" s="9"/>
      <c r="MBK23" s="9"/>
      <c r="MBP23" s="9"/>
      <c r="MBU23" s="9"/>
      <c r="MBZ23" s="9"/>
      <c r="MCE23" s="9"/>
      <c r="MCJ23" s="9"/>
      <c r="MCO23" s="9"/>
      <c r="MCT23" s="9"/>
      <c r="MCY23" s="9"/>
      <c r="MDD23" s="9"/>
      <c r="MDI23" s="9"/>
      <c r="MDN23" s="9"/>
      <c r="MDS23" s="9"/>
      <c r="MDX23" s="9"/>
      <c r="MEC23" s="9"/>
      <c r="MEH23" s="9"/>
      <c r="MEM23" s="9"/>
      <c r="MER23" s="9"/>
      <c r="MEW23" s="9"/>
      <c r="MFB23" s="9"/>
      <c r="MFG23" s="9"/>
      <c r="MFL23" s="9"/>
      <c r="MFQ23" s="9"/>
      <c r="MFV23" s="9"/>
      <c r="MGA23" s="9"/>
      <c r="MGF23" s="9"/>
      <c r="MGK23" s="9"/>
      <c r="MGP23" s="9"/>
      <c r="MGU23" s="9"/>
      <c r="MGZ23" s="9"/>
      <c r="MHE23" s="9"/>
      <c r="MHJ23" s="9"/>
      <c r="MHO23" s="9"/>
      <c r="MHT23" s="9"/>
      <c r="MHY23" s="9"/>
      <c r="MID23" s="9"/>
      <c r="MII23" s="9"/>
      <c r="MIN23" s="9"/>
      <c r="MIS23" s="9"/>
      <c r="MIX23" s="9"/>
      <c r="MJC23" s="9"/>
      <c r="MJH23" s="9"/>
      <c r="MJM23" s="9"/>
      <c r="MJR23" s="9"/>
      <c r="MJW23" s="9"/>
      <c r="MKB23" s="9"/>
      <c r="MKG23" s="9"/>
      <c r="MKL23" s="9"/>
      <c r="MKQ23" s="9"/>
      <c r="MKV23" s="9"/>
      <c r="MLA23" s="9"/>
      <c r="MLF23" s="9"/>
      <c r="MLK23" s="9"/>
      <c r="MLP23" s="9"/>
      <c r="MLU23" s="9"/>
      <c r="MLZ23" s="9"/>
      <c r="MME23" s="9"/>
      <c r="MMJ23" s="9"/>
      <c r="MMO23" s="9"/>
      <c r="MMT23" s="9"/>
      <c r="MMY23" s="9"/>
      <c r="MND23" s="9"/>
      <c r="MNI23" s="9"/>
      <c r="MNN23" s="9"/>
      <c r="MNS23" s="9"/>
      <c r="MNX23" s="9"/>
      <c r="MOC23" s="9"/>
      <c r="MOH23" s="9"/>
      <c r="MOM23" s="9"/>
      <c r="MOR23" s="9"/>
      <c r="MOW23" s="9"/>
      <c r="MPB23" s="9"/>
      <c r="MPG23" s="9"/>
      <c r="MPL23" s="9"/>
      <c r="MPQ23" s="9"/>
      <c r="MPV23" s="9"/>
      <c r="MQA23" s="9"/>
      <c r="MQF23" s="9"/>
      <c r="MQK23" s="9"/>
      <c r="MQP23" s="9"/>
      <c r="MQU23" s="9"/>
      <c r="MQZ23" s="9"/>
      <c r="MRE23" s="9"/>
      <c r="MRJ23" s="9"/>
      <c r="MRO23" s="9"/>
      <c r="MRT23" s="9"/>
      <c r="MRY23" s="9"/>
      <c r="MSD23" s="9"/>
      <c r="MSI23" s="9"/>
      <c r="MSN23" s="9"/>
      <c r="MSS23" s="9"/>
      <c r="MSX23" s="9"/>
      <c r="MTC23" s="9"/>
      <c r="MTH23" s="9"/>
      <c r="MTM23" s="9"/>
      <c r="MTR23" s="9"/>
      <c r="MTW23" s="9"/>
      <c r="MUB23" s="9"/>
      <c r="MUG23" s="9"/>
      <c r="MUL23" s="9"/>
      <c r="MUQ23" s="9"/>
      <c r="MUV23" s="9"/>
      <c r="MVA23" s="9"/>
      <c r="MVF23" s="9"/>
      <c r="MVK23" s="9"/>
      <c r="MVP23" s="9"/>
      <c r="MVU23" s="9"/>
      <c r="MVZ23" s="9"/>
      <c r="MWE23" s="9"/>
      <c r="MWJ23" s="9"/>
      <c r="MWO23" s="9"/>
      <c r="MWT23" s="9"/>
      <c r="MWY23" s="9"/>
      <c r="MXD23" s="9"/>
      <c r="MXI23" s="9"/>
      <c r="MXN23" s="9"/>
      <c r="MXS23" s="9"/>
      <c r="MXX23" s="9"/>
      <c r="MYC23" s="9"/>
      <c r="MYH23" s="9"/>
      <c r="MYM23" s="9"/>
      <c r="MYR23" s="9"/>
      <c r="MYW23" s="9"/>
      <c r="MZB23" s="9"/>
      <c r="MZG23" s="9"/>
      <c r="MZL23" s="9"/>
      <c r="MZQ23" s="9"/>
      <c r="MZV23" s="9"/>
      <c r="NAA23" s="9"/>
      <c r="NAF23" s="9"/>
      <c r="NAK23" s="9"/>
      <c r="NAP23" s="9"/>
      <c r="NAU23" s="9"/>
      <c r="NAZ23" s="9"/>
      <c r="NBE23" s="9"/>
      <c r="NBJ23" s="9"/>
      <c r="NBO23" s="9"/>
      <c r="NBT23" s="9"/>
      <c r="NBY23" s="9"/>
      <c r="NCD23" s="9"/>
      <c r="NCI23" s="9"/>
      <c r="NCN23" s="9"/>
      <c r="NCS23" s="9"/>
      <c r="NCX23" s="9"/>
      <c r="NDC23" s="9"/>
      <c r="NDH23" s="9"/>
      <c r="NDM23" s="9"/>
      <c r="NDR23" s="9"/>
      <c r="NDW23" s="9"/>
      <c r="NEB23" s="9"/>
      <c r="NEG23" s="9"/>
      <c r="NEL23" s="9"/>
      <c r="NEQ23" s="9"/>
      <c r="NEV23" s="9"/>
      <c r="NFA23" s="9"/>
      <c r="NFF23" s="9"/>
      <c r="NFK23" s="9"/>
      <c r="NFP23" s="9"/>
      <c r="NFU23" s="9"/>
      <c r="NFZ23" s="9"/>
      <c r="NGE23" s="9"/>
      <c r="NGJ23" s="9"/>
      <c r="NGO23" s="9"/>
      <c r="NGT23" s="9"/>
      <c r="NGY23" s="9"/>
      <c r="NHD23" s="9"/>
      <c r="NHI23" s="9"/>
      <c r="NHN23" s="9"/>
      <c r="NHS23" s="9"/>
      <c r="NHX23" s="9"/>
      <c r="NIC23" s="9"/>
      <c r="NIH23" s="9"/>
      <c r="NIM23" s="9"/>
      <c r="NIR23" s="9"/>
      <c r="NIW23" s="9"/>
      <c r="NJB23" s="9"/>
      <c r="NJG23" s="9"/>
      <c r="NJL23" s="9"/>
      <c r="NJQ23" s="9"/>
      <c r="NJV23" s="9"/>
      <c r="NKA23" s="9"/>
      <c r="NKF23" s="9"/>
      <c r="NKK23" s="9"/>
      <c r="NKP23" s="9"/>
      <c r="NKU23" s="9"/>
      <c r="NKZ23" s="9"/>
      <c r="NLE23" s="9"/>
      <c r="NLJ23" s="9"/>
      <c r="NLO23" s="9"/>
      <c r="NLT23" s="9"/>
      <c r="NLY23" s="9"/>
      <c r="NMD23" s="9"/>
      <c r="NMI23" s="9"/>
      <c r="NMN23" s="9"/>
      <c r="NMS23" s="9"/>
      <c r="NMX23" s="9"/>
      <c r="NNC23" s="9"/>
      <c r="NNH23" s="9"/>
      <c r="NNM23" s="9"/>
      <c r="NNR23" s="9"/>
      <c r="NNW23" s="9"/>
      <c r="NOB23" s="9"/>
      <c r="NOG23" s="9"/>
      <c r="NOL23" s="9"/>
      <c r="NOQ23" s="9"/>
      <c r="NOV23" s="9"/>
      <c r="NPA23" s="9"/>
      <c r="NPF23" s="9"/>
      <c r="NPK23" s="9"/>
      <c r="NPP23" s="9"/>
      <c r="NPU23" s="9"/>
      <c r="NPZ23" s="9"/>
      <c r="NQE23" s="9"/>
      <c r="NQJ23" s="9"/>
      <c r="NQO23" s="9"/>
      <c r="NQT23" s="9"/>
      <c r="NQY23" s="9"/>
      <c r="NRD23" s="9"/>
      <c r="NRI23" s="9"/>
      <c r="NRN23" s="9"/>
      <c r="NRS23" s="9"/>
      <c r="NRX23" s="9"/>
      <c r="NSC23" s="9"/>
      <c r="NSH23" s="9"/>
      <c r="NSM23" s="9"/>
      <c r="NSR23" s="9"/>
      <c r="NSW23" s="9"/>
      <c r="NTB23" s="9"/>
      <c r="NTG23" s="9"/>
      <c r="NTL23" s="9"/>
      <c r="NTQ23" s="9"/>
      <c r="NTV23" s="9"/>
      <c r="NUA23" s="9"/>
      <c r="NUF23" s="9"/>
      <c r="NUK23" s="9"/>
      <c r="NUP23" s="9"/>
      <c r="NUU23" s="9"/>
      <c r="NUZ23" s="9"/>
      <c r="NVE23" s="9"/>
      <c r="NVJ23" s="9"/>
      <c r="NVO23" s="9"/>
      <c r="NVT23" s="9"/>
      <c r="NVY23" s="9"/>
      <c r="NWD23" s="9"/>
      <c r="NWI23" s="9"/>
      <c r="NWN23" s="9"/>
      <c r="NWS23" s="9"/>
      <c r="NWX23" s="9"/>
      <c r="NXC23" s="9"/>
      <c r="NXH23" s="9"/>
      <c r="NXM23" s="9"/>
      <c r="NXR23" s="9"/>
      <c r="NXW23" s="9"/>
      <c r="NYB23" s="9"/>
      <c r="NYG23" s="9"/>
      <c r="NYL23" s="9"/>
      <c r="NYQ23" s="9"/>
      <c r="NYV23" s="9"/>
      <c r="NZA23" s="9"/>
      <c r="NZF23" s="9"/>
      <c r="NZK23" s="9"/>
      <c r="NZP23" s="9"/>
      <c r="NZU23" s="9"/>
      <c r="NZZ23" s="9"/>
      <c r="OAE23" s="9"/>
      <c r="OAJ23" s="9"/>
      <c r="OAO23" s="9"/>
      <c r="OAT23" s="9"/>
      <c r="OAY23" s="9"/>
      <c r="OBD23" s="9"/>
      <c r="OBI23" s="9"/>
      <c r="OBN23" s="9"/>
      <c r="OBS23" s="9"/>
      <c r="OBX23" s="9"/>
      <c r="OCC23" s="9"/>
      <c r="OCH23" s="9"/>
      <c r="OCM23" s="9"/>
      <c r="OCR23" s="9"/>
      <c r="OCW23" s="9"/>
      <c r="ODB23" s="9"/>
      <c r="ODG23" s="9"/>
      <c r="ODL23" s="9"/>
      <c r="ODQ23" s="9"/>
      <c r="ODV23" s="9"/>
      <c r="OEA23" s="9"/>
      <c r="OEF23" s="9"/>
      <c r="OEK23" s="9"/>
      <c r="OEP23" s="9"/>
      <c r="OEU23" s="9"/>
      <c r="OEZ23" s="9"/>
      <c r="OFE23" s="9"/>
      <c r="OFJ23" s="9"/>
      <c r="OFO23" s="9"/>
      <c r="OFT23" s="9"/>
      <c r="OFY23" s="9"/>
      <c r="OGD23" s="9"/>
      <c r="OGI23" s="9"/>
      <c r="OGN23" s="9"/>
      <c r="OGS23" s="9"/>
      <c r="OGX23" s="9"/>
      <c r="OHC23" s="9"/>
      <c r="OHH23" s="9"/>
      <c r="OHM23" s="9"/>
      <c r="OHR23" s="9"/>
      <c r="OHW23" s="9"/>
      <c r="OIB23" s="9"/>
      <c r="OIG23" s="9"/>
      <c r="OIL23" s="9"/>
      <c r="OIQ23" s="9"/>
      <c r="OIV23" s="9"/>
      <c r="OJA23" s="9"/>
      <c r="OJF23" s="9"/>
      <c r="OJK23" s="9"/>
      <c r="OJP23" s="9"/>
      <c r="OJU23" s="9"/>
      <c r="OJZ23" s="9"/>
      <c r="OKE23" s="9"/>
      <c r="OKJ23" s="9"/>
      <c r="OKO23" s="9"/>
      <c r="OKT23" s="9"/>
      <c r="OKY23" s="9"/>
      <c r="OLD23" s="9"/>
      <c r="OLI23" s="9"/>
      <c r="OLN23" s="9"/>
      <c r="OLS23" s="9"/>
      <c r="OLX23" s="9"/>
      <c r="OMC23" s="9"/>
      <c r="OMH23" s="9"/>
      <c r="OMM23" s="9"/>
      <c r="OMR23" s="9"/>
      <c r="OMW23" s="9"/>
      <c r="ONB23" s="9"/>
      <c r="ONG23" s="9"/>
      <c r="ONL23" s="9"/>
      <c r="ONQ23" s="9"/>
      <c r="ONV23" s="9"/>
      <c r="OOA23" s="9"/>
      <c r="OOF23" s="9"/>
      <c r="OOK23" s="9"/>
      <c r="OOP23" s="9"/>
      <c r="OOU23" s="9"/>
      <c r="OOZ23" s="9"/>
      <c r="OPE23" s="9"/>
      <c r="OPJ23" s="9"/>
      <c r="OPO23" s="9"/>
      <c r="OPT23" s="9"/>
      <c r="OPY23" s="9"/>
      <c r="OQD23" s="9"/>
      <c r="OQI23" s="9"/>
      <c r="OQN23" s="9"/>
      <c r="OQS23" s="9"/>
      <c r="OQX23" s="9"/>
      <c r="ORC23" s="9"/>
      <c r="ORH23" s="9"/>
      <c r="ORM23" s="9"/>
      <c r="ORR23" s="9"/>
      <c r="ORW23" s="9"/>
      <c r="OSB23" s="9"/>
      <c r="OSG23" s="9"/>
      <c r="OSL23" s="9"/>
      <c r="OSQ23" s="9"/>
      <c r="OSV23" s="9"/>
      <c r="OTA23" s="9"/>
      <c r="OTF23" s="9"/>
      <c r="OTK23" s="9"/>
      <c r="OTP23" s="9"/>
      <c r="OTU23" s="9"/>
      <c r="OTZ23" s="9"/>
      <c r="OUE23" s="9"/>
      <c r="OUJ23" s="9"/>
      <c r="OUO23" s="9"/>
      <c r="OUT23" s="9"/>
      <c r="OUY23" s="9"/>
      <c r="OVD23" s="9"/>
      <c r="OVI23" s="9"/>
      <c r="OVN23" s="9"/>
      <c r="OVS23" s="9"/>
      <c r="OVX23" s="9"/>
      <c r="OWC23" s="9"/>
      <c r="OWH23" s="9"/>
      <c r="OWM23" s="9"/>
      <c r="OWR23" s="9"/>
      <c r="OWW23" s="9"/>
      <c r="OXB23" s="9"/>
      <c r="OXG23" s="9"/>
      <c r="OXL23" s="9"/>
      <c r="OXQ23" s="9"/>
      <c r="OXV23" s="9"/>
      <c r="OYA23" s="9"/>
      <c r="OYF23" s="9"/>
      <c r="OYK23" s="9"/>
      <c r="OYP23" s="9"/>
      <c r="OYU23" s="9"/>
      <c r="OYZ23" s="9"/>
      <c r="OZE23" s="9"/>
      <c r="OZJ23" s="9"/>
      <c r="OZO23" s="9"/>
      <c r="OZT23" s="9"/>
      <c r="OZY23" s="9"/>
      <c r="PAD23" s="9"/>
      <c r="PAI23" s="9"/>
      <c r="PAN23" s="9"/>
      <c r="PAS23" s="9"/>
      <c r="PAX23" s="9"/>
      <c r="PBC23" s="9"/>
      <c r="PBH23" s="9"/>
      <c r="PBM23" s="9"/>
      <c r="PBR23" s="9"/>
      <c r="PBW23" s="9"/>
      <c r="PCB23" s="9"/>
      <c r="PCG23" s="9"/>
      <c r="PCL23" s="9"/>
      <c r="PCQ23" s="9"/>
      <c r="PCV23" s="9"/>
      <c r="PDA23" s="9"/>
      <c r="PDF23" s="9"/>
      <c r="PDK23" s="9"/>
      <c r="PDP23" s="9"/>
      <c r="PDU23" s="9"/>
      <c r="PDZ23" s="9"/>
      <c r="PEE23" s="9"/>
      <c r="PEJ23" s="9"/>
      <c r="PEO23" s="9"/>
      <c r="PET23" s="9"/>
      <c r="PEY23" s="9"/>
      <c r="PFD23" s="9"/>
      <c r="PFI23" s="9"/>
      <c r="PFN23" s="9"/>
      <c r="PFS23" s="9"/>
      <c r="PFX23" s="9"/>
      <c r="PGC23" s="9"/>
      <c r="PGH23" s="9"/>
      <c r="PGM23" s="9"/>
      <c r="PGR23" s="9"/>
      <c r="PGW23" s="9"/>
      <c r="PHB23" s="9"/>
      <c r="PHG23" s="9"/>
      <c r="PHL23" s="9"/>
      <c r="PHQ23" s="9"/>
      <c r="PHV23" s="9"/>
      <c r="PIA23" s="9"/>
      <c r="PIF23" s="9"/>
      <c r="PIK23" s="9"/>
      <c r="PIP23" s="9"/>
      <c r="PIU23" s="9"/>
      <c r="PIZ23" s="9"/>
      <c r="PJE23" s="9"/>
      <c r="PJJ23" s="9"/>
      <c r="PJO23" s="9"/>
      <c r="PJT23" s="9"/>
      <c r="PJY23" s="9"/>
      <c r="PKD23" s="9"/>
      <c r="PKI23" s="9"/>
      <c r="PKN23" s="9"/>
      <c r="PKS23" s="9"/>
      <c r="PKX23" s="9"/>
      <c r="PLC23" s="9"/>
      <c r="PLH23" s="9"/>
      <c r="PLM23" s="9"/>
      <c r="PLR23" s="9"/>
      <c r="PLW23" s="9"/>
      <c r="PMB23" s="9"/>
      <c r="PMG23" s="9"/>
      <c r="PML23" s="9"/>
      <c r="PMQ23" s="9"/>
      <c r="PMV23" s="9"/>
      <c r="PNA23" s="9"/>
      <c r="PNF23" s="9"/>
      <c r="PNK23" s="9"/>
      <c r="PNP23" s="9"/>
      <c r="PNU23" s="9"/>
      <c r="PNZ23" s="9"/>
      <c r="POE23" s="9"/>
      <c r="POJ23" s="9"/>
      <c r="POO23" s="9"/>
      <c r="POT23" s="9"/>
      <c r="POY23" s="9"/>
      <c r="PPD23" s="9"/>
      <c r="PPI23" s="9"/>
      <c r="PPN23" s="9"/>
      <c r="PPS23" s="9"/>
      <c r="PPX23" s="9"/>
      <c r="PQC23" s="9"/>
      <c r="PQH23" s="9"/>
      <c r="PQM23" s="9"/>
      <c r="PQR23" s="9"/>
      <c r="PQW23" s="9"/>
      <c r="PRB23" s="9"/>
      <c r="PRG23" s="9"/>
      <c r="PRL23" s="9"/>
      <c r="PRQ23" s="9"/>
      <c r="PRV23" s="9"/>
      <c r="PSA23" s="9"/>
      <c r="PSF23" s="9"/>
      <c r="PSK23" s="9"/>
      <c r="PSP23" s="9"/>
      <c r="PSU23" s="9"/>
      <c r="PSZ23" s="9"/>
      <c r="PTE23" s="9"/>
      <c r="PTJ23" s="9"/>
      <c r="PTO23" s="9"/>
      <c r="PTT23" s="9"/>
      <c r="PTY23" s="9"/>
      <c r="PUD23" s="9"/>
      <c r="PUI23" s="9"/>
      <c r="PUN23" s="9"/>
      <c r="PUS23" s="9"/>
      <c r="PUX23" s="9"/>
      <c r="PVC23" s="9"/>
      <c r="PVH23" s="9"/>
      <c r="PVM23" s="9"/>
      <c r="PVR23" s="9"/>
      <c r="PVW23" s="9"/>
      <c r="PWB23" s="9"/>
      <c r="PWG23" s="9"/>
      <c r="PWL23" s="9"/>
      <c r="PWQ23" s="9"/>
      <c r="PWV23" s="9"/>
      <c r="PXA23" s="9"/>
      <c r="PXF23" s="9"/>
      <c r="PXK23" s="9"/>
      <c r="PXP23" s="9"/>
      <c r="PXU23" s="9"/>
      <c r="PXZ23" s="9"/>
      <c r="PYE23" s="9"/>
      <c r="PYJ23" s="9"/>
      <c r="PYO23" s="9"/>
      <c r="PYT23" s="9"/>
      <c r="PYY23" s="9"/>
      <c r="PZD23" s="9"/>
      <c r="PZI23" s="9"/>
      <c r="PZN23" s="9"/>
      <c r="PZS23" s="9"/>
      <c r="PZX23" s="9"/>
      <c r="QAC23" s="9"/>
      <c r="QAH23" s="9"/>
      <c r="QAM23" s="9"/>
      <c r="QAR23" s="9"/>
      <c r="QAW23" s="9"/>
      <c r="QBB23" s="9"/>
      <c r="QBG23" s="9"/>
      <c r="QBL23" s="9"/>
      <c r="QBQ23" s="9"/>
      <c r="QBV23" s="9"/>
      <c r="QCA23" s="9"/>
      <c r="QCF23" s="9"/>
      <c r="QCK23" s="9"/>
      <c r="QCP23" s="9"/>
      <c r="QCU23" s="9"/>
      <c r="QCZ23" s="9"/>
      <c r="QDE23" s="9"/>
      <c r="QDJ23" s="9"/>
      <c r="QDO23" s="9"/>
      <c r="QDT23" s="9"/>
      <c r="QDY23" s="9"/>
      <c r="QED23" s="9"/>
      <c r="QEI23" s="9"/>
      <c r="QEN23" s="9"/>
      <c r="QES23" s="9"/>
      <c r="QEX23" s="9"/>
      <c r="QFC23" s="9"/>
      <c r="QFH23" s="9"/>
      <c r="QFM23" s="9"/>
      <c r="QFR23" s="9"/>
      <c r="QFW23" s="9"/>
      <c r="QGB23" s="9"/>
      <c r="QGG23" s="9"/>
      <c r="QGL23" s="9"/>
      <c r="QGQ23" s="9"/>
      <c r="QGV23" s="9"/>
      <c r="QHA23" s="9"/>
      <c r="QHF23" s="9"/>
      <c r="QHK23" s="9"/>
      <c r="QHP23" s="9"/>
      <c r="QHU23" s="9"/>
      <c r="QHZ23" s="9"/>
      <c r="QIE23" s="9"/>
      <c r="QIJ23" s="9"/>
      <c r="QIO23" s="9"/>
      <c r="QIT23" s="9"/>
      <c r="QIY23" s="9"/>
      <c r="QJD23" s="9"/>
      <c r="QJI23" s="9"/>
      <c r="QJN23" s="9"/>
      <c r="QJS23" s="9"/>
      <c r="QJX23" s="9"/>
      <c r="QKC23" s="9"/>
      <c r="QKH23" s="9"/>
      <c r="QKM23" s="9"/>
      <c r="QKR23" s="9"/>
      <c r="QKW23" s="9"/>
      <c r="QLB23" s="9"/>
      <c r="QLG23" s="9"/>
      <c r="QLL23" s="9"/>
      <c r="QLQ23" s="9"/>
      <c r="QLV23" s="9"/>
      <c r="QMA23" s="9"/>
      <c r="QMF23" s="9"/>
      <c r="QMK23" s="9"/>
      <c r="QMP23" s="9"/>
      <c r="QMU23" s="9"/>
      <c r="QMZ23" s="9"/>
      <c r="QNE23" s="9"/>
      <c r="QNJ23" s="9"/>
      <c r="QNO23" s="9"/>
      <c r="QNT23" s="9"/>
      <c r="QNY23" s="9"/>
      <c r="QOD23" s="9"/>
      <c r="QOI23" s="9"/>
      <c r="QON23" s="9"/>
      <c r="QOS23" s="9"/>
      <c r="QOX23" s="9"/>
      <c r="QPC23" s="9"/>
      <c r="QPH23" s="9"/>
      <c r="QPM23" s="9"/>
      <c r="QPR23" s="9"/>
      <c r="QPW23" s="9"/>
      <c r="QQB23" s="9"/>
      <c r="QQG23" s="9"/>
      <c r="QQL23" s="9"/>
      <c r="QQQ23" s="9"/>
      <c r="QQV23" s="9"/>
      <c r="QRA23" s="9"/>
      <c r="QRF23" s="9"/>
      <c r="QRK23" s="9"/>
      <c r="QRP23" s="9"/>
      <c r="QRU23" s="9"/>
      <c r="QRZ23" s="9"/>
      <c r="QSE23" s="9"/>
      <c r="QSJ23" s="9"/>
      <c r="QSO23" s="9"/>
      <c r="QST23" s="9"/>
      <c r="QSY23" s="9"/>
      <c r="QTD23" s="9"/>
      <c r="QTI23" s="9"/>
      <c r="QTN23" s="9"/>
      <c r="QTS23" s="9"/>
      <c r="QTX23" s="9"/>
      <c r="QUC23" s="9"/>
      <c r="QUH23" s="9"/>
      <c r="QUM23" s="9"/>
      <c r="QUR23" s="9"/>
      <c r="QUW23" s="9"/>
      <c r="QVB23" s="9"/>
      <c r="QVG23" s="9"/>
      <c r="QVL23" s="9"/>
      <c r="QVQ23" s="9"/>
      <c r="QVV23" s="9"/>
      <c r="QWA23" s="9"/>
      <c r="QWF23" s="9"/>
      <c r="QWK23" s="9"/>
      <c r="QWP23" s="9"/>
      <c r="QWU23" s="9"/>
      <c r="QWZ23" s="9"/>
      <c r="QXE23" s="9"/>
      <c r="QXJ23" s="9"/>
      <c r="QXO23" s="9"/>
      <c r="QXT23" s="9"/>
      <c r="QXY23" s="9"/>
      <c r="QYD23" s="9"/>
      <c r="QYI23" s="9"/>
      <c r="QYN23" s="9"/>
      <c r="QYS23" s="9"/>
      <c r="QYX23" s="9"/>
      <c r="QZC23" s="9"/>
      <c r="QZH23" s="9"/>
      <c r="QZM23" s="9"/>
      <c r="QZR23" s="9"/>
      <c r="QZW23" s="9"/>
      <c r="RAB23" s="9"/>
      <c r="RAG23" s="9"/>
      <c r="RAL23" s="9"/>
      <c r="RAQ23" s="9"/>
      <c r="RAV23" s="9"/>
      <c r="RBA23" s="9"/>
      <c r="RBF23" s="9"/>
      <c r="RBK23" s="9"/>
      <c r="RBP23" s="9"/>
      <c r="RBU23" s="9"/>
      <c r="RBZ23" s="9"/>
      <c r="RCE23" s="9"/>
      <c r="RCJ23" s="9"/>
      <c r="RCO23" s="9"/>
      <c r="RCT23" s="9"/>
      <c r="RCY23" s="9"/>
      <c r="RDD23" s="9"/>
      <c r="RDI23" s="9"/>
      <c r="RDN23" s="9"/>
      <c r="RDS23" s="9"/>
      <c r="RDX23" s="9"/>
      <c r="REC23" s="9"/>
      <c r="REH23" s="9"/>
      <c r="REM23" s="9"/>
      <c r="RER23" s="9"/>
      <c r="REW23" s="9"/>
      <c r="RFB23" s="9"/>
      <c r="RFG23" s="9"/>
      <c r="RFL23" s="9"/>
      <c r="RFQ23" s="9"/>
      <c r="RFV23" s="9"/>
      <c r="RGA23" s="9"/>
      <c r="RGF23" s="9"/>
      <c r="RGK23" s="9"/>
      <c r="RGP23" s="9"/>
      <c r="RGU23" s="9"/>
      <c r="RGZ23" s="9"/>
      <c r="RHE23" s="9"/>
      <c r="RHJ23" s="9"/>
      <c r="RHO23" s="9"/>
      <c r="RHT23" s="9"/>
      <c r="RHY23" s="9"/>
      <c r="RID23" s="9"/>
      <c r="RII23" s="9"/>
      <c r="RIN23" s="9"/>
      <c r="RIS23" s="9"/>
      <c r="RIX23" s="9"/>
      <c r="RJC23" s="9"/>
      <c r="RJH23" s="9"/>
      <c r="RJM23" s="9"/>
      <c r="RJR23" s="9"/>
      <c r="RJW23" s="9"/>
      <c r="RKB23" s="9"/>
      <c r="RKG23" s="9"/>
      <c r="RKL23" s="9"/>
      <c r="RKQ23" s="9"/>
      <c r="RKV23" s="9"/>
      <c r="RLA23" s="9"/>
      <c r="RLF23" s="9"/>
      <c r="RLK23" s="9"/>
      <c r="RLP23" s="9"/>
      <c r="RLU23" s="9"/>
      <c r="RLZ23" s="9"/>
      <c r="RME23" s="9"/>
      <c r="RMJ23" s="9"/>
      <c r="RMO23" s="9"/>
      <c r="RMT23" s="9"/>
      <c r="RMY23" s="9"/>
      <c r="RND23" s="9"/>
      <c r="RNI23" s="9"/>
      <c r="RNN23" s="9"/>
      <c r="RNS23" s="9"/>
      <c r="RNX23" s="9"/>
      <c r="ROC23" s="9"/>
      <c r="ROH23" s="9"/>
      <c r="ROM23" s="9"/>
      <c r="ROR23" s="9"/>
      <c r="ROW23" s="9"/>
      <c r="RPB23" s="9"/>
      <c r="RPG23" s="9"/>
      <c r="RPL23" s="9"/>
      <c r="RPQ23" s="9"/>
      <c r="RPV23" s="9"/>
      <c r="RQA23" s="9"/>
      <c r="RQF23" s="9"/>
      <c r="RQK23" s="9"/>
      <c r="RQP23" s="9"/>
      <c r="RQU23" s="9"/>
      <c r="RQZ23" s="9"/>
      <c r="RRE23" s="9"/>
      <c r="RRJ23" s="9"/>
      <c r="RRO23" s="9"/>
      <c r="RRT23" s="9"/>
      <c r="RRY23" s="9"/>
      <c r="RSD23" s="9"/>
      <c r="RSI23" s="9"/>
      <c r="RSN23" s="9"/>
      <c r="RSS23" s="9"/>
      <c r="RSX23" s="9"/>
      <c r="RTC23" s="9"/>
      <c r="RTH23" s="9"/>
      <c r="RTM23" s="9"/>
      <c r="RTR23" s="9"/>
      <c r="RTW23" s="9"/>
      <c r="RUB23" s="9"/>
      <c r="RUG23" s="9"/>
      <c r="RUL23" s="9"/>
      <c r="RUQ23" s="9"/>
      <c r="RUV23" s="9"/>
      <c r="RVA23" s="9"/>
      <c r="RVF23" s="9"/>
      <c r="RVK23" s="9"/>
      <c r="RVP23" s="9"/>
      <c r="RVU23" s="9"/>
      <c r="RVZ23" s="9"/>
      <c r="RWE23" s="9"/>
      <c r="RWJ23" s="9"/>
      <c r="RWO23" s="9"/>
      <c r="RWT23" s="9"/>
      <c r="RWY23" s="9"/>
      <c r="RXD23" s="9"/>
      <c r="RXI23" s="9"/>
      <c r="RXN23" s="9"/>
      <c r="RXS23" s="9"/>
      <c r="RXX23" s="9"/>
      <c r="RYC23" s="9"/>
      <c r="RYH23" s="9"/>
      <c r="RYM23" s="9"/>
      <c r="RYR23" s="9"/>
      <c r="RYW23" s="9"/>
      <c r="RZB23" s="9"/>
      <c r="RZG23" s="9"/>
      <c r="RZL23" s="9"/>
      <c r="RZQ23" s="9"/>
      <c r="RZV23" s="9"/>
      <c r="SAA23" s="9"/>
      <c r="SAF23" s="9"/>
      <c r="SAK23" s="9"/>
      <c r="SAP23" s="9"/>
      <c r="SAU23" s="9"/>
      <c r="SAZ23" s="9"/>
      <c r="SBE23" s="9"/>
      <c r="SBJ23" s="9"/>
      <c r="SBO23" s="9"/>
      <c r="SBT23" s="9"/>
      <c r="SBY23" s="9"/>
      <c r="SCD23" s="9"/>
      <c r="SCI23" s="9"/>
      <c r="SCN23" s="9"/>
      <c r="SCS23" s="9"/>
      <c r="SCX23" s="9"/>
      <c r="SDC23" s="9"/>
      <c r="SDH23" s="9"/>
      <c r="SDM23" s="9"/>
      <c r="SDR23" s="9"/>
      <c r="SDW23" s="9"/>
      <c r="SEB23" s="9"/>
      <c r="SEG23" s="9"/>
      <c r="SEL23" s="9"/>
      <c r="SEQ23" s="9"/>
      <c r="SEV23" s="9"/>
      <c r="SFA23" s="9"/>
      <c r="SFF23" s="9"/>
      <c r="SFK23" s="9"/>
      <c r="SFP23" s="9"/>
      <c r="SFU23" s="9"/>
      <c r="SFZ23" s="9"/>
      <c r="SGE23" s="9"/>
      <c r="SGJ23" s="9"/>
      <c r="SGO23" s="9"/>
      <c r="SGT23" s="9"/>
      <c r="SGY23" s="9"/>
      <c r="SHD23" s="9"/>
      <c r="SHI23" s="9"/>
      <c r="SHN23" s="9"/>
      <c r="SHS23" s="9"/>
      <c r="SHX23" s="9"/>
      <c r="SIC23" s="9"/>
      <c r="SIH23" s="9"/>
      <c r="SIM23" s="9"/>
      <c r="SIR23" s="9"/>
      <c r="SIW23" s="9"/>
      <c r="SJB23" s="9"/>
      <c r="SJG23" s="9"/>
      <c r="SJL23" s="9"/>
      <c r="SJQ23" s="9"/>
      <c r="SJV23" s="9"/>
      <c r="SKA23" s="9"/>
      <c r="SKF23" s="9"/>
      <c r="SKK23" s="9"/>
      <c r="SKP23" s="9"/>
      <c r="SKU23" s="9"/>
      <c r="SKZ23" s="9"/>
      <c r="SLE23" s="9"/>
      <c r="SLJ23" s="9"/>
      <c r="SLO23" s="9"/>
      <c r="SLT23" s="9"/>
      <c r="SLY23" s="9"/>
      <c r="SMD23" s="9"/>
      <c r="SMI23" s="9"/>
      <c r="SMN23" s="9"/>
      <c r="SMS23" s="9"/>
      <c r="SMX23" s="9"/>
      <c r="SNC23" s="9"/>
      <c r="SNH23" s="9"/>
      <c r="SNM23" s="9"/>
      <c r="SNR23" s="9"/>
      <c r="SNW23" s="9"/>
      <c r="SOB23" s="9"/>
      <c r="SOG23" s="9"/>
      <c r="SOL23" s="9"/>
      <c r="SOQ23" s="9"/>
      <c r="SOV23" s="9"/>
      <c r="SPA23" s="9"/>
      <c r="SPF23" s="9"/>
      <c r="SPK23" s="9"/>
      <c r="SPP23" s="9"/>
      <c r="SPU23" s="9"/>
      <c r="SPZ23" s="9"/>
      <c r="SQE23" s="9"/>
      <c r="SQJ23" s="9"/>
      <c r="SQO23" s="9"/>
      <c r="SQT23" s="9"/>
      <c r="SQY23" s="9"/>
      <c r="SRD23" s="9"/>
      <c r="SRI23" s="9"/>
      <c r="SRN23" s="9"/>
      <c r="SRS23" s="9"/>
      <c r="SRX23" s="9"/>
      <c r="SSC23" s="9"/>
      <c r="SSH23" s="9"/>
      <c r="SSM23" s="9"/>
      <c r="SSR23" s="9"/>
      <c r="SSW23" s="9"/>
      <c r="STB23" s="9"/>
      <c r="STG23" s="9"/>
      <c r="STL23" s="9"/>
      <c r="STQ23" s="9"/>
      <c r="STV23" s="9"/>
      <c r="SUA23" s="9"/>
      <c r="SUF23" s="9"/>
      <c r="SUK23" s="9"/>
      <c r="SUP23" s="9"/>
      <c r="SUU23" s="9"/>
      <c r="SUZ23" s="9"/>
      <c r="SVE23" s="9"/>
      <c r="SVJ23" s="9"/>
      <c r="SVO23" s="9"/>
      <c r="SVT23" s="9"/>
      <c r="SVY23" s="9"/>
      <c r="SWD23" s="9"/>
      <c r="SWI23" s="9"/>
      <c r="SWN23" s="9"/>
      <c r="SWS23" s="9"/>
      <c r="SWX23" s="9"/>
      <c r="SXC23" s="9"/>
      <c r="SXH23" s="9"/>
      <c r="SXM23" s="9"/>
      <c r="SXR23" s="9"/>
      <c r="SXW23" s="9"/>
      <c r="SYB23" s="9"/>
      <c r="SYG23" s="9"/>
      <c r="SYL23" s="9"/>
      <c r="SYQ23" s="9"/>
      <c r="SYV23" s="9"/>
      <c r="SZA23" s="9"/>
      <c r="SZF23" s="9"/>
      <c r="SZK23" s="9"/>
      <c r="SZP23" s="9"/>
      <c r="SZU23" s="9"/>
      <c r="SZZ23" s="9"/>
      <c r="TAE23" s="9"/>
      <c r="TAJ23" s="9"/>
      <c r="TAO23" s="9"/>
      <c r="TAT23" s="9"/>
      <c r="TAY23" s="9"/>
      <c r="TBD23" s="9"/>
      <c r="TBI23" s="9"/>
      <c r="TBN23" s="9"/>
      <c r="TBS23" s="9"/>
      <c r="TBX23" s="9"/>
      <c r="TCC23" s="9"/>
      <c r="TCH23" s="9"/>
      <c r="TCM23" s="9"/>
      <c r="TCR23" s="9"/>
      <c r="TCW23" s="9"/>
      <c r="TDB23" s="9"/>
      <c r="TDG23" s="9"/>
      <c r="TDL23" s="9"/>
      <c r="TDQ23" s="9"/>
      <c r="TDV23" s="9"/>
      <c r="TEA23" s="9"/>
      <c r="TEF23" s="9"/>
      <c r="TEK23" s="9"/>
      <c r="TEP23" s="9"/>
      <c r="TEU23" s="9"/>
      <c r="TEZ23" s="9"/>
      <c r="TFE23" s="9"/>
      <c r="TFJ23" s="9"/>
      <c r="TFO23" s="9"/>
      <c r="TFT23" s="9"/>
      <c r="TFY23" s="9"/>
      <c r="TGD23" s="9"/>
      <c r="TGI23" s="9"/>
      <c r="TGN23" s="9"/>
      <c r="TGS23" s="9"/>
      <c r="TGX23" s="9"/>
      <c r="THC23" s="9"/>
      <c r="THH23" s="9"/>
      <c r="THM23" s="9"/>
      <c r="THR23" s="9"/>
      <c r="THW23" s="9"/>
      <c r="TIB23" s="9"/>
      <c r="TIG23" s="9"/>
      <c r="TIL23" s="9"/>
      <c r="TIQ23" s="9"/>
      <c r="TIV23" s="9"/>
      <c r="TJA23" s="9"/>
      <c r="TJF23" s="9"/>
      <c r="TJK23" s="9"/>
      <c r="TJP23" s="9"/>
      <c r="TJU23" s="9"/>
      <c r="TJZ23" s="9"/>
      <c r="TKE23" s="9"/>
      <c r="TKJ23" s="9"/>
      <c r="TKO23" s="9"/>
      <c r="TKT23" s="9"/>
      <c r="TKY23" s="9"/>
      <c r="TLD23" s="9"/>
      <c r="TLI23" s="9"/>
      <c r="TLN23" s="9"/>
      <c r="TLS23" s="9"/>
      <c r="TLX23" s="9"/>
      <c r="TMC23" s="9"/>
      <c r="TMH23" s="9"/>
      <c r="TMM23" s="9"/>
      <c r="TMR23" s="9"/>
      <c r="TMW23" s="9"/>
      <c r="TNB23" s="9"/>
      <c r="TNG23" s="9"/>
      <c r="TNL23" s="9"/>
      <c r="TNQ23" s="9"/>
      <c r="TNV23" s="9"/>
      <c r="TOA23" s="9"/>
      <c r="TOF23" s="9"/>
      <c r="TOK23" s="9"/>
      <c r="TOP23" s="9"/>
      <c r="TOU23" s="9"/>
      <c r="TOZ23" s="9"/>
      <c r="TPE23" s="9"/>
      <c r="TPJ23" s="9"/>
      <c r="TPO23" s="9"/>
      <c r="TPT23" s="9"/>
      <c r="TPY23" s="9"/>
      <c r="TQD23" s="9"/>
      <c r="TQI23" s="9"/>
      <c r="TQN23" s="9"/>
      <c r="TQS23" s="9"/>
      <c r="TQX23" s="9"/>
      <c r="TRC23" s="9"/>
      <c r="TRH23" s="9"/>
      <c r="TRM23" s="9"/>
      <c r="TRR23" s="9"/>
      <c r="TRW23" s="9"/>
      <c r="TSB23" s="9"/>
      <c r="TSG23" s="9"/>
      <c r="TSL23" s="9"/>
      <c r="TSQ23" s="9"/>
      <c r="TSV23" s="9"/>
      <c r="TTA23" s="9"/>
      <c r="TTF23" s="9"/>
      <c r="TTK23" s="9"/>
      <c r="TTP23" s="9"/>
      <c r="TTU23" s="9"/>
      <c r="TTZ23" s="9"/>
      <c r="TUE23" s="9"/>
      <c r="TUJ23" s="9"/>
      <c r="TUO23" s="9"/>
      <c r="TUT23" s="9"/>
      <c r="TUY23" s="9"/>
      <c r="TVD23" s="9"/>
      <c r="TVI23" s="9"/>
      <c r="TVN23" s="9"/>
      <c r="TVS23" s="9"/>
      <c r="TVX23" s="9"/>
      <c r="TWC23" s="9"/>
      <c r="TWH23" s="9"/>
      <c r="TWM23" s="9"/>
      <c r="TWR23" s="9"/>
      <c r="TWW23" s="9"/>
      <c r="TXB23" s="9"/>
      <c r="TXG23" s="9"/>
      <c r="TXL23" s="9"/>
      <c r="TXQ23" s="9"/>
      <c r="TXV23" s="9"/>
      <c r="TYA23" s="9"/>
      <c r="TYF23" s="9"/>
      <c r="TYK23" s="9"/>
      <c r="TYP23" s="9"/>
      <c r="TYU23" s="9"/>
      <c r="TYZ23" s="9"/>
      <c r="TZE23" s="9"/>
      <c r="TZJ23" s="9"/>
      <c r="TZO23" s="9"/>
      <c r="TZT23" s="9"/>
      <c r="TZY23" s="9"/>
      <c r="UAD23" s="9"/>
      <c r="UAI23" s="9"/>
      <c r="UAN23" s="9"/>
      <c r="UAS23" s="9"/>
      <c r="UAX23" s="9"/>
      <c r="UBC23" s="9"/>
      <c r="UBH23" s="9"/>
      <c r="UBM23" s="9"/>
      <c r="UBR23" s="9"/>
      <c r="UBW23" s="9"/>
      <c r="UCB23" s="9"/>
      <c r="UCG23" s="9"/>
      <c r="UCL23" s="9"/>
      <c r="UCQ23" s="9"/>
      <c r="UCV23" s="9"/>
      <c r="UDA23" s="9"/>
      <c r="UDF23" s="9"/>
      <c r="UDK23" s="9"/>
      <c r="UDP23" s="9"/>
      <c r="UDU23" s="9"/>
      <c r="UDZ23" s="9"/>
      <c r="UEE23" s="9"/>
      <c r="UEJ23" s="9"/>
      <c r="UEO23" s="9"/>
      <c r="UET23" s="9"/>
      <c r="UEY23" s="9"/>
      <c r="UFD23" s="9"/>
      <c r="UFI23" s="9"/>
      <c r="UFN23" s="9"/>
      <c r="UFS23" s="9"/>
      <c r="UFX23" s="9"/>
      <c r="UGC23" s="9"/>
      <c r="UGH23" s="9"/>
      <c r="UGM23" s="9"/>
      <c r="UGR23" s="9"/>
      <c r="UGW23" s="9"/>
      <c r="UHB23" s="9"/>
      <c r="UHG23" s="9"/>
      <c r="UHL23" s="9"/>
      <c r="UHQ23" s="9"/>
      <c r="UHV23" s="9"/>
      <c r="UIA23" s="9"/>
      <c r="UIF23" s="9"/>
      <c r="UIK23" s="9"/>
      <c r="UIP23" s="9"/>
      <c r="UIU23" s="9"/>
      <c r="UIZ23" s="9"/>
      <c r="UJE23" s="9"/>
      <c r="UJJ23" s="9"/>
      <c r="UJO23" s="9"/>
      <c r="UJT23" s="9"/>
      <c r="UJY23" s="9"/>
      <c r="UKD23" s="9"/>
      <c r="UKI23" s="9"/>
      <c r="UKN23" s="9"/>
      <c r="UKS23" s="9"/>
      <c r="UKX23" s="9"/>
      <c r="ULC23" s="9"/>
      <c r="ULH23" s="9"/>
      <c r="ULM23" s="9"/>
      <c r="ULR23" s="9"/>
      <c r="ULW23" s="9"/>
      <c r="UMB23" s="9"/>
      <c r="UMG23" s="9"/>
      <c r="UML23" s="9"/>
      <c r="UMQ23" s="9"/>
      <c r="UMV23" s="9"/>
      <c r="UNA23" s="9"/>
      <c r="UNF23" s="9"/>
      <c r="UNK23" s="9"/>
      <c r="UNP23" s="9"/>
      <c r="UNU23" s="9"/>
      <c r="UNZ23" s="9"/>
      <c r="UOE23" s="9"/>
      <c r="UOJ23" s="9"/>
      <c r="UOO23" s="9"/>
      <c r="UOT23" s="9"/>
      <c r="UOY23" s="9"/>
      <c r="UPD23" s="9"/>
      <c r="UPI23" s="9"/>
      <c r="UPN23" s="9"/>
      <c r="UPS23" s="9"/>
      <c r="UPX23" s="9"/>
      <c r="UQC23" s="9"/>
      <c r="UQH23" s="9"/>
      <c r="UQM23" s="9"/>
      <c r="UQR23" s="9"/>
      <c r="UQW23" s="9"/>
      <c r="URB23" s="9"/>
      <c r="URG23" s="9"/>
      <c r="URL23" s="9"/>
      <c r="URQ23" s="9"/>
      <c r="URV23" s="9"/>
      <c r="USA23" s="9"/>
      <c r="USF23" s="9"/>
      <c r="USK23" s="9"/>
      <c r="USP23" s="9"/>
      <c r="USU23" s="9"/>
      <c r="USZ23" s="9"/>
      <c r="UTE23" s="9"/>
      <c r="UTJ23" s="9"/>
      <c r="UTO23" s="9"/>
      <c r="UTT23" s="9"/>
      <c r="UTY23" s="9"/>
      <c r="UUD23" s="9"/>
      <c r="UUI23" s="9"/>
      <c r="UUN23" s="9"/>
      <c r="UUS23" s="9"/>
      <c r="UUX23" s="9"/>
      <c r="UVC23" s="9"/>
      <c r="UVH23" s="9"/>
      <c r="UVM23" s="9"/>
      <c r="UVR23" s="9"/>
      <c r="UVW23" s="9"/>
      <c r="UWB23" s="9"/>
      <c r="UWG23" s="9"/>
      <c r="UWL23" s="9"/>
      <c r="UWQ23" s="9"/>
      <c r="UWV23" s="9"/>
      <c r="UXA23" s="9"/>
      <c r="UXF23" s="9"/>
      <c r="UXK23" s="9"/>
      <c r="UXP23" s="9"/>
      <c r="UXU23" s="9"/>
      <c r="UXZ23" s="9"/>
      <c r="UYE23" s="9"/>
      <c r="UYJ23" s="9"/>
      <c r="UYO23" s="9"/>
      <c r="UYT23" s="9"/>
      <c r="UYY23" s="9"/>
      <c r="UZD23" s="9"/>
      <c r="UZI23" s="9"/>
      <c r="UZN23" s="9"/>
      <c r="UZS23" s="9"/>
      <c r="UZX23" s="9"/>
      <c r="VAC23" s="9"/>
      <c r="VAH23" s="9"/>
      <c r="VAM23" s="9"/>
      <c r="VAR23" s="9"/>
      <c r="VAW23" s="9"/>
      <c r="VBB23" s="9"/>
      <c r="VBG23" s="9"/>
      <c r="VBL23" s="9"/>
      <c r="VBQ23" s="9"/>
      <c r="VBV23" s="9"/>
      <c r="VCA23" s="9"/>
      <c r="VCF23" s="9"/>
      <c r="VCK23" s="9"/>
      <c r="VCP23" s="9"/>
      <c r="VCU23" s="9"/>
      <c r="VCZ23" s="9"/>
      <c r="VDE23" s="9"/>
      <c r="VDJ23" s="9"/>
      <c r="VDO23" s="9"/>
      <c r="VDT23" s="9"/>
      <c r="VDY23" s="9"/>
      <c r="VED23" s="9"/>
      <c r="VEI23" s="9"/>
      <c r="VEN23" s="9"/>
      <c r="VES23" s="9"/>
      <c r="VEX23" s="9"/>
      <c r="VFC23" s="9"/>
      <c r="VFH23" s="9"/>
      <c r="VFM23" s="9"/>
      <c r="VFR23" s="9"/>
      <c r="VFW23" s="9"/>
      <c r="VGB23" s="9"/>
      <c r="VGG23" s="9"/>
      <c r="VGL23" s="9"/>
      <c r="VGQ23" s="9"/>
      <c r="VGV23" s="9"/>
      <c r="VHA23" s="9"/>
      <c r="VHF23" s="9"/>
      <c r="VHK23" s="9"/>
      <c r="VHP23" s="9"/>
      <c r="VHU23" s="9"/>
      <c r="VHZ23" s="9"/>
      <c r="VIE23" s="9"/>
      <c r="VIJ23" s="9"/>
      <c r="VIO23" s="9"/>
      <c r="VIT23" s="9"/>
      <c r="VIY23" s="9"/>
      <c r="VJD23" s="9"/>
      <c r="VJI23" s="9"/>
      <c r="VJN23" s="9"/>
      <c r="VJS23" s="9"/>
      <c r="VJX23" s="9"/>
      <c r="VKC23" s="9"/>
      <c r="VKH23" s="9"/>
      <c r="VKM23" s="9"/>
      <c r="VKR23" s="9"/>
      <c r="VKW23" s="9"/>
      <c r="VLB23" s="9"/>
      <c r="VLG23" s="9"/>
      <c r="VLL23" s="9"/>
      <c r="VLQ23" s="9"/>
      <c r="VLV23" s="9"/>
      <c r="VMA23" s="9"/>
      <c r="VMF23" s="9"/>
      <c r="VMK23" s="9"/>
      <c r="VMP23" s="9"/>
      <c r="VMU23" s="9"/>
      <c r="VMZ23" s="9"/>
      <c r="VNE23" s="9"/>
      <c r="VNJ23" s="9"/>
      <c r="VNO23" s="9"/>
      <c r="VNT23" s="9"/>
      <c r="VNY23" s="9"/>
      <c r="VOD23" s="9"/>
      <c r="VOI23" s="9"/>
      <c r="VON23" s="9"/>
      <c r="VOS23" s="9"/>
      <c r="VOX23" s="9"/>
      <c r="VPC23" s="9"/>
      <c r="VPH23" s="9"/>
      <c r="VPM23" s="9"/>
      <c r="VPR23" s="9"/>
      <c r="VPW23" s="9"/>
      <c r="VQB23" s="9"/>
      <c r="VQG23" s="9"/>
      <c r="VQL23" s="9"/>
      <c r="VQQ23" s="9"/>
      <c r="VQV23" s="9"/>
      <c r="VRA23" s="9"/>
      <c r="VRF23" s="9"/>
      <c r="VRK23" s="9"/>
      <c r="VRP23" s="9"/>
      <c r="VRU23" s="9"/>
      <c r="VRZ23" s="9"/>
      <c r="VSE23" s="9"/>
      <c r="VSJ23" s="9"/>
      <c r="VSO23" s="9"/>
      <c r="VST23" s="9"/>
      <c r="VSY23" s="9"/>
      <c r="VTD23" s="9"/>
      <c r="VTI23" s="9"/>
      <c r="VTN23" s="9"/>
      <c r="VTS23" s="9"/>
      <c r="VTX23" s="9"/>
      <c r="VUC23" s="9"/>
      <c r="VUH23" s="9"/>
      <c r="VUM23" s="9"/>
      <c r="VUR23" s="9"/>
      <c r="VUW23" s="9"/>
      <c r="VVB23" s="9"/>
      <c r="VVG23" s="9"/>
      <c r="VVL23" s="9"/>
      <c r="VVQ23" s="9"/>
      <c r="VVV23" s="9"/>
      <c r="VWA23" s="9"/>
      <c r="VWF23" s="9"/>
      <c r="VWK23" s="9"/>
      <c r="VWP23" s="9"/>
      <c r="VWU23" s="9"/>
      <c r="VWZ23" s="9"/>
      <c r="VXE23" s="9"/>
      <c r="VXJ23" s="9"/>
      <c r="VXO23" s="9"/>
      <c r="VXT23" s="9"/>
      <c r="VXY23" s="9"/>
      <c r="VYD23" s="9"/>
      <c r="VYI23" s="9"/>
      <c r="VYN23" s="9"/>
      <c r="VYS23" s="9"/>
      <c r="VYX23" s="9"/>
      <c r="VZC23" s="9"/>
      <c r="VZH23" s="9"/>
      <c r="VZM23" s="9"/>
      <c r="VZR23" s="9"/>
      <c r="VZW23" s="9"/>
      <c r="WAB23" s="9"/>
      <c r="WAG23" s="9"/>
      <c r="WAL23" s="9"/>
      <c r="WAQ23" s="9"/>
      <c r="WAV23" s="9"/>
      <c r="WBA23" s="9"/>
      <c r="WBF23" s="9"/>
      <c r="WBK23" s="9"/>
      <c r="WBP23" s="9"/>
      <c r="WBU23" s="9"/>
      <c r="WBZ23" s="9"/>
      <c r="WCE23" s="9"/>
      <c r="WCJ23" s="9"/>
      <c r="WCO23" s="9"/>
      <c r="WCT23" s="9"/>
      <c r="WCY23" s="9"/>
      <c r="WDD23" s="9"/>
      <c r="WDI23" s="9"/>
      <c r="WDN23" s="9"/>
      <c r="WDS23" s="9"/>
      <c r="WDX23" s="9"/>
      <c r="WEC23" s="9"/>
      <c r="WEH23" s="9"/>
      <c r="WEM23" s="9"/>
      <c r="WER23" s="9"/>
      <c r="WEW23" s="9"/>
      <c r="WFB23" s="9"/>
      <c r="WFG23" s="9"/>
      <c r="WFL23" s="9"/>
      <c r="WFQ23" s="9"/>
      <c r="WFV23" s="9"/>
      <c r="WGA23" s="9"/>
      <c r="WGF23" s="9"/>
      <c r="WGK23" s="9"/>
      <c r="WGP23" s="9"/>
      <c r="WGU23" s="9"/>
      <c r="WGZ23" s="9"/>
      <c r="WHE23" s="9"/>
      <c r="WHJ23" s="9"/>
      <c r="WHO23" s="9"/>
      <c r="WHT23" s="9"/>
      <c r="WHY23" s="9"/>
      <c r="WID23" s="9"/>
      <c r="WII23" s="9"/>
      <c r="WIN23" s="9"/>
      <c r="WIS23" s="9"/>
      <c r="WIX23" s="9"/>
      <c r="WJC23" s="9"/>
      <c r="WJH23" s="9"/>
      <c r="WJM23" s="9"/>
      <c r="WJR23" s="9"/>
      <c r="WJW23" s="9"/>
      <c r="WKB23" s="9"/>
      <c r="WKG23" s="9"/>
      <c r="WKL23" s="9"/>
      <c r="WKQ23" s="9"/>
      <c r="WKV23" s="9"/>
      <c r="WLA23" s="9"/>
      <c r="WLF23" s="9"/>
      <c r="WLK23" s="9"/>
      <c r="WLP23" s="9"/>
      <c r="WLU23" s="9"/>
      <c r="WLZ23" s="9"/>
      <c r="WME23" s="9"/>
      <c r="WMJ23" s="9"/>
      <c r="WMO23" s="9"/>
      <c r="WMT23" s="9"/>
      <c r="WMY23" s="9"/>
      <c r="WND23" s="9"/>
      <c r="WNI23" s="9"/>
      <c r="WNN23" s="9"/>
      <c r="WNS23" s="9"/>
      <c r="WNX23" s="9"/>
      <c r="WOC23" s="9"/>
      <c r="WOH23" s="9"/>
      <c r="WOM23" s="9"/>
      <c r="WOR23" s="9"/>
      <c r="WOW23" s="9"/>
      <c r="WPB23" s="9"/>
      <c r="WPG23" s="9"/>
      <c r="WPL23" s="9"/>
      <c r="WPQ23" s="9"/>
      <c r="WPV23" s="9"/>
      <c r="WQA23" s="9"/>
      <c r="WQF23" s="9"/>
      <c r="WQK23" s="9"/>
      <c r="WQP23" s="9"/>
      <c r="WQU23" s="9"/>
      <c r="WQZ23" s="9"/>
      <c r="WRE23" s="9"/>
      <c r="WRJ23" s="9"/>
      <c r="WRO23" s="9"/>
      <c r="WRT23" s="9"/>
      <c r="WRY23" s="9"/>
      <c r="WSD23" s="9"/>
      <c r="WSI23" s="9"/>
      <c r="WSN23" s="9"/>
      <c r="WSS23" s="9"/>
      <c r="WSX23" s="9"/>
      <c r="WTC23" s="9"/>
      <c r="WTH23" s="9"/>
      <c r="WTM23" s="9"/>
      <c r="WTR23" s="9"/>
      <c r="WTW23" s="9"/>
      <c r="WUB23" s="9"/>
      <c r="WUG23" s="9"/>
      <c r="WUL23" s="9"/>
      <c r="WUQ23" s="9"/>
      <c r="WUV23" s="9"/>
      <c r="WVA23" s="9"/>
      <c r="WVF23" s="9"/>
      <c r="WVK23" s="9"/>
      <c r="WVP23" s="9"/>
      <c r="WVU23" s="9"/>
      <c r="WVZ23" s="9"/>
      <c r="WWE23" s="9"/>
      <c r="WWJ23" s="9"/>
      <c r="WWO23" s="9"/>
      <c r="WWT23" s="9"/>
      <c r="WWY23" s="9"/>
      <c r="WXD23" s="9"/>
      <c r="WXI23" s="9"/>
      <c r="WXN23" s="9"/>
      <c r="WXS23" s="9"/>
      <c r="WXX23" s="9"/>
      <c r="WYC23" s="9"/>
      <c r="WYH23" s="9"/>
      <c r="WYM23" s="9"/>
      <c r="WYR23" s="9"/>
      <c r="WYW23" s="9"/>
      <c r="WZB23" s="9"/>
      <c r="WZG23" s="9"/>
      <c r="WZL23" s="9"/>
      <c r="WZQ23" s="9"/>
      <c r="WZV23" s="9"/>
      <c r="XAA23" s="9"/>
      <c r="XAF23" s="9"/>
      <c r="XAK23" s="9"/>
      <c r="XAP23" s="9"/>
      <c r="XAU23" s="9"/>
      <c r="XAZ23" s="9"/>
      <c r="XBE23" s="9"/>
      <c r="XBJ23" s="9"/>
      <c r="XBO23" s="9"/>
      <c r="XBT23" s="9"/>
      <c r="XBY23" s="9"/>
      <c r="XCD23" s="9"/>
      <c r="XCI23" s="9"/>
      <c r="XCN23" s="9"/>
      <c r="XCS23" s="9"/>
      <c r="XCX23" s="9"/>
      <c r="XDC23" s="9"/>
      <c r="XDH23" s="9"/>
      <c r="XDM23" s="9"/>
      <c r="XDR23" s="9"/>
      <c r="XDW23" s="9"/>
      <c r="XEB23" s="9"/>
      <c r="XEG23" s="9"/>
      <c r="XEL23" s="9"/>
      <c r="XEQ23" s="9"/>
      <c r="XEV23" s="9"/>
      <c r="XFA23" s="9"/>
    </row>
    <row r="24" spans="1:1021 1026:2046 2051:3071 3076:4096 4101:5116 5121:6141 6146:7166 7171:8191 8196:9216 9221:10236 10241:11261 11266:12286 12291:13311 13316:14336 14341:15356 15361:16381" s="77" customFormat="1" ht="19.95" customHeight="1" x14ac:dyDescent="0.3">
      <c r="A24" s="9" t="s">
        <v>398</v>
      </c>
      <c r="B24" s="77">
        <v>5.375</v>
      </c>
      <c r="C24" s="77">
        <v>5.8</v>
      </c>
      <c r="D24" s="77">
        <v>6.4</v>
      </c>
      <c r="E24" s="77">
        <v>8.3000000000000007</v>
      </c>
      <c r="F24" s="77">
        <v>9.4</v>
      </c>
      <c r="G24" s="9"/>
      <c r="H24" s="9"/>
      <c r="P24" s="9"/>
      <c r="U24" s="9"/>
      <c r="Z24" s="9"/>
      <c r="AE24" s="9"/>
      <c r="AJ24" s="9"/>
      <c r="AO24" s="9"/>
      <c r="AT24" s="9"/>
      <c r="AY24" s="9"/>
      <c r="BD24" s="9"/>
      <c r="BI24" s="9"/>
      <c r="BN24" s="9"/>
      <c r="BS24" s="9"/>
      <c r="BX24" s="9"/>
      <c r="CC24" s="9"/>
      <c r="CH24" s="9"/>
      <c r="CM24" s="9"/>
      <c r="CR24" s="9"/>
      <c r="CW24" s="9"/>
      <c r="DB24" s="9"/>
      <c r="DG24" s="9"/>
      <c r="DL24" s="9"/>
      <c r="DQ24" s="9"/>
      <c r="DV24" s="9"/>
      <c r="EA24" s="9"/>
      <c r="EF24" s="9"/>
      <c r="EK24" s="9"/>
      <c r="EP24" s="9"/>
      <c r="EU24" s="9"/>
      <c r="EZ24" s="9"/>
      <c r="FE24" s="9"/>
      <c r="FJ24" s="9"/>
      <c r="FO24" s="9"/>
      <c r="FT24" s="9"/>
      <c r="FY24" s="9"/>
      <c r="GD24" s="9"/>
      <c r="GI24" s="9"/>
      <c r="GN24" s="9"/>
      <c r="GS24" s="9"/>
      <c r="GX24" s="9"/>
      <c r="HC24" s="9"/>
      <c r="HH24" s="9"/>
      <c r="HM24" s="9"/>
      <c r="HR24" s="9"/>
      <c r="HW24" s="9"/>
      <c r="IB24" s="9"/>
      <c r="IG24" s="9"/>
      <c r="IL24" s="9"/>
      <c r="IQ24" s="9"/>
      <c r="IV24" s="9"/>
      <c r="JA24" s="9"/>
      <c r="JF24" s="9"/>
      <c r="JK24" s="9"/>
      <c r="JP24" s="9"/>
      <c r="JU24" s="9"/>
      <c r="JZ24" s="9"/>
      <c r="KE24" s="9"/>
      <c r="KJ24" s="9"/>
      <c r="KO24" s="9"/>
      <c r="KT24" s="9"/>
      <c r="KY24" s="9"/>
      <c r="LD24" s="9"/>
      <c r="LI24" s="9"/>
      <c r="LN24" s="9"/>
      <c r="LS24" s="9"/>
      <c r="LX24" s="9"/>
      <c r="MC24" s="9"/>
      <c r="MH24" s="9"/>
      <c r="MM24" s="9"/>
      <c r="MR24" s="9"/>
      <c r="MW24" s="9"/>
      <c r="NB24" s="9"/>
      <c r="NG24" s="9"/>
      <c r="NL24" s="9"/>
      <c r="NQ24" s="9"/>
      <c r="NV24" s="9"/>
      <c r="OA24" s="9"/>
      <c r="OF24" s="9"/>
      <c r="OK24" s="9"/>
      <c r="OP24" s="9"/>
      <c r="OU24" s="9"/>
      <c r="OZ24" s="9"/>
      <c r="PE24" s="9"/>
      <c r="PJ24" s="9"/>
      <c r="PO24" s="9"/>
      <c r="PT24" s="9"/>
      <c r="PY24" s="9"/>
      <c r="QD24" s="9"/>
      <c r="QI24" s="9"/>
      <c r="QN24" s="9"/>
      <c r="QS24" s="9"/>
      <c r="QX24" s="9"/>
      <c r="RC24" s="9"/>
      <c r="RH24" s="9"/>
      <c r="RM24" s="9"/>
      <c r="RR24" s="9"/>
      <c r="RW24" s="9"/>
      <c r="SB24" s="9"/>
      <c r="SG24" s="9"/>
      <c r="SL24" s="9"/>
      <c r="SQ24" s="9"/>
      <c r="SV24" s="9"/>
      <c r="TA24" s="9"/>
      <c r="TF24" s="9"/>
      <c r="TK24" s="9"/>
      <c r="TP24" s="9"/>
      <c r="TU24" s="9"/>
      <c r="TZ24" s="9"/>
      <c r="UE24" s="9"/>
      <c r="UJ24" s="9"/>
      <c r="UO24" s="9"/>
      <c r="UT24" s="9"/>
      <c r="UY24" s="9"/>
      <c r="VD24" s="9"/>
      <c r="VI24" s="9"/>
      <c r="VN24" s="9"/>
      <c r="VS24" s="9"/>
      <c r="VX24" s="9"/>
      <c r="WC24" s="9"/>
      <c r="WH24" s="9"/>
      <c r="WM24" s="9"/>
      <c r="WR24" s="9"/>
      <c r="WW24" s="9"/>
      <c r="XB24" s="9"/>
      <c r="XG24" s="9"/>
      <c r="XL24" s="9"/>
      <c r="XQ24" s="9"/>
      <c r="XV24" s="9"/>
      <c r="YA24" s="9"/>
      <c r="YF24" s="9"/>
      <c r="YK24" s="9"/>
      <c r="YP24" s="9"/>
      <c r="YU24" s="9"/>
      <c r="YZ24" s="9"/>
      <c r="ZE24" s="9"/>
      <c r="ZJ24" s="9"/>
      <c r="ZO24" s="9"/>
      <c r="ZT24" s="9"/>
      <c r="ZY24" s="9"/>
      <c r="AAD24" s="9"/>
      <c r="AAI24" s="9"/>
      <c r="AAN24" s="9"/>
      <c r="AAS24" s="9"/>
      <c r="AAX24" s="9"/>
      <c r="ABC24" s="9"/>
      <c r="ABH24" s="9"/>
      <c r="ABM24" s="9"/>
      <c r="ABR24" s="9"/>
      <c r="ABW24" s="9"/>
      <c r="ACB24" s="9"/>
      <c r="ACG24" s="9"/>
      <c r="ACL24" s="9"/>
      <c r="ACQ24" s="9"/>
      <c r="ACV24" s="9"/>
      <c r="ADA24" s="9"/>
      <c r="ADF24" s="9"/>
      <c r="ADK24" s="9"/>
      <c r="ADP24" s="9"/>
      <c r="ADU24" s="9"/>
      <c r="ADZ24" s="9"/>
      <c r="AEE24" s="9"/>
      <c r="AEJ24" s="9"/>
      <c r="AEO24" s="9"/>
      <c r="AET24" s="9"/>
      <c r="AEY24" s="9"/>
      <c r="AFD24" s="9"/>
      <c r="AFI24" s="9"/>
      <c r="AFN24" s="9"/>
      <c r="AFS24" s="9"/>
      <c r="AFX24" s="9"/>
      <c r="AGC24" s="9"/>
      <c r="AGH24" s="9"/>
      <c r="AGM24" s="9"/>
      <c r="AGR24" s="9"/>
      <c r="AGW24" s="9"/>
      <c r="AHB24" s="9"/>
      <c r="AHG24" s="9"/>
      <c r="AHL24" s="9"/>
      <c r="AHQ24" s="9"/>
      <c r="AHV24" s="9"/>
      <c r="AIA24" s="9"/>
      <c r="AIF24" s="9"/>
      <c r="AIK24" s="9"/>
      <c r="AIP24" s="9"/>
      <c r="AIU24" s="9"/>
      <c r="AIZ24" s="9"/>
      <c r="AJE24" s="9"/>
      <c r="AJJ24" s="9"/>
      <c r="AJO24" s="9"/>
      <c r="AJT24" s="9"/>
      <c r="AJY24" s="9"/>
      <c r="AKD24" s="9"/>
      <c r="AKI24" s="9"/>
      <c r="AKN24" s="9"/>
      <c r="AKS24" s="9"/>
      <c r="AKX24" s="9"/>
      <c r="ALC24" s="9"/>
      <c r="ALH24" s="9"/>
      <c r="ALM24" s="9"/>
      <c r="ALR24" s="9"/>
      <c r="ALW24" s="9"/>
      <c r="AMB24" s="9"/>
      <c r="AMG24" s="9"/>
      <c r="AML24" s="9"/>
      <c r="AMQ24" s="9"/>
      <c r="AMV24" s="9"/>
      <c r="ANA24" s="9"/>
      <c r="ANF24" s="9"/>
      <c r="ANK24" s="9"/>
      <c r="ANP24" s="9"/>
      <c r="ANU24" s="9"/>
      <c r="ANZ24" s="9"/>
      <c r="AOE24" s="9"/>
      <c r="AOJ24" s="9"/>
      <c r="AOO24" s="9"/>
      <c r="AOT24" s="9"/>
      <c r="AOY24" s="9"/>
      <c r="APD24" s="9"/>
      <c r="API24" s="9"/>
      <c r="APN24" s="9"/>
      <c r="APS24" s="9"/>
      <c r="APX24" s="9"/>
      <c r="AQC24" s="9"/>
      <c r="AQH24" s="9"/>
      <c r="AQM24" s="9"/>
      <c r="AQR24" s="9"/>
      <c r="AQW24" s="9"/>
      <c r="ARB24" s="9"/>
      <c r="ARG24" s="9"/>
      <c r="ARL24" s="9"/>
      <c r="ARQ24" s="9"/>
      <c r="ARV24" s="9"/>
      <c r="ASA24" s="9"/>
      <c r="ASF24" s="9"/>
      <c r="ASK24" s="9"/>
      <c r="ASP24" s="9"/>
      <c r="ASU24" s="9"/>
      <c r="ASZ24" s="9"/>
      <c r="ATE24" s="9"/>
      <c r="ATJ24" s="9"/>
      <c r="ATO24" s="9"/>
      <c r="ATT24" s="9"/>
      <c r="ATY24" s="9"/>
      <c r="AUD24" s="9"/>
      <c r="AUI24" s="9"/>
      <c r="AUN24" s="9"/>
      <c r="AUS24" s="9"/>
      <c r="AUX24" s="9"/>
      <c r="AVC24" s="9"/>
      <c r="AVH24" s="9"/>
      <c r="AVM24" s="9"/>
      <c r="AVR24" s="9"/>
      <c r="AVW24" s="9"/>
      <c r="AWB24" s="9"/>
      <c r="AWG24" s="9"/>
      <c r="AWL24" s="9"/>
      <c r="AWQ24" s="9"/>
      <c r="AWV24" s="9"/>
      <c r="AXA24" s="9"/>
      <c r="AXF24" s="9"/>
      <c r="AXK24" s="9"/>
      <c r="AXP24" s="9"/>
      <c r="AXU24" s="9"/>
      <c r="AXZ24" s="9"/>
      <c r="AYE24" s="9"/>
      <c r="AYJ24" s="9"/>
      <c r="AYO24" s="9"/>
      <c r="AYT24" s="9"/>
      <c r="AYY24" s="9"/>
      <c r="AZD24" s="9"/>
      <c r="AZI24" s="9"/>
      <c r="AZN24" s="9"/>
      <c r="AZS24" s="9"/>
      <c r="AZX24" s="9"/>
      <c r="BAC24" s="9"/>
      <c r="BAH24" s="9"/>
      <c r="BAM24" s="9"/>
      <c r="BAR24" s="9"/>
      <c r="BAW24" s="9"/>
      <c r="BBB24" s="9"/>
      <c r="BBG24" s="9"/>
      <c r="BBL24" s="9"/>
      <c r="BBQ24" s="9"/>
      <c r="BBV24" s="9"/>
      <c r="BCA24" s="9"/>
      <c r="BCF24" s="9"/>
      <c r="BCK24" s="9"/>
      <c r="BCP24" s="9"/>
      <c r="BCU24" s="9"/>
      <c r="BCZ24" s="9"/>
      <c r="BDE24" s="9"/>
      <c r="BDJ24" s="9"/>
      <c r="BDO24" s="9"/>
      <c r="BDT24" s="9"/>
      <c r="BDY24" s="9"/>
      <c r="BED24" s="9"/>
      <c r="BEI24" s="9"/>
      <c r="BEN24" s="9"/>
      <c r="BES24" s="9"/>
      <c r="BEX24" s="9"/>
      <c r="BFC24" s="9"/>
      <c r="BFH24" s="9"/>
      <c r="BFM24" s="9"/>
      <c r="BFR24" s="9"/>
      <c r="BFW24" s="9"/>
      <c r="BGB24" s="9"/>
      <c r="BGG24" s="9"/>
      <c r="BGL24" s="9"/>
      <c r="BGQ24" s="9"/>
      <c r="BGV24" s="9"/>
      <c r="BHA24" s="9"/>
      <c r="BHF24" s="9"/>
      <c r="BHK24" s="9"/>
      <c r="BHP24" s="9"/>
      <c r="BHU24" s="9"/>
      <c r="BHZ24" s="9"/>
      <c r="BIE24" s="9"/>
      <c r="BIJ24" s="9"/>
      <c r="BIO24" s="9"/>
      <c r="BIT24" s="9"/>
      <c r="BIY24" s="9"/>
      <c r="BJD24" s="9"/>
      <c r="BJI24" s="9"/>
      <c r="BJN24" s="9"/>
      <c r="BJS24" s="9"/>
      <c r="BJX24" s="9"/>
      <c r="BKC24" s="9"/>
      <c r="BKH24" s="9"/>
      <c r="BKM24" s="9"/>
      <c r="BKR24" s="9"/>
      <c r="BKW24" s="9"/>
      <c r="BLB24" s="9"/>
      <c r="BLG24" s="9"/>
      <c r="BLL24" s="9"/>
      <c r="BLQ24" s="9"/>
      <c r="BLV24" s="9"/>
      <c r="BMA24" s="9"/>
      <c r="BMF24" s="9"/>
      <c r="BMK24" s="9"/>
      <c r="BMP24" s="9"/>
      <c r="BMU24" s="9"/>
      <c r="BMZ24" s="9"/>
      <c r="BNE24" s="9"/>
      <c r="BNJ24" s="9"/>
      <c r="BNO24" s="9"/>
      <c r="BNT24" s="9"/>
      <c r="BNY24" s="9"/>
      <c r="BOD24" s="9"/>
      <c r="BOI24" s="9"/>
      <c r="BON24" s="9"/>
      <c r="BOS24" s="9"/>
      <c r="BOX24" s="9"/>
      <c r="BPC24" s="9"/>
      <c r="BPH24" s="9"/>
      <c r="BPM24" s="9"/>
      <c r="BPR24" s="9"/>
      <c r="BPW24" s="9"/>
      <c r="BQB24" s="9"/>
      <c r="BQG24" s="9"/>
      <c r="BQL24" s="9"/>
      <c r="BQQ24" s="9"/>
      <c r="BQV24" s="9"/>
      <c r="BRA24" s="9"/>
      <c r="BRF24" s="9"/>
      <c r="BRK24" s="9"/>
      <c r="BRP24" s="9"/>
      <c r="BRU24" s="9"/>
      <c r="BRZ24" s="9"/>
      <c r="BSE24" s="9"/>
      <c r="BSJ24" s="9"/>
      <c r="BSO24" s="9"/>
      <c r="BST24" s="9"/>
      <c r="BSY24" s="9"/>
      <c r="BTD24" s="9"/>
      <c r="BTI24" s="9"/>
      <c r="BTN24" s="9"/>
      <c r="BTS24" s="9"/>
      <c r="BTX24" s="9"/>
      <c r="BUC24" s="9"/>
      <c r="BUH24" s="9"/>
      <c r="BUM24" s="9"/>
      <c r="BUR24" s="9"/>
      <c r="BUW24" s="9"/>
      <c r="BVB24" s="9"/>
      <c r="BVG24" s="9"/>
      <c r="BVL24" s="9"/>
      <c r="BVQ24" s="9"/>
      <c r="BVV24" s="9"/>
      <c r="BWA24" s="9"/>
      <c r="BWF24" s="9"/>
      <c r="BWK24" s="9"/>
      <c r="BWP24" s="9"/>
      <c r="BWU24" s="9"/>
      <c r="BWZ24" s="9"/>
      <c r="BXE24" s="9"/>
      <c r="BXJ24" s="9"/>
      <c r="BXO24" s="9"/>
      <c r="BXT24" s="9"/>
      <c r="BXY24" s="9"/>
      <c r="BYD24" s="9"/>
      <c r="BYI24" s="9"/>
      <c r="BYN24" s="9"/>
      <c r="BYS24" s="9"/>
      <c r="BYX24" s="9"/>
      <c r="BZC24" s="9"/>
      <c r="BZH24" s="9"/>
      <c r="BZM24" s="9"/>
      <c r="BZR24" s="9"/>
      <c r="BZW24" s="9"/>
      <c r="CAB24" s="9"/>
      <c r="CAG24" s="9"/>
      <c r="CAL24" s="9"/>
      <c r="CAQ24" s="9"/>
      <c r="CAV24" s="9"/>
      <c r="CBA24" s="9"/>
      <c r="CBF24" s="9"/>
      <c r="CBK24" s="9"/>
      <c r="CBP24" s="9"/>
      <c r="CBU24" s="9"/>
      <c r="CBZ24" s="9"/>
      <c r="CCE24" s="9"/>
      <c r="CCJ24" s="9"/>
      <c r="CCO24" s="9"/>
      <c r="CCT24" s="9"/>
      <c r="CCY24" s="9"/>
      <c r="CDD24" s="9"/>
      <c r="CDI24" s="9"/>
      <c r="CDN24" s="9"/>
      <c r="CDS24" s="9"/>
      <c r="CDX24" s="9"/>
      <c r="CEC24" s="9"/>
      <c r="CEH24" s="9"/>
      <c r="CEM24" s="9"/>
      <c r="CER24" s="9"/>
      <c r="CEW24" s="9"/>
      <c r="CFB24" s="9"/>
      <c r="CFG24" s="9"/>
      <c r="CFL24" s="9"/>
      <c r="CFQ24" s="9"/>
      <c r="CFV24" s="9"/>
      <c r="CGA24" s="9"/>
      <c r="CGF24" s="9"/>
      <c r="CGK24" s="9"/>
      <c r="CGP24" s="9"/>
      <c r="CGU24" s="9"/>
      <c r="CGZ24" s="9"/>
      <c r="CHE24" s="9"/>
      <c r="CHJ24" s="9"/>
      <c r="CHO24" s="9"/>
      <c r="CHT24" s="9"/>
      <c r="CHY24" s="9"/>
      <c r="CID24" s="9"/>
      <c r="CII24" s="9"/>
      <c r="CIN24" s="9"/>
      <c r="CIS24" s="9"/>
      <c r="CIX24" s="9"/>
      <c r="CJC24" s="9"/>
      <c r="CJH24" s="9"/>
      <c r="CJM24" s="9"/>
      <c r="CJR24" s="9"/>
      <c r="CJW24" s="9"/>
      <c r="CKB24" s="9"/>
      <c r="CKG24" s="9"/>
      <c r="CKL24" s="9"/>
      <c r="CKQ24" s="9"/>
      <c r="CKV24" s="9"/>
      <c r="CLA24" s="9"/>
      <c r="CLF24" s="9"/>
      <c r="CLK24" s="9"/>
      <c r="CLP24" s="9"/>
      <c r="CLU24" s="9"/>
      <c r="CLZ24" s="9"/>
      <c r="CME24" s="9"/>
      <c r="CMJ24" s="9"/>
      <c r="CMO24" s="9"/>
      <c r="CMT24" s="9"/>
      <c r="CMY24" s="9"/>
      <c r="CND24" s="9"/>
      <c r="CNI24" s="9"/>
      <c r="CNN24" s="9"/>
      <c r="CNS24" s="9"/>
      <c r="CNX24" s="9"/>
      <c r="COC24" s="9"/>
      <c r="COH24" s="9"/>
      <c r="COM24" s="9"/>
      <c r="COR24" s="9"/>
      <c r="COW24" s="9"/>
      <c r="CPB24" s="9"/>
      <c r="CPG24" s="9"/>
      <c r="CPL24" s="9"/>
      <c r="CPQ24" s="9"/>
      <c r="CPV24" s="9"/>
      <c r="CQA24" s="9"/>
      <c r="CQF24" s="9"/>
      <c r="CQK24" s="9"/>
      <c r="CQP24" s="9"/>
      <c r="CQU24" s="9"/>
      <c r="CQZ24" s="9"/>
      <c r="CRE24" s="9"/>
      <c r="CRJ24" s="9"/>
      <c r="CRO24" s="9"/>
      <c r="CRT24" s="9"/>
      <c r="CRY24" s="9"/>
      <c r="CSD24" s="9"/>
      <c r="CSI24" s="9"/>
      <c r="CSN24" s="9"/>
      <c r="CSS24" s="9"/>
      <c r="CSX24" s="9"/>
      <c r="CTC24" s="9"/>
      <c r="CTH24" s="9"/>
      <c r="CTM24" s="9"/>
      <c r="CTR24" s="9"/>
      <c r="CTW24" s="9"/>
      <c r="CUB24" s="9"/>
      <c r="CUG24" s="9"/>
      <c r="CUL24" s="9"/>
      <c r="CUQ24" s="9"/>
      <c r="CUV24" s="9"/>
      <c r="CVA24" s="9"/>
      <c r="CVF24" s="9"/>
      <c r="CVK24" s="9"/>
      <c r="CVP24" s="9"/>
      <c r="CVU24" s="9"/>
      <c r="CVZ24" s="9"/>
      <c r="CWE24" s="9"/>
      <c r="CWJ24" s="9"/>
      <c r="CWO24" s="9"/>
      <c r="CWT24" s="9"/>
      <c r="CWY24" s="9"/>
      <c r="CXD24" s="9"/>
      <c r="CXI24" s="9"/>
      <c r="CXN24" s="9"/>
      <c r="CXS24" s="9"/>
      <c r="CXX24" s="9"/>
      <c r="CYC24" s="9"/>
      <c r="CYH24" s="9"/>
      <c r="CYM24" s="9"/>
      <c r="CYR24" s="9"/>
      <c r="CYW24" s="9"/>
      <c r="CZB24" s="9"/>
      <c r="CZG24" s="9"/>
      <c r="CZL24" s="9"/>
      <c r="CZQ24" s="9"/>
      <c r="CZV24" s="9"/>
      <c r="DAA24" s="9"/>
      <c r="DAF24" s="9"/>
      <c r="DAK24" s="9"/>
      <c r="DAP24" s="9"/>
      <c r="DAU24" s="9"/>
      <c r="DAZ24" s="9"/>
      <c r="DBE24" s="9"/>
      <c r="DBJ24" s="9"/>
      <c r="DBO24" s="9"/>
      <c r="DBT24" s="9"/>
      <c r="DBY24" s="9"/>
      <c r="DCD24" s="9"/>
      <c r="DCI24" s="9"/>
      <c r="DCN24" s="9"/>
      <c r="DCS24" s="9"/>
      <c r="DCX24" s="9"/>
      <c r="DDC24" s="9"/>
      <c r="DDH24" s="9"/>
      <c r="DDM24" s="9"/>
      <c r="DDR24" s="9"/>
      <c r="DDW24" s="9"/>
      <c r="DEB24" s="9"/>
      <c r="DEG24" s="9"/>
      <c r="DEL24" s="9"/>
      <c r="DEQ24" s="9"/>
      <c r="DEV24" s="9"/>
      <c r="DFA24" s="9"/>
      <c r="DFF24" s="9"/>
      <c r="DFK24" s="9"/>
      <c r="DFP24" s="9"/>
      <c r="DFU24" s="9"/>
      <c r="DFZ24" s="9"/>
      <c r="DGE24" s="9"/>
      <c r="DGJ24" s="9"/>
      <c r="DGO24" s="9"/>
      <c r="DGT24" s="9"/>
      <c r="DGY24" s="9"/>
      <c r="DHD24" s="9"/>
      <c r="DHI24" s="9"/>
      <c r="DHN24" s="9"/>
      <c r="DHS24" s="9"/>
      <c r="DHX24" s="9"/>
      <c r="DIC24" s="9"/>
      <c r="DIH24" s="9"/>
      <c r="DIM24" s="9"/>
      <c r="DIR24" s="9"/>
      <c r="DIW24" s="9"/>
      <c r="DJB24" s="9"/>
      <c r="DJG24" s="9"/>
      <c r="DJL24" s="9"/>
      <c r="DJQ24" s="9"/>
      <c r="DJV24" s="9"/>
      <c r="DKA24" s="9"/>
      <c r="DKF24" s="9"/>
      <c r="DKK24" s="9"/>
      <c r="DKP24" s="9"/>
      <c r="DKU24" s="9"/>
      <c r="DKZ24" s="9"/>
      <c r="DLE24" s="9"/>
      <c r="DLJ24" s="9"/>
      <c r="DLO24" s="9"/>
      <c r="DLT24" s="9"/>
      <c r="DLY24" s="9"/>
      <c r="DMD24" s="9"/>
      <c r="DMI24" s="9"/>
      <c r="DMN24" s="9"/>
      <c r="DMS24" s="9"/>
      <c r="DMX24" s="9"/>
      <c r="DNC24" s="9"/>
      <c r="DNH24" s="9"/>
      <c r="DNM24" s="9"/>
      <c r="DNR24" s="9"/>
      <c r="DNW24" s="9"/>
      <c r="DOB24" s="9"/>
      <c r="DOG24" s="9"/>
      <c r="DOL24" s="9"/>
      <c r="DOQ24" s="9"/>
      <c r="DOV24" s="9"/>
      <c r="DPA24" s="9"/>
      <c r="DPF24" s="9"/>
      <c r="DPK24" s="9"/>
      <c r="DPP24" s="9"/>
      <c r="DPU24" s="9"/>
      <c r="DPZ24" s="9"/>
      <c r="DQE24" s="9"/>
      <c r="DQJ24" s="9"/>
      <c r="DQO24" s="9"/>
      <c r="DQT24" s="9"/>
      <c r="DQY24" s="9"/>
      <c r="DRD24" s="9"/>
      <c r="DRI24" s="9"/>
      <c r="DRN24" s="9"/>
      <c r="DRS24" s="9"/>
      <c r="DRX24" s="9"/>
      <c r="DSC24" s="9"/>
      <c r="DSH24" s="9"/>
      <c r="DSM24" s="9"/>
      <c r="DSR24" s="9"/>
      <c r="DSW24" s="9"/>
      <c r="DTB24" s="9"/>
      <c r="DTG24" s="9"/>
      <c r="DTL24" s="9"/>
      <c r="DTQ24" s="9"/>
      <c r="DTV24" s="9"/>
      <c r="DUA24" s="9"/>
      <c r="DUF24" s="9"/>
      <c r="DUK24" s="9"/>
      <c r="DUP24" s="9"/>
      <c r="DUU24" s="9"/>
      <c r="DUZ24" s="9"/>
      <c r="DVE24" s="9"/>
      <c r="DVJ24" s="9"/>
      <c r="DVO24" s="9"/>
      <c r="DVT24" s="9"/>
      <c r="DVY24" s="9"/>
      <c r="DWD24" s="9"/>
      <c r="DWI24" s="9"/>
      <c r="DWN24" s="9"/>
      <c r="DWS24" s="9"/>
      <c r="DWX24" s="9"/>
      <c r="DXC24" s="9"/>
      <c r="DXH24" s="9"/>
      <c r="DXM24" s="9"/>
      <c r="DXR24" s="9"/>
      <c r="DXW24" s="9"/>
      <c r="DYB24" s="9"/>
      <c r="DYG24" s="9"/>
      <c r="DYL24" s="9"/>
      <c r="DYQ24" s="9"/>
      <c r="DYV24" s="9"/>
      <c r="DZA24" s="9"/>
      <c r="DZF24" s="9"/>
      <c r="DZK24" s="9"/>
      <c r="DZP24" s="9"/>
      <c r="DZU24" s="9"/>
      <c r="DZZ24" s="9"/>
      <c r="EAE24" s="9"/>
      <c r="EAJ24" s="9"/>
      <c r="EAO24" s="9"/>
      <c r="EAT24" s="9"/>
      <c r="EAY24" s="9"/>
      <c r="EBD24" s="9"/>
      <c r="EBI24" s="9"/>
      <c r="EBN24" s="9"/>
      <c r="EBS24" s="9"/>
      <c r="EBX24" s="9"/>
      <c r="ECC24" s="9"/>
      <c r="ECH24" s="9"/>
      <c r="ECM24" s="9"/>
      <c r="ECR24" s="9"/>
      <c r="ECW24" s="9"/>
      <c r="EDB24" s="9"/>
      <c r="EDG24" s="9"/>
      <c r="EDL24" s="9"/>
      <c r="EDQ24" s="9"/>
      <c r="EDV24" s="9"/>
      <c r="EEA24" s="9"/>
      <c r="EEF24" s="9"/>
      <c r="EEK24" s="9"/>
      <c r="EEP24" s="9"/>
      <c r="EEU24" s="9"/>
      <c r="EEZ24" s="9"/>
      <c r="EFE24" s="9"/>
      <c r="EFJ24" s="9"/>
      <c r="EFO24" s="9"/>
      <c r="EFT24" s="9"/>
      <c r="EFY24" s="9"/>
      <c r="EGD24" s="9"/>
      <c r="EGI24" s="9"/>
      <c r="EGN24" s="9"/>
      <c r="EGS24" s="9"/>
      <c r="EGX24" s="9"/>
      <c r="EHC24" s="9"/>
      <c r="EHH24" s="9"/>
      <c r="EHM24" s="9"/>
      <c r="EHR24" s="9"/>
      <c r="EHW24" s="9"/>
      <c r="EIB24" s="9"/>
      <c r="EIG24" s="9"/>
      <c r="EIL24" s="9"/>
      <c r="EIQ24" s="9"/>
      <c r="EIV24" s="9"/>
      <c r="EJA24" s="9"/>
      <c r="EJF24" s="9"/>
      <c r="EJK24" s="9"/>
      <c r="EJP24" s="9"/>
      <c r="EJU24" s="9"/>
      <c r="EJZ24" s="9"/>
      <c r="EKE24" s="9"/>
      <c r="EKJ24" s="9"/>
      <c r="EKO24" s="9"/>
      <c r="EKT24" s="9"/>
      <c r="EKY24" s="9"/>
      <c r="ELD24" s="9"/>
      <c r="ELI24" s="9"/>
      <c r="ELN24" s="9"/>
      <c r="ELS24" s="9"/>
      <c r="ELX24" s="9"/>
      <c r="EMC24" s="9"/>
      <c r="EMH24" s="9"/>
      <c r="EMM24" s="9"/>
      <c r="EMR24" s="9"/>
      <c r="EMW24" s="9"/>
      <c r="ENB24" s="9"/>
      <c r="ENG24" s="9"/>
      <c r="ENL24" s="9"/>
      <c r="ENQ24" s="9"/>
      <c r="ENV24" s="9"/>
      <c r="EOA24" s="9"/>
      <c r="EOF24" s="9"/>
      <c r="EOK24" s="9"/>
      <c r="EOP24" s="9"/>
      <c r="EOU24" s="9"/>
      <c r="EOZ24" s="9"/>
      <c r="EPE24" s="9"/>
      <c r="EPJ24" s="9"/>
      <c r="EPO24" s="9"/>
      <c r="EPT24" s="9"/>
      <c r="EPY24" s="9"/>
      <c r="EQD24" s="9"/>
      <c r="EQI24" s="9"/>
      <c r="EQN24" s="9"/>
      <c r="EQS24" s="9"/>
      <c r="EQX24" s="9"/>
      <c r="ERC24" s="9"/>
      <c r="ERH24" s="9"/>
      <c r="ERM24" s="9"/>
      <c r="ERR24" s="9"/>
      <c r="ERW24" s="9"/>
      <c r="ESB24" s="9"/>
      <c r="ESG24" s="9"/>
      <c r="ESL24" s="9"/>
      <c r="ESQ24" s="9"/>
      <c r="ESV24" s="9"/>
      <c r="ETA24" s="9"/>
      <c r="ETF24" s="9"/>
      <c r="ETK24" s="9"/>
      <c r="ETP24" s="9"/>
      <c r="ETU24" s="9"/>
      <c r="ETZ24" s="9"/>
      <c r="EUE24" s="9"/>
      <c r="EUJ24" s="9"/>
      <c r="EUO24" s="9"/>
      <c r="EUT24" s="9"/>
      <c r="EUY24" s="9"/>
      <c r="EVD24" s="9"/>
      <c r="EVI24" s="9"/>
      <c r="EVN24" s="9"/>
      <c r="EVS24" s="9"/>
      <c r="EVX24" s="9"/>
      <c r="EWC24" s="9"/>
      <c r="EWH24" s="9"/>
      <c r="EWM24" s="9"/>
      <c r="EWR24" s="9"/>
      <c r="EWW24" s="9"/>
      <c r="EXB24" s="9"/>
      <c r="EXG24" s="9"/>
      <c r="EXL24" s="9"/>
      <c r="EXQ24" s="9"/>
      <c r="EXV24" s="9"/>
      <c r="EYA24" s="9"/>
      <c r="EYF24" s="9"/>
      <c r="EYK24" s="9"/>
      <c r="EYP24" s="9"/>
      <c r="EYU24" s="9"/>
      <c r="EYZ24" s="9"/>
      <c r="EZE24" s="9"/>
      <c r="EZJ24" s="9"/>
      <c r="EZO24" s="9"/>
      <c r="EZT24" s="9"/>
      <c r="EZY24" s="9"/>
      <c r="FAD24" s="9"/>
      <c r="FAI24" s="9"/>
      <c r="FAN24" s="9"/>
      <c r="FAS24" s="9"/>
      <c r="FAX24" s="9"/>
      <c r="FBC24" s="9"/>
      <c r="FBH24" s="9"/>
      <c r="FBM24" s="9"/>
      <c r="FBR24" s="9"/>
      <c r="FBW24" s="9"/>
      <c r="FCB24" s="9"/>
      <c r="FCG24" s="9"/>
      <c r="FCL24" s="9"/>
      <c r="FCQ24" s="9"/>
      <c r="FCV24" s="9"/>
      <c r="FDA24" s="9"/>
      <c r="FDF24" s="9"/>
      <c r="FDK24" s="9"/>
      <c r="FDP24" s="9"/>
      <c r="FDU24" s="9"/>
      <c r="FDZ24" s="9"/>
      <c r="FEE24" s="9"/>
      <c r="FEJ24" s="9"/>
      <c r="FEO24" s="9"/>
      <c r="FET24" s="9"/>
      <c r="FEY24" s="9"/>
      <c r="FFD24" s="9"/>
      <c r="FFI24" s="9"/>
      <c r="FFN24" s="9"/>
      <c r="FFS24" s="9"/>
      <c r="FFX24" s="9"/>
      <c r="FGC24" s="9"/>
      <c r="FGH24" s="9"/>
      <c r="FGM24" s="9"/>
      <c r="FGR24" s="9"/>
      <c r="FGW24" s="9"/>
      <c r="FHB24" s="9"/>
      <c r="FHG24" s="9"/>
      <c r="FHL24" s="9"/>
      <c r="FHQ24" s="9"/>
      <c r="FHV24" s="9"/>
      <c r="FIA24" s="9"/>
      <c r="FIF24" s="9"/>
      <c r="FIK24" s="9"/>
      <c r="FIP24" s="9"/>
      <c r="FIU24" s="9"/>
      <c r="FIZ24" s="9"/>
      <c r="FJE24" s="9"/>
      <c r="FJJ24" s="9"/>
      <c r="FJO24" s="9"/>
      <c r="FJT24" s="9"/>
      <c r="FJY24" s="9"/>
      <c r="FKD24" s="9"/>
      <c r="FKI24" s="9"/>
      <c r="FKN24" s="9"/>
      <c r="FKS24" s="9"/>
      <c r="FKX24" s="9"/>
      <c r="FLC24" s="9"/>
      <c r="FLH24" s="9"/>
      <c r="FLM24" s="9"/>
      <c r="FLR24" s="9"/>
      <c r="FLW24" s="9"/>
      <c r="FMB24" s="9"/>
      <c r="FMG24" s="9"/>
      <c r="FML24" s="9"/>
      <c r="FMQ24" s="9"/>
      <c r="FMV24" s="9"/>
      <c r="FNA24" s="9"/>
      <c r="FNF24" s="9"/>
      <c r="FNK24" s="9"/>
      <c r="FNP24" s="9"/>
      <c r="FNU24" s="9"/>
      <c r="FNZ24" s="9"/>
      <c r="FOE24" s="9"/>
      <c r="FOJ24" s="9"/>
      <c r="FOO24" s="9"/>
      <c r="FOT24" s="9"/>
      <c r="FOY24" s="9"/>
      <c r="FPD24" s="9"/>
      <c r="FPI24" s="9"/>
      <c r="FPN24" s="9"/>
      <c r="FPS24" s="9"/>
      <c r="FPX24" s="9"/>
      <c r="FQC24" s="9"/>
      <c r="FQH24" s="9"/>
      <c r="FQM24" s="9"/>
      <c r="FQR24" s="9"/>
      <c r="FQW24" s="9"/>
      <c r="FRB24" s="9"/>
      <c r="FRG24" s="9"/>
      <c r="FRL24" s="9"/>
      <c r="FRQ24" s="9"/>
      <c r="FRV24" s="9"/>
      <c r="FSA24" s="9"/>
      <c r="FSF24" s="9"/>
      <c r="FSK24" s="9"/>
      <c r="FSP24" s="9"/>
      <c r="FSU24" s="9"/>
      <c r="FSZ24" s="9"/>
      <c r="FTE24" s="9"/>
      <c r="FTJ24" s="9"/>
      <c r="FTO24" s="9"/>
      <c r="FTT24" s="9"/>
      <c r="FTY24" s="9"/>
      <c r="FUD24" s="9"/>
      <c r="FUI24" s="9"/>
      <c r="FUN24" s="9"/>
      <c r="FUS24" s="9"/>
      <c r="FUX24" s="9"/>
      <c r="FVC24" s="9"/>
      <c r="FVH24" s="9"/>
      <c r="FVM24" s="9"/>
      <c r="FVR24" s="9"/>
      <c r="FVW24" s="9"/>
      <c r="FWB24" s="9"/>
      <c r="FWG24" s="9"/>
      <c r="FWL24" s="9"/>
      <c r="FWQ24" s="9"/>
      <c r="FWV24" s="9"/>
      <c r="FXA24" s="9"/>
      <c r="FXF24" s="9"/>
      <c r="FXK24" s="9"/>
      <c r="FXP24" s="9"/>
      <c r="FXU24" s="9"/>
      <c r="FXZ24" s="9"/>
      <c r="FYE24" s="9"/>
      <c r="FYJ24" s="9"/>
      <c r="FYO24" s="9"/>
      <c r="FYT24" s="9"/>
      <c r="FYY24" s="9"/>
      <c r="FZD24" s="9"/>
      <c r="FZI24" s="9"/>
      <c r="FZN24" s="9"/>
      <c r="FZS24" s="9"/>
      <c r="FZX24" s="9"/>
      <c r="GAC24" s="9"/>
      <c r="GAH24" s="9"/>
      <c r="GAM24" s="9"/>
      <c r="GAR24" s="9"/>
      <c r="GAW24" s="9"/>
      <c r="GBB24" s="9"/>
      <c r="GBG24" s="9"/>
      <c r="GBL24" s="9"/>
      <c r="GBQ24" s="9"/>
      <c r="GBV24" s="9"/>
      <c r="GCA24" s="9"/>
      <c r="GCF24" s="9"/>
      <c r="GCK24" s="9"/>
      <c r="GCP24" s="9"/>
      <c r="GCU24" s="9"/>
      <c r="GCZ24" s="9"/>
      <c r="GDE24" s="9"/>
      <c r="GDJ24" s="9"/>
      <c r="GDO24" s="9"/>
      <c r="GDT24" s="9"/>
      <c r="GDY24" s="9"/>
      <c r="GED24" s="9"/>
      <c r="GEI24" s="9"/>
      <c r="GEN24" s="9"/>
      <c r="GES24" s="9"/>
      <c r="GEX24" s="9"/>
      <c r="GFC24" s="9"/>
      <c r="GFH24" s="9"/>
      <c r="GFM24" s="9"/>
      <c r="GFR24" s="9"/>
      <c r="GFW24" s="9"/>
      <c r="GGB24" s="9"/>
      <c r="GGG24" s="9"/>
      <c r="GGL24" s="9"/>
      <c r="GGQ24" s="9"/>
      <c r="GGV24" s="9"/>
      <c r="GHA24" s="9"/>
      <c r="GHF24" s="9"/>
      <c r="GHK24" s="9"/>
      <c r="GHP24" s="9"/>
      <c r="GHU24" s="9"/>
      <c r="GHZ24" s="9"/>
      <c r="GIE24" s="9"/>
      <c r="GIJ24" s="9"/>
      <c r="GIO24" s="9"/>
      <c r="GIT24" s="9"/>
      <c r="GIY24" s="9"/>
      <c r="GJD24" s="9"/>
      <c r="GJI24" s="9"/>
      <c r="GJN24" s="9"/>
      <c r="GJS24" s="9"/>
      <c r="GJX24" s="9"/>
      <c r="GKC24" s="9"/>
      <c r="GKH24" s="9"/>
      <c r="GKM24" s="9"/>
      <c r="GKR24" s="9"/>
      <c r="GKW24" s="9"/>
      <c r="GLB24" s="9"/>
      <c r="GLG24" s="9"/>
      <c r="GLL24" s="9"/>
      <c r="GLQ24" s="9"/>
      <c r="GLV24" s="9"/>
      <c r="GMA24" s="9"/>
      <c r="GMF24" s="9"/>
      <c r="GMK24" s="9"/>
      <c r="GMP24" s="9"/>
      <c r="GMU24" s="9"/>
      <c r="GMZ24" s="9"/>
      <c r="GNE24" s="9"/>
      <c r="GNJ24" s="9"/>
      <c r="GNO24" s="9"/>
      <c r="GNT24" s="9"/>
      <c r="GNY24" s="9"/>
      <c r="GOD24" s="9"/>
      <c r="GOI24" s="9"/>
      <c r="GON24" s="9"/>
      <c r="GOS24" s="9"/>
      <c r="GOX24" s="9"/>
      <c r="GPC24" s="9"/>
      <c r="GPH24" s="9"/>
      <c r="GPM24" s="9"/>
      <c r="GPR24" s="9"/>
      <c r="GPW24" s="9"/>
      <c r="GQB24" s="9"/>
      <c r="GQG24" s="9"/>
      <c r="GQL24" s="9"/>
      <c r="GQQ24" s="9"/>
      <c r="GQV24" s="9"/>
      <c r="GRA24" s="9"/>
      <c r="GRF24" s="9"/>
      <c r="GRK24" s="9"/>
      <c r="GRP24" s="9"/>
      <c r="GRU24" s="9"/>
      <c r="GRZ24" s="9"/>
      <c r="GSE24" s="9"/>
      <c r="GSJ24" s="9"/>
      <c r="GSO24" s="9"/>
      <c r="GST24" s="9"/>
      <c r="GSY24" s="9"/>
      <c r="GTD24" s="9"/>
      <c r="GTI24" s="9"/>
      <c r="GTN24" s="9"/>
      <c r="GTS24" s="9"/>
      <c r="GTX24" s="9"/>
      <c r="GUC24" s="9"/>
      <c r="GUH24" s="9"/>
      <c r="GUM24" s="9"/>
      <c r="GUR24" s="9"/>
      <c r="GUW24" s="9"/>
      <c r="GVB24" s="9"/>
      <c r="GVG24" s="9"/>
      <c r="GVL24" s="9"/>
      <c r="GVQ24" s="9"/>
      <c r="GVV24" s="9"/>
      <c r="GWA24" s="9"/>
      <c r="GWF24" s="9"/>
      <c r="GWK24" s="9"/>
      <c r="GWP24" s="9"/>
      <c r="GWU24" s="9"/>
      <c r="GWZ24" s="9"/>
      <c r="GXE24" s="9"/>
      <c r="GXJ24" s="9"/>
      <c r="GXO24" s="9"/>
      <c r="GXT24" s="9"/>
      <c r="GXY24" s="9"/>
      <c r="GYD24" s="9"/>
      <c r="GYI24" s="9"/>
      <c r="GYN24" s="9"/>
      <c r="GYS24" s="9"/>
      <c r="GYX24" s="9"/>
      <c r="GZC24" s="9"/>
      <c r="GZH24" s="9"/>
      <c r="GZM24" s="9"/>
      <c r="GZR24" s="9"/>
      <c r="GZW24" s="9"/>
      <c r="HAB24" s="9"/>
      <c r="HAG24" s="9"/>
      <c r="HAL24" s="9"/>
      <c r="HAQ24" s="9"/>
      <c r="HAV24" s="9"/>
      <c r="HBA24" s="9"/>
      <c r="HBF24" s="9"/>
      <c r="HBK24" s="9"/>
      <c r="HBP24" s="9"/>
      <c r="HBU24" s="9"/>
      <c r="HBZ24" s="9"/>
      <c r="HCE24" s="9"/>
      <c r="HCJ24" s="9"/>
      <c r="HCO24" s="9"/>
      <c r="HCT24" s="9"/>
      <c r="HCY24" s="9"/>
      <c r="HDD24" s="9"/>
      <c r="HDI24" s="9"/>
      <c r="HDN24" s="9"/>
      <c r="HDS24" s="9"/>
      <c r="HDX24" s="9"/>
      <c r="HEC24" s="9"/>
      <c r="HEH24" s="9"/>
      <c r="HEM24" s="9"/>
      <c r="HER24" s="9"/>
      <c r="HEW24" s="9"/>
      <c r="HFB24" s="9"/>
      <c r="HFG24" s="9"/>
      <c r="HFL24" s="9"/>
      <c r="HFQ24" s="9"/>
      <c r="HFV24" s="9"/>
      <c r="HGA24" s="9"/>
      <c r="HGF24" s="9"/>
      <c r="HGK24" s="9"/>
      <c r="HGP24" s="9"/>
      <c r="HGU24" s="9"/>
      <c r="HGZ24" s="9"/>
      <c r="HHE24" s="9"/>
      <c r="HHJ24" s="9"/>
      <c r="HHO24" s="9"/>
      <c r="HHT24" s="9"/>
      <c r="HHY24" s="9"/>
      <c r="HID24" s="9"/>
      <c r="HII24" s="9"/>
      <c r="HIN24" s="9"/>
      <c r="HIS24" s="9"/>
      <c r="HIX24" s="9"/>
      <c r="HJC24" s="9"/>
      <c r="HJH24" s="9"/>
      <c r="HJM24" s="9"/>
      <c r="HJR24" s="9"/>
      <c r="HJW24" s="9"/>
      <c r="HKB24" s="9"/>
      <c r="HKG24" s="9"/>
      <c r="HKL24" s="9"/>
      <c r="HKQ24" s="9"/>
      <c r="HKV24" s="9"/>
      <c r="HLA24" s="9"/>
      <c r="HLF24" s="9"/>
      <c r="HLK24" s="9"/>
      <c r="HLP24" s="9"/>
      <c r="HLU24" s="9"/>
      <c r="HLZ24" s="9"/>
      <c r="HME24" s="9"/>
      <c r="HMJ24" s="9"/>
      <c r="HMO24" s="9"/>
      <c r="HMT24" s="9"/>
      <c r="HMY24" s="9"/>
      <c r="HND24" s="9"/>
      <c r="HNI24" s="9"/>
      <c r="HNN24" s="9"/>
      <c r="HNS24" s="9"/>
      <c r="HNX24" s="9"/>
      <c r="HOC24" s="9"/>
      <c r="HOH24" s="9"/>
      <c r="HOM24" s="9"/>
      <c r="HOR24" s="9"/>
      <c r="HOW24" s="9"/>
      <c r="HPB24" s="9"/>
      <c r="HPG24" s="9"/>
      <c r="HPL24" s="9"/>
      <c r="HPQ24" s="9"/>
      <c r="HPV24" s="9"/>
      <c r="HQA24" s="9"/>
      <c r="HQF24" s="9"/>
      <c r="HQK24" s="9"/>
      <c r="HQP24" s="9"/>
      <c r="HQU24" s="9"/>
      <c r="HQZ24" s="9"/>
      <c r="HRE24" s="9"/>
      <c r="HRJ24" s="9"/>
      <c r="HRO24" s="9"/>
      <c r="HRT24" s="9"/>
      <c r="HRY24" s="9"/>
      <c r="HSD24" s="9"/>
      <c r="HSI24" s="9"/>
      <c r="HSN24" s="9"/>
      <c r="HSS24" s="9"/>
      <c r="HSX24" s="9"/>
      <c r="HTC24" s="9"/>
      <c r="HTH24" s="9"/>
      <c r="HTM24" s="9"/>
      <c r="HTR24" s="9"/>
      <c r="HTW24" s="9"/>
      <c r="HUB24" s="9"/>
      <c r="HUG24" s="9"/>
      <c r="HUL24" s="9"/>
      <c r="HUQ24" s="9"/>
      <c r="HUV24" s="9"/>
      <c r="HVA24" s="9"/>
      <c r="HVF24" s="9"/>
      <c r="HVK24" s="9"/>
      <c r="HVP24" s="9"/>
      <c r="HVU24" s="9"/>
      <c r="HVZ24" s="9"/>
      <c r="HWE24" s="9"/>
      <c r="HWJ24" s="9"/>
      <c r="HWO24" s="9"/>
      <c r="HWT24" s="9"/>
      <c r="HWY24" s="9"/>
      <c r="HXD24" s="9"/>
      <c r="HXI24" s="9"/>
      <c r="HXN24" s="9"/>
      <c r="HXS24" s="9"/>
      <c r="HXX24" s="9"/>
      <c r="HYC24" s="9"/>
      <c r="HYH24" s="9"/>
      <c r="HYM24" s="9"/>
      <c r="HYR24" s="9"/>
      <c r="HYW24" s="9"/>
      <c r="HZB24" s="9"/>
      <c r="HZG24" s="9"/>
      <c r="HZL24" s="9"/>
      <c r="HZQ24" s="9"/>
      <c r="HZV24" s="9"/>
      <c r="IAA24" s="9"/>
      <c r="IAF24" s="9"/>
      <c r="IAK24" s="9"/>
      <c r="IAP24" s="9"/>
      <c r="IAU24" s="9"/>
      <c r="IAZ24" s="9"/>
      <c r="IBE24" s="9"/>
      <c r="IBJ24" s="9"/>
      <c r="IBO24" s="9"/>
      <c r="IBT24" s="9"/>
      <c r="IBY24" s="9"/>
      <c r="ICD24" s="9"/>
      <c r="ICI24" s="9"/>
      <c r="ICN24" s="9"/>
      <c r="ICS24" s="9"/>
      <c r="ICX24" s="9"/>
      <c r="IDC24" s="9"/>
      <c r="IDH24" s="9"/>
      <c r="IDM24" s="9"/>
      <c r="IDR24" s="9"/>
      <c r="IDW24" s="9"/>
      <c r="IEB24" s="9"/>
      <c r="IEG24" s="9"/>
      <c r="IEL24" s="9"/>
      <c r="IEQ24" s="9"/>
      <c r="IEV24" s="9"/>
      <c r="IFA24" s="9"/>
      <c r="IFF24" s="9"/>
      <c r="IFK24" s="9"/>
      <c r="IFP24" s="9"/>
      <c r="IFU24" s="9"/>
      <c r="IFZ24" s="9"/>
      <c r="IGE24" s="9"/>
      <c r="IGJ24" s="9"/>
      <c r="IGO24" s="9"/>
      <c r="IGT24" s="9"/>
      <c r="IGY24" s="9"/>
      <c r="IHD24" s="9"/>
      <c r="IHI24" s="9"/>
      <c r="IHN24" s="9"/>
      <c r="IHS24" s="9"/>
      <c r="IHX24" s="9"/>
      <c r="IIC24" s="9"/>
      <c r="IIH24" s="9"/>
      <c r="IIM24" s="9"/>
      <c r="IIR24" s="9"/>
      <c r="IIW24" s="9"/>
      <c r="IJB24" s="9"/>
      <c r="IJG24" s="9"/>
      <c r="IJL24" s="9"/>
      <c r="IJQ24" s="9"/>
      <c r="IJV24" s="9"/>
      <c r="IKA24" s="9"/>
      <c r="IKF24" s="9"/>
      <c r="IKK24" s="9"/>
      <c r="IKP24" s="9"/>
      <c r="IKU24" s="9"/>
      <c r="IKZ24" s="9"/>
      <c r="ILE24" s="9"/>
      <c r="ILJ24" s="9"/>
      <c r="ILO24" s="9"/>
      <c r="ILT24" s="9"/>
      <c r="ILY24" s="9"/>
      <c r="IMD24" s="9"/>
      <c r="IMI24" s="9"/>
      <c r="IMN24" s="9"/>
      <c r="IMS24" s="9"/>
      <c r="IMX24" s="9"/>
      <c r="INC24" s="9"/>
      <c r="INH24" s="9"/>
      <c r="INM24" s="9"/>
      <c r="INR24" s="9"/>
      <c r="INW24" s="9"/>
      <c r="IOB24" s="9"/>
      <c r="IOG24" s="9"/>
      <c r="IOL24" s="9"/>
      <c r="IOQ24" s="9"/>
      <c r="IOV24" s="9"/>
      <c r="IPA24" s="9"/>
      <c r="IPF24" s="9"/>
      <c r="IPK24" s="9"/>
      <c r="IPP24" s="9"/>
      <c r="IPU24" s="9"/>
      <c r="IPZ24" s="9"/>
      <c r="IQE24" s="9"/>
      <c r="IQJ24" s="9"/>
      <c r="IQO24" s="9"/>
      <c r="IQT24" s="9"/>
      <c r="IQY24" s="9"/>
      <c r="IRD24" s="9"/>
      <c r="IRI24" s="9"/>
      <c r="IRN24" s="9"/>
      <c r="IRS24" s="9"/>
      <c r="IRX24" s="9"/>
      <c r="ISC24" s="9"/>
      <c r="ISH24" s="9"/>
      <c r="ISM24" s="9"/>
      <c r="ISR24" s="9"/>
      <c r="ISW24" s="9"/>
      <c r="ITB24" s="9"/>
      <c r="ITG24" s="9"/>
      <c r="ITL24" s="9"/>
      <c r="ITQ24" s="9"/>
      <c r="ITV24" s="9"/>
      <c r="IUA24" s="9"/>
      <c r="IUF24" s="9"/>
      <c r="IUK24" s="9"/>
      <c r="IUP24" s="9"/>
      <c r="IUU24" s="9"/>
      <c r="IUZ24" s="9"/>
      <c r="IVE24" s="9"/>
      <c r="IVJ24" s="9"/>
      <c r="IVO24" s="9"/>
      <c r="IVT24" s="9"/>
      <c r="IVY24" s="9"/>
      <c r="IWD24" s="9"/>
      <c r="IWI24" s="9"/>
      <c r="IWN24" s="9"/>
      <c r="IWS24" s="9"/>
      <c r="IWX24" s="9"/>
      <c r="IXC24" s="9"/>
      <c r="IXH24" s="9"/>
      <c r="IXM24" s="9"/>
      <c r="IXR24" s="9"/>
      <c r="IXW24" s="9"/>
      <c r="IYB24" s="9"/>
      <c r="IYG24" s="9"/>
      <c r="IYL24" s="9"/>
      <c r="IYQ24" s="9"/>
      <c r="IYV24" s="9"/>
      <c r="IZA24" s="9"/>
      <c r="IZF24" s="9"/>
      <c r="IZK24" s="9"/>
      <c r="IZP24" s="9"/>
      <c r="IZU24" s="9"/>
      <c r="IZZ24" s="9"/>
      <c r="JAE24" s="9"/>
      <c r="JAJ24" s="9"/>
      <c r="JAO24" s="9"/>
      <c r="JAT24" s="9"/>
      <c r="JAY24" s="9"/>
      <c r="JBD24" s="9"/>
      <c r="JBI24" s="9"/>
      <c r="JBN24" s="9"/>
      <c r="JBS24" s="9"/>
      <c r="JBX24" s="9"/>
      <c r="JCC24" s="9"/>
      <c r="JCH24" s="9"/>
      <c r="JCM24" s="9"/>
      <c r="JCR24" s="9"/>
      <c r="JCW24" s="9"/>
      <c r="JDB24" s="9"/>
      <c r="JDG24" s="9"/>
      <c r="JDL24" s="9"/>
      <c r="JDQ24" s="9"/>
      <c r="JDV24" s="9"/>
      <c r="JEA24" s="9"/>
      <c r="JEF24" s="9"/>
      <c r="JEK24" s="9"/>
      <c r="JEP24" s="9"/>
      <c r="JEU24" s="9"/>
      <c r="JEZ24" s="9"/>
      <c r="JFE24" s="9"/>
      <c r="JFJ24" s="9"/>
      <c r="JFO24" s="9"/>
      <c r="JFT24" s="9"/>
      <c r="JFY24" s="9"/>
      <c r="JGD24" s="9"/>
      <c r="JGI24" s="9"/>
      <c r="JGN24" s="9"/>
      <c r="JGS24" s="9"/>
      <c r="JGX24" s="9"/>
      <c r="JHC24" s="9"/>
      <c r="JHH24" s="9"/>
      <c r="JHM24" s="9"/>
      <c r="JHR24" s="9"/>
      <c r="JHW24" s="9"/>
      <c r="JIB24" s="9"/>
      <c r="JIG24" s="9"/>
      <c r="JIL24" s="9"/>
      <c r="JIQ24" s="9"/>
      <c r="JIV24" s="9"/>
      <c r="JJA24" s="9"/>
      <c r="JJF24" s="9"/>
      <c r="JJK24" s="9"/>
      <c r="JJP24" s="9"/>
      <c r="JJU24" s="9"/>
      <c r="JJZ24" s="9"/>
      <c r="JKE24" s="9"/>
      <c r="JKJ24" s="9"/>
      <c r="JKO24" s="9"/>
      <c r="JKT24" s="9"/>
      <c r="JKY24" s="9"/>
      <c r="JLD24" s="9"/>
      <c r="JLI24" s="9"/>
      <c r="JLN24" s="9"/>
      <c r="JLS24" s="9"/>
      <c r="JLX24" s="9"/>
      <c r="JMC24" s="9"/>
      <c r="JMH24" s="9"/>
      <c r="JMM24" s="9"/>
      <c r="JMR24" s="9"/>
      <c r="JMW24" s="9"/>
      <c r="JNB24" s="9"/>
      <c r="JNG24" s="9"/>
      <c r="JNL24" s="9"/>
      <c r="JNQ24" s="9"/>
      <c r="JNV24" s="9"/>
      <c r="JOA24" s="9"/>
      <c r="JOF24" s="9"/>
      <c r="JOK24" s="9"/>
      <c r="JOP24" s="9"/>
      <c r="JOU24" s="9"/>
      <c r="JOZ24" s="9"/>
      <c r="JPE24" s="9"/>
      <c r="JPJ24" s="9"/>
      <c r="JPO24" s="9"/>
      <c r="JPT24" s="9"/>
      <c r="JPY24" s="9"/>
      <c r="JQD24" s="9"/>
      <c r="JQI24" s="9"/>
      <c r="JQN24" s="9"/>
      <c r="JQS24" s="9"/>
      <c r="JQX24" s="9"/>
      <c r="JRC24" s="9"/>
      <c r="JRH24" s="9"/>
      <c r="JRM24" s="9"/>
      <c r="JRR24" s="9"/>
      <c r="JRW24" s="9"/>
      <c r="JSB24" s="9"/>
      <c r="JSG24" s="9"/>
      <c r="JSL24" s="9"/>
      <c r="JSQ24" s="9"/>
      <c r="JSV24" s="9"/>
      <c r="JTA24" s="9"/>
      <c r="JTF24" s="9"/>
      <c r="JTK24" s="9"/>
      <c r="JTP24" s="9"/>
      <c r="JTU24" s="9"/>
      <c r="JTZ24" s="9"/>
      <c r="JUE24" s="9"/>
      <c r="JUJ24" s="9"/>
      <c r="JUO24" s="9"/>
      <c r="JUT24" s="9"/>
      <c r="JUY24" s="9"/>
      <c r="JVD24" s="9"/>
      <c r="JVI24" s="9"/>
      <c r="JVN24" s="9"/>
      <c r="JVS24" s="9"/>
      <c r="JVX24" s="9"/>
      <c r="JWC24" s="9"/>
      <c r="JWH24" s="9"/>
      <c r="JWM24" s="9"/>
      <c r="JWR24" s="9"/>
      <c r="JWW24" s="9"/>
      <c r="JXB24" s="9"/>
      <c r="JXG24" s="9"/>
      <c r="JXL24" s="9"/>
      <c r="JXQ24" s="9"/>
      <c r="JXV24" s="9"/>
      <c r="JYA24" s="9"/>
      <c r="JYF24" s="9"/>
      <c r="JYK24" s="9"/>
      <c r="JYP24" s="9"/>
      <c r="JYU24" s="9"/>
      <c r="JYZ24" s="9"/>
      <c r="JZE24" s="9"/>
      <c r="JZJ24" s="9"/>
      <c r="JZO24" s="9"/>
      <c r="JZT24" s="9"/>
      <c r="JZY24" s="9"/>
      <c r="KAD24" s="9"/>
      <c r="KAI24" s="9"/>
      <c r="KAN24" s="9"/>
      <c r="KAS24" s="9"/>
      <c r="KAX24" s="9"/>
      <c r="KBC24" s="9"/>
      <c r="KBH24" s="9"/>
      <c r="KBM24" s="9"/>
      <c r="KBR24" s="9"/>
      <c r="KBW24" s="9"/>
      <c r="KCB24" s="9"/>
      <c r="KCG24" s="9"/>
      <c r="KCL24" s="9"/>
      <c r="KCQ24" s="9"/>
      <c r="KCV24" s="9"/>
      <c r="KDA24" s="9"/>
      <c r="KDF24" s="9"/>
      <c r="KDK24" s="9"/>
      <c r="KDP24" s="9"/>
      <c r="KDU24" s="9"/>
      <c r="KDZ24" s="9"/>
      <c r="KEE24" s="9"/>
      <c r="KEJ24" s="9"/>
      <c r="KEO24" s="9"/>
      <c r="KET24" s="9"/>
      <c r="KEY24" s="9"/>
      <c r="KFD24" s="9"/>
      <c r="KFI24" s="9"/>
      <c r="KFN24" s="9"/>
      <c r="KFS24" s="9"/>
      <c r="KFX24" s="9"/>
      <c r="KGC24" s="9"/>
      <c r="KGH24" s="9"/>
      <c r="KGM24" s="9"/>
      <c r="KGR24" s="9"/>
      <c r="KGW24" s="9"/>
      <c r="KHB24" s="9"/>
      <c r="KHG24" s="9"/>
      <c r="KHL24" s="9"/>
      <c r="KHQ24" s="9"/>
      <c r="KHV24" s="9"/>
      <c r="KIA24" s="9"/>
      <c r="KIF24" s="9"/>
      <c r="KIK24" s="9"/>
      <c r="KIP24" s="9"/>
      <c r="KIU24" s="9"/>
      <c r="KIZ24" s="9"/>
      <c r="KJE24" s="9"/>
      <c r="KJJ24" s="9"/>
      <c r="KJO24" s="9"/>
      <c r="KJT24" s="9"/>
      <c r="KJY24" s="9"/>
      <c r="KKD24" s="9"/>
      <c r="KKI24" s="9"/>
      <c r="KKN24" s="9"/>
      <c r="KKS24" s="9"/>
      <c r="KKX24" s="9"/>
      <c r="KLC24" s="9"/>
      <c r="KLH24" s="9"/>
      <c r="KLM24" s="9"/>
      <c r="KLR24" s="9"/>
      <c r="KLW24" s="9"/>
      <c r="KMB24" s="9"/>
      <c r="KMG24" s="9"/>
      <c r="KML24" s="9"/>
      <c r="KMQ24" s="9"/>
      <c r="KMV24" s="9"/>
      <c r="KNA24" s="9"/>
      <c r="KNF24" s="9"/>
      <c r="KNK24" s="9"/>
      <c r="KNP24" s="9"/>
      <c r="KNU24" s="9"/>
      <c r="KNZ24" s="9"/>
      <c r="KOE24" s="9"/>
      <c r="KOJ24" s="9"/>
      <c r="KOO24" s="9"/>
      <c r="KOT24" s="9"/>
      <c r="KOY24" s="9"/>
      <c r="KPD24" s="9"/>
      <c r="KPI24" s="9"/>
      <c r="KPN24" s="9"/>
      <c r="KPS24" s="9"/>
      <c r="KPX24" s="9"/>
      <c r="KQC24" s="9"/>
      <c r="KQH24" s="9"/>
      <c r="KQM24" s="9"/>
      <c r="KQR24" s="9"/>
      <c r="KQW24" s="9"/>
      <c r="KRB24" s="9"/>
      <c r="KRG24" s="9"/>
      <c r="KRL24" s="9"/>
      <c r="KRQ24" s="9"/>
      <c r="KRV24" s="9"/>
      <c r="KSA24" s="9"/>
      <c r="KSF24" s="9"/>
      <c r="KSK24" s="9"/>
      <c r="KSP24" s="9"/>
      <c r="KSU24" s="9"/>
      <c r="KSZ24" s="9"/>
      <c r="KTE24" s="9"/>
      <c r="KTJ24" s="9"/>
      <c r="KTO24" s="9"/>
      <c r="KTT24" s="9"/>
      <c r="KTY24" s="9"/>
      <c r="KUD24" s="9"/>
      <c r="KUI24" s="9"/>
      <c r="KUN24" s="9"/>
      <c r="KUS24" s="9"/>
      <c r="KUX24" s="9"/>
      <c r="KVC24" s="9"/>
      <c r="KVH24" s="9"/>
      <c r="KVM24" s="9"/>
      <c r="KVR24" s="9"/>
      <c r="KVW24" s="9"/>
      <c r="KWB24" s="9"/>
      <c r="KWG24" s="9"/>
      <c r="KWL24" s="9"/>
      <c r="KWQ24" s="9"/>
      <c r="KWV24" s="9"/>
      <c r="KXA24" s="9"/>
      <c r="KXF24" s="9"/>
      <c r="KXK24" s="9"/>
      <c r="KXP24" s="9"/>
      <c r="KXU24" s="9"/>
      <c r="KXZ24" s="9"/>
      <c r="KYE24" s="9"/>
      <c r="KYJ24" s="9"/>
      <c r="KYO24" s="9"/>
      <c r="KYT24" s="9"/>
      <c r="KYY24" s="9"/>
      <c r="KZD24" s="9"/>
      <c r="KZI24" s="9"/>
      <c r="KZN24" s="9"/>
      <c r="KZS24" s="9"/>
      <c r="KZX24" s="9"/>
      <c r="LAC24" s="9"/>
      <c r="LAH24" s="9"/>
      <c r="LAM24" s="9"/>
      <c r="LAR24" s="9"/>
      <c r="LAW24" s="9"/>
      <c r="LBB24" s="9"/>
      <c r="LBG24" s="9"/>
      <c r="LBL24" s="9"/>
      <c r="LBQ24" s="9"/>
      <c r="LBV24" s="9"/>
      <c r="LCA24" s="9"/>
      <c r="LCF24" s="9"/>
      <c r="LCK24" s="9"/>
      <c r="LCP24" s="9"/>
      <c r="LCU24" s="9"/>
      <c r="LCZ24" s="9"/>
      <c r="LDE24" s="9"/>
      <c r="LDJ24" s="9"/>
      <c r="LDO24" s="9"/>
      <c r="LDT24" s="9"/>
      <c r="LDY24" s="9"/>
      <c r="LED24" s="9"/>
      <c r="LEI24" s="9"/>
      <c r="LEN24" s="9"/>
      <c r="LES24" s="9"/>
      <c r="LEX24" s="9"/>
      <c r="LFC24" s="9"/>
      <c r="LFH24" s="9"/>
      <c r="LFM24" s="9"/>
      <c r="LFR24" s="9"/>
      <c r="LFW24" s="9"/>
      <c r="LGB24" s="9"/>
      <c r="LGG24" s="9"/>
      <c r="LGL24" s="9"/>
      <c r="LGQ24" s="9"/>
      <c r="LGV24" s="9"/>
      <c r="LHA24" s="9"/>
      <c r="LHF24" s="9"/>
      <c r="LHK24" s="9"/>
      <c r="LHP24" s="9"/>
      <c r="LHU24" s="9"/>
      <c r="LHZ24" s="9"/>
      <c r="LIE24" s="9"/>
      <c r="LIJ24" s="9"/>
      <c r="LIO24" s="9"/>
      <c r="LIT24" s="9"/>
      <c r="LIY24" s="9"/>
      <c r="LJD24" s="9"/>
      <c r="LJI24" s="9"/>
      <c r="LJN24" s="9"/>
      <c r="LJS24" s="9"/>
      <c r="LJX24" s="9"/>
      <c r="LKC24" s="9"/>
      <c r="LKH24" s="9"/>
      <c r="LKM24" s="9"/>
      <c r="LKR24" s="9"/>
      <c r="LKW24" s="9"/>
      <c r="LLB24" s="9"/>
      <c r="LLG24" s="9"/>
      <c r="LLL24" s="9"/>
      <c r="LLQ24" s="9"/>
      <c r="LLV24" s="9"/>
      <c r="LMA24" s="9"/>
      <c r="LMF24" s="9"/>
      <c r="LMK24" s="9"/>
      <c r="LMP24" s="9"/>
      <c r="LMU24" s="9"/>
      <c r="LMZ24" s="9"/>
      <c r="LNE24" s="9"/>
      <c r="LNJ24" s="9"/>
      <c r="LNO24" s="9"/>
      <c r="LNT24" s="9"/>
      <c r="LNY24" s="9"/>
      <c r="LOD24" s="9"/>
      <c r="LOI24" s="9"/>
      <c r="LON24" s="9"/>
      <c r="LOS24" s="9"/>
      <c r="LOX24" s="9"/>
      <c r="LPC24" s="9"/>
      <c r="LPH24" s="9"/>
      <c r="LPM24" s="9"/>
      <c r="LPR24" s="9"/>
      <c r="LPW24" s="9"/>
      <c r="LQB24" s="9"/>
      <c r="LQG24" s="9"/>
      <c r="LQL24" s="9"/>
      <c r="LQQ24" s="9"/>
      <c r="LQV24" s="9"/>
      <c r="LRA24" s="9"/>
      <c r="LRF24" s="9"/>
      <c r="LRK24" s="9"/>
      <c r="LRP24" s="9"/>
      <c r="LRU24" s="9"/>
      <c r="LRZ24" s="9"/>
      <c r="LSE24" s="9"/>
      <c r="LSJ24" s="9"/>
      <c r="LSO24" s="9"/>
      <c r="LST24" s="9"/>
      <c r="LSY24" s="9"/>
      <c r="LTD24" s="9"/>
      <c r="LTI24" s="9"/>
      <c r="LTN24" s="9"/>
      <c r="LTS24" s="9"/>
      <c r="LTX24" s="9"/>
      <c r="LUC24" s="9"/>
      <c r="LUH24" s="9"/>
      <c r="LUM24" s="9"/>
      <c r="LUR24" s="9"/>
      <c r="LUW24" s="9"/>
      <c r="LVB24" s="9"/>
      <c r="LVG24" s="9"/>
      <c r="LVL24" s="9"/>
      <c r="LVQ24" s="9"/>
      <c r="LVV24" s="9"/>
      <c r="LWA24" s="9"/>
      <c r="LWF24" s="9"/>
      <c r="LWK24" s="9"/>
      <c r="LWP24" s="9"/>
      <c r="LWU24" s="9"/>
      <c r="LWZ24" s="9"/>
      <c r="LXE24" s="9"/>
      <c r="LXJ24" s="9"/>
      <c r="LXO24" s="9"/>
      <c r="LXT24" s="9"/>
      <c r="LXY24" s="9"/>
      <c r="LYD24" s="9"/>
      <c r="LYI24" s="9"/>
      <c r="LYN24" s="9"/>
      <c r="LYS24" s="9"/>
      <c r="LYX24" s="9"/>
      <c r="LZC24" s="9"/>
      <c r="LZH24" s="9"/>
      <c r="LZM24" s="9"/>
      <c r="LZR24" s="9"/>
      <c r="LZW24" s="9"/>
      <c r="MAB24" s="9"/>
      <c r="MAG24" s="9"/>
      <c r="MAL24" s="9"/>
      <c r="MAQ24" s="9"/>
      <c r="MAV24" s="9"/>
      <c r="MBA24" s="9"/>
      <c r="MBF24" s="9"/>
      <c r="MBK24" s="9"/>
      <c r="MBP24" s="9"/>
      <c r="MBU24" s="9"/>
      <c r="MBZ24" s="9"/>
      <c r="MCE24" s="9"/>
      <c r="MCJ24" s="9"/>
      <c r="MCO24" s="9"/>
      <c r="MCT24" s="9"/>
      <c r="MCY24" s="9"/>
      <c r="MDD24" s="9"/>
      <c r="MDI24" s="9"/>
      <c r="MDN24" s="9"/>
      <c r="MDS24" s="9"/>
      <c r="MDX24" s="9"/>
      <c r="MEC24" s="9"/>
      <c r="MEH24" s="9"/>
      <c r="MEM24" s="9"/>
      <c r="MER24" s="9"/>
      <c r="MEW24" s="9"/>
      <c r="MFB24" s="9"/>
      <c r="MFG24" s="9"/>
      <c r="MFL24" s="9"/>
      <c r="MFQ24" s="9"/>
      <c r="MFV24" s="9"/>
      <c r="MGA24" s="9"/>
      <c r="MGF24" s="9"/>
      <c r="MGK24" s="9"/>
      <c r="MGP24" s="9"/>
      <c r="MGU24" s="9"/>
      <c r="MGZ24" s="9"/>
      <c r="MHE24" s="9"/>
      <c r="MHJ24" s="9"/>
      <c r="MHO24" s="9"/>
      <c r="MHT24" s="9"/>
      <c r="MHY24" s="9"/>
      <c r="MID24" s="9"/>
      <c r="MII24" s="9"/>
      <c r="MIN24" s="9"/>
      <c r="MIS24" s="9"/>
      <c r="MIX24" s="9"/>
      <c r="MJC24" s="9"/>
      <c r="MJH24" s="9"/>
      <c r="MJM24" s="9"/>
      <c r="MJR24" s="9"/>
      <c r="MJW24" s="9"/>
      <c r="MKB24" s="9"/>
      <c r="MKG24" s="9"/>
      <c r="MKL24" s="9"/>
      <c r="MKQ24" s="9"/>
      <c r="MKV24" s="9"/>
      <c r="MLA24" s="9"/>
      <c r="MLF24" s="9"/>
      <c r="MLK24" s="9"/>
      <c r="MLP24" s="9"/>
      <c r="MLU24" s="9"/>
      <c r="MLZ24" s="9"/>
      <c r="MME24" s="9"/>
      <c r="MMJ24" s="9"/>
      <c r="MMO24" s="9"/>
      <c r="MMT24" s="9"/>
      <c r="MMY24" s="9"/>
      <c r="MND24" s="9"/>
      <c r="MNI24" s="9"/>
      <c r="MNN24" s="9"/>
      <c r="MNS24" s="9"/>
      <c r="MNX24" s="9"/>
      <c r="MOC24" s="9"/>
      <c r="MOH24" s="9"/>
      <c r="MOM24" s="9"/>
      <c r="MOR24" s="9"/>
      <c r="MOW24" s="9"/>
      <c r="MPB24" s="9"/>
      <c r="MPG24" s="9"/>
      <c r="MPL24" s="9"/>
      <c r="MPQ24" s="9"/>
      <c r="MPV24" s="9"/>
      <c r="MQA24" s="9"/>
      <c r="MQF24" s="9"/>
      <c r="MQK24" s="9"/>
      <c r="MQP24" s="9"/>
      <c r="MQU24" s="9"/>
      <c r="MQZ24" s="9"/>
      <c r="MRE24" s="9"/>
      <c r="MRJ24" s="9"/>
      <c r="MRO24" s="9"/>
      <c r="MRT24" s="9"/>
      <c r="MRY24" s="9"/>
      <c r="MSD24" s="9"/>
      <c r="MSI24" s="9"/>
      <c r="MSN24" s="9"/>
      <c r="MSS24" s="9"/>
      <c r="MSX24" s="9"/>
      <c r="MTC24" s="9"/>
      <c r="MTH24" s="9"/>
      <c r="MTM24" s="9"/>
      <c r="MTR24" s="9"/>
      <c r="MTW24" s="9"/>
      <c r="MUB24" s="9"/>
      <c r="MUG24" s="9"/>
      <c r="MUL24" s="9"/>
      <c r="MUQ24" s="9"/>
      <c r="MUV24" s="9"/>
      <c r="MVA24" s="9"/>
      <c r="MVF24" s="9"/>
      <c r="MVK24" s="9"/>
      <c r="MVP24" s="9"/>
      <c r="MVU24" s="9"/>
      <c r="MVZ24" s="9"/>
      <c r="MWE24" s="9"/>
      <c r="MWJ24" s="9"/>
      <c r="MWO24" s="9"/>
      <c r="MWT24" s="9"/>
      <c r="MWY24" s="9"/>
      <c r="MXD24" s="9"/>
      <c r="MXI24" s="9"/>
      <c r="MXN24" s="9"/>
      <c r="MXS24" s="9"/>
      <c r="MXX24" s="9"/>
      <c r="MYC24" s="9"/>
      <c r="MYH24" s="9"/>
      <c r="MYM24" s="9"/>
      <c r="MYR24" s="9"/>
      <c r="MYW24" s="9"/>
      <c r="MZB24" s="9"/>
      <c r="MZG24" s="9"/>
      <c r="MZL24" s="9"/>
      <c r="MZQ24" s="9"/>
      <c r="MZV24" s="9"/>
      <c r="NAA24" s="9"/>
      <c r="NAF24" s="9"/>
      <c r="NAK24" s="9"/>
      <c r="NAP24" s="9"/>
      <c r="NAU24" s="9"/>
      <c r="NAZ24" s="9"/>
      <c r="NBE24" s="9"/>
      <c r="NBJ24" s="9"/>
      <c r="NBO24" s="9"/>
      <c r="NBT24" s="9"/>
      <c r="NBY24" s="9"/>
      <c r="NCD24" s="9"/>
      <c r="NCI24" s="9"/>
      <c r="NCN24" s="9"/>
      <c r="NCS24" s="9"/>
      <c r="NCX24" s="9"/>
      <c r="NDC24" s="9"/>
      <c r="NDH24" s="9"/>
      <c r="NDM24" s="9"/>
      <c r="NDR24" s="9"/>
      <c r="NDW24" s="9"/>
      <c r="NEB24" s="9"/>
      <c r="NEG24" s="9"/>
      <c r="NEL24" s="9"/>
      <c r="NEQ24" s="9"/>
      <c r="NEV24" s="9"/>
      <c r="NFA24" s="9"/>
      <c r="NFF24" s="9"/>
      <c r="NFK24" s="9"/>
      <c r="NFP24" s="9"/>
      <c r="NFU24" s="9"/>
      <c r="NFZ24" s="9"/>
      <c r="NGE24" s="9"/>
      <c r="NGJ24" s="9"/>
      <c r="NGO24" s="9"/>
      <c r="NGT24" s="9"/>
      <c r="NGY24" s="9"/>
      <c r="NHD24" s="9"/>
      <c r="NHI24" s="9"/>
      <c r="NHN24" s="9"/>
      <c r="NHS24" s="9"/>
      <c r="NHX24" s="9"/>
      <c r="NIC24" s="9"/>
      <c r="NIH24" s="9"/>
      <c r="NIM24" s="9"/>
      <c r="NIR24" s="9"/>
      <c r="NIW24" s="9"/>
      <c r="NJB24" s="9"/>
      <c r="NJG24" s="9"/>
      <c r="NJL24" s="9"/>
      <c r="NJQ24" s="9"/>
      <c r="NJV24" s="9"/>
      <c r="NKA24" s="9"/>
      <c r="NKF24" s="9"/>
      <c r="NKK24" s="9"/>
      <c r="NKP24" s="9"/>
      <c r="NKU24" s="9"/>
      <c r="NKZ24" s="9"/>
      <c r="NLE24" s="9"/>
      <c r="NLJ24" s="9"/>
      <c r="NLO24" s="9"/>
      <c r="NLT24" s="9"/>
      <c r="NLY24" s="9"/>
      <c r="NMD24" s="9"/>
      <c r="NMI24" s="9"/>
      <c r="NMN24" s="9"/>
      <c r="NMS24" s="9"/>
      <c r="NMX24" s="9"/>
      <c r="NNC24" s="9"/>
      <c r="NNH24" s="9"/>
      <c r="NNM24" s="9"/>
      <c r="NNR24" s="9"/>
      <c r="NNW24" s="9"/>
      <c r="NOB24" s="9"/>
      <c r="NOG24" s="9"/>
      <c r="NOL24" s="9"/>
      <c r="NOQ24" s="9"/>
      <c r="NOV24" s="9"/>
      <c r="NPA24" s="9"/>
      <c r="NPF24" s="9"/>
      <c r="NPK24" s="9"/>
      <c r="NPP24" s="9"/>
      <c r="NPU24" s="9"/>
      <c r="NPZ24" s="9"/>
      <c r="NQE24" s="9"/>
      <c r="NQJ24" s="9"/>
      <c r="NQO24" s="9"/>
      <c r="NQT24" s="9"/>
      <c r="NQY24" s="9"/>
      <c r="NRD24" s="9"/>
      <c r="NRI24" s="9"/>
      <c r="NRN24" s="9"/>
      <c r="NRS24" s="9"/>
      <c r="NRX24" s="9"/>
      <c r="NSC24" s="9"/>
      <c r="NSH24" s="9"/>
      <c r="NSM24" s="9"/>
      <c r="NSR24" s="9"/>
      <c r="NSW24" s="9"/>
      <c r="NTB24" s="9"/>
      <c r="NTG24" s="9"/>
      <c r="NTL24" s="9"/>
      <c r="NTQ24" s="9"/>
      <c r="NTV24" s="9"/>
      <c r="NUA24" s="9"/>
      <c r="NUF24" s="9"/>
      <c r="NUK24" s="9"/>
      <c r="NUP24" s="9"/>
      <c r="NUU24" s="9"/>
      <c r="NUZ24" s="9"/>
      <c r="NVE24" s="9"/>
      <c r="NVJ24" s="9"/>
      <c r="NVO24" s="9"/>
      <c r="NVT24" s="9"/>
      <c r="NVY24" s="9"/>
      <c r="NWD24" s="9"/>
      <c r="NWI24" s="9"/>
      <c r="NWN24" s="9"/>
      <c r="NWS24" s="9"/>
      <c r="NWX24" s="9"/>
      <c r="NXC24" s="9"/>
      <c r="NXH24" s="9"/>
      <c r="NXM24" s="9"/>
      <c r="NXR24" s="9"/>
      <c r="NXW24" s="9"/>
      <c r="NYB24" s="9"/>
      <c r="NYG24" s="9"/>
      <c r="NYL24" s="9"/>
      <c r="NYQ24" s="9"/>
      <c r="NYV24" s="9"/>
      <c r="NZA24" s="9"/>
      <c r="NZF24" s="9"/>
      <c r="NZK24" s="9"/>
      <c r="NZP24" s="9"/>
      <c r="NZU24" s="9"/>
      <c r="NZZ24" s="9"/>
      <c r="OAE24" s="9"/>
      <c r="OAJ24" s="9"/>
      <c r="OAO24" s="9"/>
      <c r="OAT24" s="9"/>
      <c r="OAY24" s="9"/>
      <c r="OBD24" s="9"/>
      <c r="OBI24" s="9"/>
      <c r="OBN24" s="9"/>
      <c r="OBS24" s="9"/>
      <c r="OBX24" s="9"/>
      <c r="OCC24" s="9"/>
      <c r="OCH24" s="9"/>
      <c r="OCM24" s="9"/>
      <c r="OCR24" s="9"/>
      <c r="OCW24" s="9"/>
      <c r="ODB24" s="9"/>
      <c r="ODG24" s="9"/>
      <c r="ODL24" s="9"/>
      <c r="ODQ24" s="9"/>
      <c r="ODV24" s="9"/>
      <c r="OEA24" s="9"/>
      <c r="OEF24" s="9"/>
      <c r="OEK24" s="9"/>
      <c r="OEP24" s="9"/>
      <c r="OEU24" s="9"/>
      <c r="OEZ24" s="9"/>
      <c r="OFE24" s="9"/>
      <c r="OFJ24" s="9"/>
      <c r="OFO24" s="9"/>
      <c r="OFT24" s="9"/>
      <c r="OFY24" s="9"/>
      <c r="OGD24" s="9"/>
      <c r="OGI24" s="9"/>
      <c r="OGN24" s="9"/>
      <c r="OGS24" s="9"/>
      <c r="OGX24" s="9"/>
      <c r="OHC24" s="9"/>
      <c r="OHH24" s="9"/>
      <c r="OHM24" s="9"/>
      <c r="OHR24" s="9"/>
      <c r="OHW24" s="9"/>
      <c r="OIB24" s="9"/>
      <c r="OIG24" s="9"/>
      <c r="OIL24" s="9"/>
      <c r="OIQ24" s="9"/>
      <c r="OIV24" s="9"/>
      <c r="OJA24" s="9"/>
      <c r="OJF24" s="9"/>
      <c r="OJK24" s="9"/>
      <c r="OJP24" s="9"/>
      <c r="OJU24" s="9"/>
      <c r="OJZ24" s="9"/>
      <c r="OKE24" s="9"/>
      <c r="OKJ24" s="9"/>
      <c r="OKO24" s="9"/>
      <c r="OKT24" s="9"/>
      <c r="OKY24" s="9"/>
      <c r="OLD24" s="9"/>
      <c r="OLI24" s="9"/>
      <c r="OLN24" s="9"/>
      <c r="OLS24" s="9"/>
      <c r="OLX24" s="9"/>
      <c r="OMC24" s="9"/>
      <c r="OMH24" s="9"/>
      <c r="OMM24" s="9"/>
      <c r="OMR24" s="9"/>
      <c r="OMW24" s="9"/>
      <c r="ONB24" s="9"/>
      <c r="ONG24" s="9"/>
      <c r="ONL24" s="9"/>
      <c r="ONQ24" s="9"/>
      <c r="ONV24" s="9"/>
      <c r="OOA24" s="9"/>
      <c r="OOF24" s="9"/>
      <c r="OOK24" s="9"/>
      <c r="OOP24" s="9"/>
      <c r="OOU24" s="9"/>
      <c r="OOZ24" s="9"/>
      <c r="OPE24" s="9"/>
      <c r="OPJ24" s="9"/>
      <c r="OPO24" s="9"/>
      <c r="OPT24" s="9"/>
      <c r="OPY24" s="9"/>
      <c r="OQD24" s="9"/>
      <c r="OQI24" s="9"/>
      <c r="OQN24" s="9"/>
      <c r="OQS24" s="9"/>
      <c r="OQX24" s="9"/>
      <c r="ORC24" s="9"/>
      <c r="ORH24" s="9"/>
      <c r="ORM24" s="9"/>
      <c r="ORR24" s="9"/>
      <c r="ORW24" s="9"/>
      <c r="OSB24" s="9"/>
      <c r="OSG24" s="9"/>
      <c r="OSL24" s="9"/>
      <c r="OSQ24" s="9"/>
      <c r="OSV24" s="9"/>
      <c r="OTA24" s="9"/>
      <c r="OTF24" s="9"/>
      <c r="OTK24" s="9"/>
      <c r="OTP24" s="9"/>
      <c r="OTU24" s="9"/>
      <c r="OTZ24" s="9"/>
      <c r="OUE24" s="9"/>
      <c r="OUJ24" s="9"/>
      <c r="OUO24" s="9"/>
      <c r="OUT24" s="9"/>
      <c r="OUY24" s="9"/>
      <c r="OVD24" s="9"/>
      <c r="OVI24" s="9"/>
      <c r="OVN24" s="9"/>
      <c r="OVS24" s="9"/>
      <c r="OVX24" s="9"/>
      <c r="OWC24" s="9"/>
      <c r="OWH24" s="9"/>
      <c r="OWM24" s="9"/>
      <c r="OWR24" s="9"/>
      <c r="OWW24" s="9"/>
      <c r="OXB24" s="9"/>
      <c r="OXG24" s="9"/>
      <c r="OXL24" s="9"/>
      <c r="OXQ24" s="9"/>
      <c r="OXV24" s="9"/>
      <c r="OYA24" s="9"/>
      <c r="OYF24" s="9"/>
      <c r="OYK24" s="9"/>
      <c r="OYP24" s="9"/>
      <c r="OYU24" s="9"/>
      <c r="OYZ24" s="9"/>
      <c r="OZE24" s="9"/>
      <c r="OZJ24" s="9"/>
      <c r="OZO24" s="9"/>
      <c r="OZT24" s="9"/>
      <c r="OZY24" s="9"/>
      <c r="PAD24" s="9"/>
      <c r="PAI24" s="9"/>
      <c r="PAN24" s="9"/>
      <c r="PAS24" s="9"/>
      <c r="PAX24" s="9"/>
      <c r="PBC24" s="9"/>
      <c r="PBH24" s="9"/>
      <c r="PBM24" s="9"/>
      <c r="PBR24" s="9"/>
      <c r="PBW24" s="9"/>
      <c r="PCB24" s="9"/>
      <c r="PCG24" s="9"/>
      <c r="PCL24" s="9"/>
      <c r="PCQ24" s="9"/>
      <c r="PCV24" s="9"/>
      <c r="PDA24" s="9"/>
      <c r="PDF24" s="9"/>
      <c r="PDK24" s="9"/>
      <c r="PDP24" s="9"/>
      <c r="PDU24" s="9"/>
      <c r="PDZ24" s="9"/>
      <c r="PEE24" s="9"/>
      <c r="PEJ24" s="9"/>
      <c r="PEO24" s="9"/>
      <c r="PET24" s="9"/>
      <c r="PEY24" s="9"/>
      <c r="PFD24" s="9"/>
      <c r="PFI24" s="9"/>
      <c r="PFN24" s="9"/>
      <c r="PFS24" s="9"/>
      <c r="PFX24" s="9"/>
      <c r="PGC24" s="9"/>
      <c r="PGH24" s="9"/>
      <c r="PGM24" s="9"/>
      <c r="PGR24" s="9"/>
      <c r="PGW24" s="9"/>
      <c r="PHB24" s="9"/>
      <c r="PHG24" s="9"/>
      <c r="PHL24" s="9"/>
      <c r="PHQ24" s="9"/>
      <c r="PHV24" s="9"/>
      <c r="PIA24" s="9"/>
      <c r="PIF24" s="9"/>
      <c r="PIK24" s="9"/>
      <c r="PIP24" s="9"/>
      <c r="PIU24" s="9"/>
      <c r="PIZ24" s="9"/>
      <c r="PJE24" s="9"/>
      <c r="PJJ24" s="9"/>
      <c r="PJO24" s="9"/>
      <c r="PJT24" s="9"/>
      <c r="PJY24" s="9"/>
      <c r="PKD24" s="9"/>
      <c r="PKI24" s="9"/>
      <c r="PKN24" s="9"/>
      <c r="PKS24" s="9"/>
      <c r="PKX24" s="9"/>
      <c r="PLC24" s="9"/>
      <c r="PLH24" s="9"/>
      <c r="PLM24" s="9"/>
      <c r="PLR24" s="9"/>
      <c r="PLW24" s="9"/>
      <c r="PMB24" s="9"/>
      <c r="PMG24" s="9"/>
      <c r="PML24" s="9"/>
      <c r="PMQ24" s="9"/>
      <c r="PMV24" s="9"/>
      <c r="PNA24" s="9"/>
      <c r="PNF24" s="9"/>
      <c r="PNK24" s="9"/>
      <c r="PNP24" s="9"/>
      <c r="PNU24" s="9"/>
      <c r="PNZ24" s="9"/>
      <c r="POE24" s="9"/>
      <c r="POJ24" s="9"/>
      <c r="POO24" s="9"/>
      <c r="POT24" s="9"/>
      <c r="POY24" s="9"/>
      <c r="PPD24" s="9"/>
      <c r="PPI24" s="9"/>
      <c r="PPN24" s="9"/>
      <c r="PPS24" s="9"/>
      <c r="PPX24" s="9"/>
      <c r="PQC24" s="9"/>
      <c r="PQH24" s="9"/>
      <c r="PQM24" s="9"/>
      <c r="PQR24" s="9"/>
      <c r="PQW24" s="9"/>
      <c r="PRB24" s="9"/>
      <c r="PRG24" s="9"/>
      <c r="PRL24" s="9"/>
      <c r="PRQ24" s="9"/>
      <c r="PRV24" s="9"/>
      <c r="PSA24" s="9"/>
      <c r="PSF24" s="9"/>
      <c r="PSK24" s="9"/>
      <c r="PSP24" s="9"/>
      <c r="PSU24" s="9"/>
      <c r="PSZ24" s="9"/>
      <c r="PTE24" s="9"/>
      <c r="PTJ24" s="9"/>
      <c r="PTO24" s="9"/>
      <c r="PTT24" s="9"/>
      <c r="PTY24" s="9"/>
      <c r="PUD24" s="9"/>
      <c r="PUI24" s="9"/>
      <c r="PUN24" s="9"/>
      <c r="PUS24" s="9"/>
      <c r="PUX24" s="9"/>
      <c r="PVC24" s="9"/>
      <c r="PVH24" s="9"/>
      <c r="PVM24" s="9"/>
      <c r="PVR24" s="9"/>
      <c r="PVW24" s="9"/>
      <c r="PWB24" s="9"/>
      <c r="PWG24" s="9"/>
      <c r="PWL24" s="9"/>
      <c r="PWQ24" s="9"/>
      <c r="PWV24" s="9"/>
      <c r="PXA24" s="9"/>
      <c r="PXF24" s="9"/>
      <c r="PXK24" s="9"/>
      <c r="PXP24" s="9"/>
      <c r="PXU24" s="9"/>
      <c r="PXZ24" s="9"/>
      <c r="PYE24" s="9"/>
      <c r="PYJ24" s="9"/>
      <c r="PYO24" s="9"/>
      <c r="PYT24" s="9"/>
      <c r="PYY24" s="9"/>
      <c r="PZD24" s="9"/>
      <c r="PZI24" s="9"/>
      <c r="PZN24" s="9"/>
      <c r="PZS24" s="9"/>
      <c r="PZX24" s="9"/>
      <c r="QAC24" s="9"/>
      <c r="QAH24" s="9"/>
      <c r="QAM24" s="9"/>
      <c r="QAR24" s="9"/>
      <c r="QAW24" s="9"/>
      <c r="QBB24" s="9"/>
      <c r="QBG24" s="9"/>
      <c r="QBL24" s="9"/>
      <c r="QBQ24" s="9"/>
      <c r="QBV24" s="9"/>
      <c r="QCA24" s="9"/>
      <c r="QCF24" s="9"/>
      <c r="QCK24" s="9"/>
      <c r="QCP24" s="9"/>
      <c r="QCU24" s="9"/>
      <c r="QCZ24" s="9"/>
      <c r="QDE24" s="9"/>
      <c r="QDJ24" s="9"/>
      <c r="QDO24" s="9"/>
      <c r="QDT24" s="9"/>
      <c r="QDY24" s="9"/>
      <c r="QED24" s="9"/>
      <c r="QEI24" s="9"/>
      <c r="QEN24" s="9"/>
      <c r="QES24" s="9"/>
      <c r="QEX24" s="9"/>
      <c r="QFC24" s="9"/>
      <c r="QFH24" s="9"/>
      <c r="QFM24" s="9"/>
      <c r="QFR24" s="9"/>
      <c r="QFW24" s="9"/>
      <c r="QGB24" s="9"/>
      <c r="QGG24" s="9"/>
      <c r="QGL24" s="9"/>
      <c r="QGQ24" s="9"/>
      <c r="QGV24" s="9"/>
      <c r="QHA24" s="9"/>
      <c r="QHF24" s="9"/>
      <c r="QHK24" s="9"/>
      <c r="QHP24" s="9"/>
      <c r="QHU24" s="9"/>
      <c r="QHZ24" s="9"/>
      <c r="QIE24" s="9"/>
      <c r="QIJ24" s="9"/>
      <c r="QIO24" s="9"/>
      <c r="QIT24" s="9"/>
      <c r="QIY24" s="9"/>
      <c r="QJD24" s="9"/>
      <c r="QJI24" s="9"/>
      <c r="QJN24" s="9"/>
      <c r="QJS24" s="9"/>
      <c r="QJX24" s="9"/>
      <c r="QKC24" s="9"/>
      <c r="QKH24" s="9"/>
      <c r="QKM24" s="9"/>
      <c r="QKR24" s="9"/>
      <c r="QKW24" s="9"/>
      <c r="QLB24" s="9"/>
      <c r="QLG24" s="9"/>
      <c r="QLL24" s="9"/>
      <c r="QLQ24" s="9"/>
      <c r="QLV24" s="9"/>
      <c r="QMA24" s="9"/>
      <c r="QMF24" s="9"/>
      <c r="QMK24" s="9"/>
      <c r="QMP24" s="9"/>
      <c r="QMU24" s="9"/>
      <c r="QMZ24" s="9"/>
      <c r="QNE24" s="9"/>
      <c r="QNJ24" s="9"/>
      <c r="QNO24" s="9"/>
      <c r="QNT24" s="9"/>
      <c r="QNY24" s="9"/>
      <c r="QOD24" s="9"/>
      <c r="QOI24" s="9"/>
      <c r="QON24" s="9"/>
      <c r="QOS24" s="9"/>
      <c r="QOX24" s="9"/>
      <c r="QPC24" s="9"/>
      <c r="QPH24" s="9"/>
      <c r="QPM24" s="9"/>
      <c r="QPR24" s="9"/>
      <c r="QPW24" s="9"/>
      <c r="QQB24" s="9"/>
      <c r="QQG24" s="9"/>
      <c r="QQL24" s="9"/>
      <c r="QQQ24" s="9"/>
      <c r="QQV24" s="9"/>
      <c r="QRA24" s="9"/>
      <c r="QRF24" s="9"/>
      <c r="QRK24" s="9"/>
      <c r="QRP24" s="9"/>
      <c r="QRU24" s="9"/>
      <c r="QRZ24" s="9"/>
      <c r="QSE24" s="9"/>
      <c r="QSJ24" s="9"/>
      <c r="QSO24" s="9"/>
      <c r="QST24" s="9"/>
      <c r="QSY24" s="9"/>
      <c r="QTD24" s="9"/>
      <c r="QTI24" s="9"/>
      <c r="QTN24" s="9"/>
      <c r="QTS24" s="9"/>
      <c r="QTX24" s="9"/>
      <c r="QUC24" s="9"/>
      <c r="QUH24" s="9"/>
      <c r="QUM24" s="9"/>
      <c r="QUR24" s="9"/>
      <c r="QUW24" s="9"/>
      <c r="QVB24" s="9"/>
      <c r="QVG24" s="9"/>
      <c r="QVL24" s="9"/>
      <c r="QVQ24" s="9"/>
      <c r="QVV24" s="9"/>
      <c r="QWA24" s="9"/>
      <c r="QWF24" s="9"/>
      <c r="QWK24" s="9"/>
      <c r="QWP24" s="9"/>
      <c r="QWU24" s="9"/>
      <c r="QWZ24" s="9"/>
      <c r="QXE24" s="9"/>
      <c r="QXJ24" s="9"/>
      <c r="QXO24" s="9"/>
      <c r="QXT24" s="9"/>
      <c r="QXY24" s="9"/>
      <c r="QYD24" s="9"/>
      <c r="QYI24" s="9"/>
      <c r="QYN24" s="9"/>
      <c r="QYS24" s="9"/>
      <c r="QYX24" s="9"/>
      <c r="QZC24" s="9"/>
      <c r="QZH24" s="9"/>
      <c r="QZM24" s="9"/>
      <c r="QZR24" s="9"/>
      <c r="QZW24" s="9"/>
      <c r="RAB24" s="9"/>
      <c r="RAG24" s="9"/>
      <c r="RAL24" s="9"/>
      <c r="RAQ24" s="9"/>
      <c r="RAV24" s="9"/>
      <c r="RBA24" s="9"/>
      <c r="RBF24" s="9"/>
      <c r="RBK24" s="9"/>
      <c r="RBP24" s="9"/>
      <c r="RBU24" s="9"/>
      <c r="RBZ24" s="9"/>
      <c r="RCE24" s="9"/>
      <c r="RCJ24" s="9"/>
      <c r="RCO24" s="9"/>
      <c r="RCT24" s="9"/>
      <c r="RCY24" s="9"/>
      <c r="RDD24" s="9"/>
      <c r="RDI24" s="9"/>
      <c r="RDN24" s="9"/>
      <c r="RDS24" s="9"/>
      <c r="RDX24" s="9"/>
      <c r="REC24" s="9"/>
      <c r="REH24" s="9"/>
      <c r="REM24" s="9"/>
      <c r="RER24" s="9"/>
      <c r="REW24" s="9"/>
      <c r="RFB24" s="9"/>
      <c r="RFG24" s="9"/>
      <c r="RFL24" s="9"/>
      <c r="RFQ24" s="9"/>
      <c r="RFV24" s="9"/>
      <c r="RGA24" s="9"/>
      <c r="RGF24" s="9"/>
      <c r="RGK24" s="9"/>
      <c r="RGP24" s="9"/>
      <c r="RGU24" s="9"/>
      <c r="RGZ24" s="9"/>
      <c r="RHE24" s="9"/>
      <c r="RHJ24" s="9"/>
      <c r="RHO24" s="9"/>
      <c r="RHT24" s="9"/>
      <c r="RHY24" s="9"/>
      <c r="RID24" s="9"/>
      <c r="RII24" s="9"/>
      <c r="RIN24" s="9"/>
      <c r="RIS24" s="9"/>
      <c r="RIX24" s="9"/>
      <c r="RJC24" s="9"/>
      <c r="RJH24" s="9"/>
      <c r="RJM24" s="9"/>
      <c r="RJR24" s="9"/>
      <c r="RJW24" s="9"/>
      <c r="RKB24" s="9"/>
      <c r="RKG24" s="9"/>
      <c r="RKL24" s="9"/>
      <c r="RKQ24" s="9"/>
      <c r="RKV24" s="9"/>
      <c r="RLA24" s="9"/>
      <c r="RLF24" s="9"/>
      <c r="RLK24" s="9"/>
      <c r="RLP24" s="9"/>
      <c r="RLU24" s="9"/>
      <c r="RLZ24" s="9"/>
      <c r="RME24" s="9"/>
      <c r="RMJ24" s="9"/>
      <c r="RMO24" s="9"/>
      <c r="RMT24" s="9"/>
      <c r="RMY24" s="9"/>
      <c r="RND24" s="9"/>
      <c r="RNI24" s="9"/>
      <c r="RNN24" s="9"/>
      <c r="RNS24" s="9"/>
      <c r="RNX24" s="9"/>
      <c r="ROC24" s="9"/>
      <c r="ROH24" s="9"/>
      <c r="ROM24" s="9"/>
      <c r="ROR24" s="9"/>
      <c r="ROW24" s="9"/>
      <c r="RPB24" s="9"/>
      <c r="RPG24" s="9"/>
      <c r="RPL24" s="9"/>
      <c r="RPQ24" s="9"/>
      <c r="RPV24" s="9"/>
      <c r="RQA24" s="9"/>
      <c r="RQF24" s="9"/>
      <c r="RQK24" s="9"/>
      <c r="RQP24" s="9"/>
      <c r="RQU24" s="9"/>
      <c r="RQZ24" s="9"/>
      <c r="RRE24" s="9"/>
      <c r="RRJ24" s="9"/>
      <c r="RRO24" s="9"/>
      <c r="RRT24" s="9"/>
      <c r="RRY24" s="9"/>
      <c r="RSD24" s="9"/>
      <c r="RSI24" s="9"/>
      <c r="RSN24" s="9"/>
      <c r="RSS24" s="9"/>
      <c r="RSX24" s="9"/>
      <c r="RTC24" s="9"/>
      <c r="RTH24" s="9"/>
      <c r="RTM24" s="9"/>
      <c r="RTR24" s="9"/>
      <c r="RTW24" s="9"/>
      <c r="RUB24" s="9"/>
      <c r="RUG24" s="9"/>
      <c r="RUL24" s="9"/>
      <c r="RUQ24" s="9"/>
      <c r="RUV24" s="9"/>
      <c r="RVA24" s="9"/>
      <c r="RVF24" s="9"/>
      <c r="RVK24" s="9"/>
      <c r="RVP24" s="9"/>
      <c r="RVU24" s="9"/>
      <c r="RVZ24" s="9"/>
      <c r="RWE24" s="9"/>
      <c r="RWJ24" s="9"/>
      <c r="RWO24" s="9"/>
      <c r="RWT24" s="9"/>
      <c r="RWY24" s="9"/>
      <c r="RXD24" s="9"/>
      <c r="RXI24" s="9"/>
      <c r="RXN24" s="9"/>
      <c r="RXS24" s="9"/>
      <c r="RXX24" s="9"/>
      <c r="RYC24" s="9"/>
      <c r="RYH24" s="9"/>
      <c r="RYM24" s="9"/>
      <c r="RYR24" s="9"/>
      <c r="RYW24" s="9"/>
      <c r="RZB24" s="9"/>
      <c r="RZG24" s="9"/>
      <c r="RZL24" s="9"/>
      <c r="RZQ24" s="9"/>
      <c r="RZV24" s="9"/>
      <c r="SAA24" s="9"/>
      <c r="SAF24" s="9"/>
      <c r="SAK24" s="9"/>
      <c r="SAP24" s="9"/>
      <c r="SAU24" s="9"/>
      <c r="SAZ24" s="9"/>
      <c r="SBE24" s="9"/>
      <c r="SBJ24" s="9"/>
      <c r="SBO24" s="9"/>
      <c r="SBT24" s="9"/>
      <c r="SBY24" s="9"/>
      <c r="SCD24" s="9"/>
      <c r="SCI24" s="9"/>
      <c r="SCN24" s="9"/>
      <c r="SCS24" s="9"/>
      <c r="SCX24" s="9"/>
      <c r="SDC24" s="9"/>
      <c r="SDH24" s="9"/>
      <c r="SDM24" s="9"/>
      <c r="SDR24" s="9"/>
      <c r="SDW24" s="9"/>
      <c r="SEB24" s="9"/>
      <c r="SEG24" s="9"/>
      <c r="SEL24" s="9"/>
      <c r="SEQ24" s="9"/>
      <c r="SEV24" s="9"/>
      <c r="SFA24" s="9"/>
      <c r="SFF24" s="9"/>
      <c r="SFK24" s="9"/>
      <c r="SFP24" s="9"/>
      <c r="SFU24" s="9"/>
      <c r="SFZ24" s="9"/>
      <c r="SGE24" s="9"/>
      <c r="SGJ24" s="9"/>
      <c r="SGO24" s="9"/>
      <c r="SGT24" s="9"/>
      <c r="SGY24" s="9"/>
      <c r="SHD24" s="9"/>
      <c r="SHI24" s="9"/>
      <c r="SHN24" s="9"/>
      <c r="SHS24" s="9"/>
      <c r="SHX24" s="9"/>
      <c r="SIC24" s="9"/>
      <c r="SIH24" s="9"/>
      <c r="SIM24" s="9"/>
      <c r="SIR24" s="9"/>
      <c r="SIW24" s="9"/>
      <c r="SJB24" s="9"/>
      <c r="SJG24" s="9"/>
      <c r="SJL24" s="9"/>
      <c r="SJQ24" s="9"/>
      <c r="SJV24" s="9"/>
      <c r="SKA24" s="9"/>
      <c r="SKF24" s="9"/>
      <c r="SKK24" s="9"/>
      <c r="SKP24" s="9"/>
      <c r="SKU24" s="9"/>
      <c r="SKZ24" s="9"/>
      <c r="SLE24" s="9"/>
      <c r="SLJ24" s="9"/>
      <c r="SLO24" s="9"/>
      <c r="SLT24" s="9"/>
      <c r="SLY24" s="9"/>
      <c r="SMD24" s="9"/>
      <c r="SMI24" s="9"/>
      <c r="SMN24" s="9"/>
      <c r="SMS24" s="9"/>
      <c r="SMX24" s="9"/>
      <c r="SNC24" s="9"/>
      <c r="SNH24" s="9"/>
      <c r="SNM24" s="9"/>
      <c r="SNR24" s="9"/>
      <c r="SNW24" s="9"/>
      <c r="SOB24" s="9"/>
      <c r="SOG24" s="9"/>
      <c r="SOL24" s="9"/>
      <c r="SOQ24" s="9"/>
      <c r="SOV24" s="9"/>
      <c r="SPA24" s="9"/>
      <c r="SPF24" s="9"/>
      <c r="SPK24" s="9"/>
      <c r="SPP24" s="9"/>
      <c r="SPU24" s="9"/>
      <c r="SPZ24" s="9"/>
      <c r="SQE24" s="9"/>
      <c r="SQJ24" s="9"/>
      <c r="SQO24" s="9"/>
      <c r="SQT24" s="9"/>
      <c r="SQY24" s="9"/>
      <c r="SRD24" s="9"/>
      <c r="SRI24" s="9"/>
      <c r="SRN24" s="9"/>
      <c r="SRS24" s="9"/>
      <c r="SRX24" s="9"/>
      <c r="SSC24" s="9"/>
      <c r="SSH24" s="9"/>
      <c r="SSM24" s="9"/>
      <c r="SSR24" s="9"/>
      <c r="SSW24" s="9"/>
      <c r="STB24" s="9"/>
      <c r="STG24" s="9"/>
      <c r="STL24" s="9"/>
      <c r="STQ24" s="9"/>
      <c r="STV24" s="9"/>
      <c r="SUA24" s="9"/>
      <c r="SUF24" s="9"/>
      <c r="SUK24" s="9"/>
      <c r="SUP24" s="9"/>
      <c r="SUU24" s="9"/>
      <c r="SUZ24" s="9"/>
      <c r="SVE24" s="9"/>
      <c r="SVJ24" s="9"/>
      <c r="SVO24" s="9"/>
      <c r="SVT24" s="9"/>
      <c r="SVY24" s="9"/>
      <c r="SWD24" s="9"/>
      <c r="SWI24" s="9"/>
      <c r="SWN24" s="9"/>
      <c r="SWS24" s="9"/>
      <c r="SWX24" s="9"/>
      <c r="SXC24" s="9"/>
      <c r="SXH24" s="9"/>
      <c r="SXM24" s="9"/>
      <c r="SXR24" s="9"/>
      <c r="SXW24" s="9"/>
      <c r="SYB24" s="9"/>
      <c r="SYG24" s="9"/>
      <c r="SYL24" s="9"/>
      <c r="SYQ24" s="9"/>
      <c r="SYV24" s="9"/>
      <c r="SZA24" s="9"/>
      <c r="SZF24" s="9"/>
      <c r="SZK24" s="9"/>
      <c r="SZP24" s="9"/>
      <c r="SZU24" s="9"/>
      <c r="SZZ24" s="9"/>
      <c r="TAE24" s="9"/>
      <c r="TAJ24" s="9"/>
      <c r="TAO24" s="9"/>
      <c r="TAT24" s="9"/>
      <c r="TAY24" s="9"/>
      <c r="TBD24" s="9"/>
      <c r="TBI24" s="9"/>
      <c r="TBN24" s="9"/>
      <c r="TBS24" s="9"/>
      <c r="TBX24" s="9"/>
      <c r="TCC24" s="9"/>
      <c r="TCH24" s="9"/>
      <c r="TCM24" s="9"/>
      <c r="TCR24" s="9"/>
      <c r="TCW24" s="9"/>
      <c r="TDB24" s="9"/>
      <c r="TDG24" s="9"/>
      <c r="TDL24" s="9"/>
      <c r="TDQ24" s="9"/>
      <c r="TDV24" s="9"/>
      <c r="TEA24" s="9"/>
      <c r="TEF24" s="9"/>
      <c r="TEK24" s="9"/>
      <c r="TEP24" s="9"/>
      <c r="TEU24" s="9"/>
      <c r="TEZ24" s="9"/>
      <c r="TFE24" s="9"/>
      <c r="TFJ24" s="9"/>
      <c r="TFO24" s="9"/>
      <c r="TFT24" s="9"/>
      <c r="TFY24" s="9"/>
      <c r="TGD24" s="9"/>
      <c r="TGI24" s="9"/>
      <c r="TGN24" s="9"/>
      <c r="TGS24" s="9"/>
      <c r="TGX24" s="9"/>
      <c r="THC24" s="9"/>
      <c r="THH24" s="9"/>
      <c r="THM24" s="9"/>
      <c r="THR24" s="9"/>
      <c r="THW24" s="9"/>
      <c r="TIB24" s="9"/>
      <c r="TIG24" s="9"/>
      <c r="TIL24" s="9"/>
      <c r="TIQ24" s="9"/>
      <c r="TIV24" s="9"/>
      <c r="TJA24" s="9"/>
      <c r="TJF24" s="9"/>
      <c r="TJK24" s="9"/>
      <c r="TJP24" s="9"/>
      <c r="TJU24" s="9"/>
      <c r="TJZ24" s="9"/>
      <c r="TKE24" s="9"/>
      <c r="TKJ24" s="9"/>
      <c r="TKO24" s="9"/>
      <c r="TKT24" s="9"/>
      <c r="TKY24" s="9"/>
      <c r="TLD24" s="9"/>
      <c r="TLI24" s="9"/>
      <c r="TLN24" s="9"/>
      <c r="TLS24" s="9"/>
      <c r="TLX24" s="9"/>
      <c r="TMC24" s="9"/>
      <c r="TMH24" s="9"/>
      <c r="TMM24" s="9"/>
      <c r="TMR24" s="9"/>
      <c r="TMW24" s="9"/>
      <c r="TNB24" s="9"/>
      <c r="TNG24" s="9"/>
      <c r="TNL24" s="9"/>
      <c r="TNQ24" s="9"/>
      <c r="TNV24" s="9"/>
      <c r="TOA24" s="9"/>
      <c r="TOF24" s="9"/>
      <c r="TOK24" s="9"/>
      <c r="TOP24" s="9"/>
      <c r="TOU24" s="9"/>
      <c r="TOZ24" s="9"/>
      <c r="TPE24" s="9"/>
      <c r="TPJ24" s="9"/>
      <c r="TPO24" s="9"/>
      <c r="TPT24" s="9"/>
      <c r="TPY24" s="9"/>
      <c r="TQD24" s="9"/>
      <c r="TQI24" s="9"/>
      <c r="TQN24" s="9"/>
      <c r="TQS24" s="9"/>
      <c r="TQX24" s="9"/>
      <c r="TRC24" s="9"/>
      <c r="TRH24" s="9"/>
      <c r="TRM24" s="9"/>
      <c r="TRR24" s="9"/>
      <c r="TRW24" s="9"/>
      <c r="TSB24" s="9"/>
      <c r="TSG24" s="9"/>
      <c r="TSL24" s="9"/>
      <c r="TSQ24" s="9"/>
      <c r="TSV24" s="9"/>
      <c r="TTA24" s="9"/>
      <c r="TTF24" s="9"/>
      <c r="TTK24" s="9"/>
      <c r="TTP24" s="9"/>
      <c r="TTU24" s="9"/>
      <c r="TTZ24" s="9"/>
      <c r="TUE24" s="9"/>
      <c r="TUJ24" s="9"/>
      <c r="TUO24" s="9"/>
      <c r="TUT24" s="9"/>
      <c r="TUY24" s="9"/>
      <c r="TVD24" s="9"/>
      <c r="TVI24" s="9"/>
      <c r="TVN24" s="9"/>
      <c r="TVS24" s="9"/>
      <c r="TVX24" s="9"/>
      <c r="TWC24" s="9"/>
      <c r="TWH24" s="9"/>
      <c r="TWM24" s="9"/>
      <c r="TWR24" s="9"/>
      <c r="TWW24" s="9"/>
      <c r="TXB24" s="9"/>
      <c r="TXG24" s="9"/>
      <c r="TXL24" s="9"/>
      <c r="TXQ24" s="9"/>
      <c r="TXV24" s="9"/>
      <c r="TYA24" s="9"/>
      <c r="TYF24" s="9"/>
      <c r="TYK24" s="9"/>
      <c r="TYP24" s="9"/>
      <c r="TYU24" s="9"/>
      <c r="TYZ24" s="9"/>
      <c r="TZE24" s="9"/>
      <c r="TZJ24" s="9"/>
      <c r="TZO24" s="9"/>
      <c r="TZT24" s="9"/>
      <c r="TZY24" s="9"/>
      <c r="UAD24" s="9"/>
      <c r="UAI24" s="9"/>
      <c r="UAN24" s="9"/>
      <c r="UAS24" s="9"/>
      <c r="UAX24" s="9"/>
      <c r="UBC24" s="9"/>
      <c r="UBH24" s="9"/>
      <c r="UBM24" s="9"/>
      <c r="UBR24" s="9"/>
      <c r="UBW24" s="9"/>
      <c r="UCB24" s="9"/>
      <c r="UCG24" s="9"/>
      <c r="UCL24" s="9"/>
      <c r="UCQ24" s="9"/>
      <c r="UCV24" s="9"/>
      <c r="UDA24" s="9"/>
      <c r="UDF24" s="9"/>
      <c r="UDK24" s="9"/>
      <c r="UDP24" s="9"/>
      <c r="UDU24" s="9"/>
      <c r="UDZ24" s="9"/>
      <c r="UEE24" s="9"/>
      <c r="UEJ24" s="9"/>
      <c r="UEO24" s="9"/>
      <c r="UET24" s="9"/>
      <c r="UEY24" s="9"/>
      <c r="UFD24" s="9"/>
      <c r="UFI24" s="9"/>
      <c r="UFN24" s="9"/>
      <c r="UFS24" s="9"/>
      <c r="UFX24" s="9"/>
      <c r="UGC24" s="9"/>
      <c r="UGH24" s="9"/>
      <c r="UGM24" s="9"/>
      <c r="UGR24" s="9"/>
      <c r="UGW24" s="9"/>
      <c r="UHB24" s="9"/>
      <c r="UHG24" s="9"/>
      <c r="UHL24" s="9"/>
      <c r="UHQ24" s="9"/>
      <c r="UHV24" s="9"/>
      <c r="UIA24" s="9"/>
      <c r="UIF24" s="9"/>
      <c r="UIK24" s="9"/>
      <c r="UIP24" s="9"/>
      <c r="UIU24" s="9"/>
      <c r="UIZ24" s="9"/>
      <c r="UJE24" s="9"/>
      <c r="UJJ24" s="9"/>
      <c r="UJO24" s="9"/>
      <c r="UJT24" s="9"/>
      <c r="UJY24" s="9"/>
      <c r="UKD24" s="9"/>
      <c r="UKI24" s="9"/>
      <c r="UKN24" s="9"/>
      <c r="UKS24" s="9"/>
      <c r="UKX24" s="9"/>
      <c r="ULC24" s="9"/>
      <c r="ULH24" s="9"/>
      <c r="ULM24" s="9"/>
      <c r="ULR24" s="9"/>
      <c r="ULW24" s="9"/>
      <c r="UMB24" s="9"/>
      <c r="UMG24" s="9"/>
      <c r="UML24" s="9"/>
      <c r="UMQ24" s="9"/>
      <c r="UMV24" s="9"/>
      <c r="UNA24" s="9"/>
      <c r="UNF24" s="9"/>
      <c r="UNK24" s="9"/>
      <c r="UNP24" s="9"/>
      <c r="UNU24" s="9"/>
      <c r="UNZ24" s="9"/>
      <c r="UOE24" s="9"/>
      <c r="UOJ24" s="9"/>
      <c r="UOO24" s="9"/>
      <c r="UOT24" s="9"/>
      <c r="UOY24" s="9"/>
      <c r="UPD24" s="9"/>
      <c r="UPI24" s="9"/>
      <c r="UPN24" s="9"/>
      <c r="UPS24" s="9"/>
      <c r="UPX24" s="9"/>
      <c r="UQC24" s="9"/>
      <c r="UQH24" s="9"/>
      <c r="UQM24" s="9"/>
      <c r="UQR24" s="9"/>
      <c r="UQW24" s="9"/>
      <c r="URB24" s="9"/>
      <c r="URG24" s="9"/>
      <c r="URL24" s="9"/>
      <c r="URQ24" s="9"/>
      <c r="URV24" s="9"/>
      <c r="USA24" s="9"/>
      <c r="USF24" s="9"/>
      <c r="USK24" s="9"/>
      <c r="USP24" s="9"/>
      <c r="USU24" s="9"/>
      <c r="USZ24" s="9"/>
      <c r="UTE24" s="9"/>
      <c r="UTJ24" s="9"/>
      <c r="UTO24" s="9"/>
      <c r="UTT24" s="9"/>
      <c r="UTY24" s="9"/>
      <c r="UUD24" s="9"/>
      <c r="UUI24" s="9"/>
      <c r="UUN24" s="9"/>
      <c r="UUS24" s="9"/>
      <c r="UUX24" s="9"/>
      <c r="UVC24" s="9"/>
      <c r="UVH24" s="9"/>
      <c r="UVM24" s="9"/>
      <c r="UVR24" s="9"/>
      <c r="UVW24" s="9"/>
      <c r="UWB24" s="9"/>
      <c r="UWG24" s="9"/>
      <c r="UWL24" s="9"/>
      <c r="UWQ24" s="9"/>
      <c r="UWV24" s="9"/>
      <c r="UXA24" s="9"/>
      <c r="UXF24" s="9"/>
      <c r="UXK24" s="9"/>
      <c r="UXP24" s="9"/>
      <c r="UXU24" s="9"/>
      <c r="UXZ24" s="9"/>
      <c r="UYE24" s="9"/>
      <c r="UYJ24" s="9"/>
      <c r="UYO24" s="9"/>
      <c r="UYT24" s="9"/>
      <c r="UYY24" s="9"/>
      <c r="UZD24" s="9"/>
      <c r="UZI24" s="9"/>
      <c r="UZN24" s="9"/>
      <c r="UZS24" s="9"/>
      <c r="UZX24" s="9"/>
      <c r="VAC24" s="9"/>
      <c r="VAH24" s="9"/>
      <c r="VAM24" s="9"/>
      <c r="VAR24" s="9"/>
      <c r="VAW24" s="9"/>
      <c r="VBB24" s="9"/>
      <c r="VBG24" s="9"/>
      <c r="VBL24" s="9"/>
      <c r="VBQ24" s="9"/>
      <c r="VBV24" s="9"/>
      <c r="VCA24" s="9"/>
      <c r="VCF24" s="9"/>
      <c r="VCK24" s="9"/>
      <c r="VCP24" s="9"/>
      <c r="VCU24" s="9"/>
      <c r="VCZ24" s="9"/>
      <c r="VDE24" s="9"/>
      <c r="VDJ24" s="9"/>
      <c r="VDO24" s="9"/>
      <c r="VDT24" s="9"/>
      <c r="VDY24" s="9"/>
      <c r="VED24" s="9"/>
      <c r="VEI24" s="9"/>
      <c r="VEN24" s="9"/>
      <c r="VES24" s="9"/>
      <c r="VEX24" s="9"/>
      <c r="VFC24" s="9"/>
      <c r="VFH24" s="9"/>
      <c r="VFM24" s="9"/>
      <c r="VFR24" s="9"/>
      <c r="VFW24" s="9"/>
      <c r="VGB24" s="9"/>
      <c r="VGG24" s="9"/>
      <c r="VGL24" s="9"/>
      <c r="VGQ24" s="9"/>
      <c r="VGV24" s="9"/>
      <c r="VHA24" s="9"/>
      <c r="VHF24" s="9"/>
      <c r="VHK24" s="9"/>
      <c r="VHP24" s="9"/>
      <c r="VHU24" s="9"/>
      <c r="VHZ24" s="9"/>
      <c r="VIE24" s="9"/>
      <c r="VIJ24" s="9"/>
      <c r="VIO24" s="9"/>
      <c r="VIT24" s="9"/>
      <c r="VIY24" s="9"/>
      <c r="VJD24" s="9"/>
      <c r="VJI24" s="9"/>
      <c r="VJN24" s="9"/>
      <c r="VJS24" s="9"/>
      <c r="VJX24" s="9"/>
      <c r="VKC24" s="9"/>
      <c r="VKH24" s="9"/>
      <c r="VKM24" s="9"/>
      <c r="VKR24" s="9"/>
      <c r="VKW24" s="9"/>
      <c r="VLB24" s="9"/>
      <c r="VLG24" s="9"/>
      <c r="VLL24" s="9"/>
      <c r="VLQ24" s="9"/>
      <c r="VLV24" s="9"/>
      <c r="VMA24" s="9"/>
      <c r="VMF24" s="9"/>
      <c r="VMK24" s="9"/>
      <c r="VMP24" s="9"/>
      <c r="VMU24" s="9"/>
      <c r="VMZ24" s="9"/>
      <c r="VNE24" s="9"/>
      <c r="VNJ24" s="9"/>
      <c r="VNO24" s="9"/>
      <c r="VNT24" s="9"/>
      <c r="VNY24" s="9"/>
      <c r="VOD24" s="9"/>
      <c r="VOI24" s="9"/>
      <c r="VON24" s="9"/>
      <c r="VOS24" s="9"/>
      <c r="VOX24" s="9"/>
      <c r="VPC24" s="9"/>
      <c r="VPH24" s="9"/>
      <c r="VPM24" s="9"/>
      <c r="VPR24" s="9"/>
      <c r="VPW24" s="9"/>
      <c r="VQB24" s="9"/>
      <c r="VQG24" s="9"/>
      <c r="VQL24" s="9"/>
      <c r="VQQ24" s="9"/>
      <c r="VQV24" s="9"/>
      <c r="VRA24" s="9"/>
      <c r="VRF24" s="9"/>
      <c r="VRK24" s="9"/>
      <c r="VRP24" s="9"/>
      <c r="VRU24" s="9"/>
      <c r="VRZ24" s="9"/>
      <c r="VSE24" s="9"/>
      <c r="VSJ24" s="9"/>
      <c r="VSO24" s="9"/>
      <c r="VST24" s="9"/>
      <c r="VSY24" s="9"/>
      <c r="VTD24" s="9"/>
      <c r="VTI24" s="9"/>
      <c r="VTN24" s="9"/>
      <c r="VTS24" s="9"/>
      <c r="VTX24" s="9"/>
      <c r="VUC24" s="9"/>
      <c r="VUH24" s="9"/>
      <c r="VUM24" s="9"/>
      <c r="VUR24" s="9"/>
      <c r="VUW24" s="9"/>
      <c r="VVB24" s="9"/>
      <c r="VVG24" s="9"/>
      <c r="VVL24" s="9"/>
      <c r="VVQ24" s="9"/>
      <c r="VVV24" s="9"/>
      <c r="VWA24" s="9"/>
      <c r="VWF24" s="9"/>
      <c r="VWK24" s="9"/>
      <c r="VWP24" s="9"/>
      <c r="VWU24" s="9"/>
      <c r="VWZ24" s="9"/>
      <c r="VXE24" s="9"/>
      <c r="VXJ24" s="9"/>
      <c r="VXO24" s="9"/>
      <c r="VXT24" s="9"/>
      <c r="VXY24" s="9"/>
      <c r="VYD24" s="9"/>
      <c r="VYI24" s="9"/>
      <c r="VYN24" s="9"/>
      <c r="VYS24" s="9"/>
      <c r="VYX24" s="9"/>
      <c r="VZC24" s="9"/>
      <c r="VZH24" s="9"/>
      <c r="VZM24" s="9"/>
      <c r="VZR24" s="9"/>
      <c r="VZW24" s="9"/>
      <c r="WAB24" s="9"/>
      <c r="WAG24" s="9"/>
      <c r="WAL24" s="9"/>
      <c r="WAQ24" s="9"/>
      <c r="WAV24" s="9"/>
      <c r="WBA24" s="9"/>
      <c r="WBF24" s="9"/>
      <c r="WBK24" s="9"/>
      <c r="WBP24" s="9"/>
      <c r="WBU24" s="9"/>
      <c r="WBZ24" s="9"/>
      <c r="WCE24" s="9"/>
      <c r="WCJ24" s="9"/>
      <c r="WCO24" s="9"/>
      <c r="WCT24" s="9"/>
      <c r="WCY24" s="9"/>
      <c r="WDD24" s="9"/>
      <c r="WDI24" s="9"/>
      <c r="WDN24" s="9"/>
      <c r="WDS24" s="9"/>
      <c r="WDX24" s="9"/>
      <c r="WEC24" s="9"/>
      <c r="WEH24" s="9"/>
      <c r="WEM24" s="9"/>
      <c r="WER24" s="9"/>
      <c r="WEW24" s="9"/>
      <c r="WFB24" s="9"/>
      <c r="WFG24" s="9"/>
      <c r="WFL24" s="9"/>
      <c r="WFQ24" s="9"/>
      <c r="WFV24" s="9"/>
      <c r="WGA24" s="9"/>
      <c r="WGF24" s="9"/>
      <c r="WGK24" s="9"/>
      <c r="WGP24" s="9"/>
      <c r="WGU24" s="9"/>
      <c r="WGZ24" s="9"/>
      <c r="WHE24" s="9"/>
      <c r="WHJ24" s="9"/>
      <c r="WHO24" s="9"/>
      <c r="WHT24" s="9"/>
      <c r="WHY24" s="9"/>
      <c r="WID24" s="9"/>
      <c r="WII24" s="9"/>
      <c r="WIN24" s="9"/>
      <c r="WIS24" s="9"/>
      <c r="WIX24" s="9"/>
      <c r="WJC24" s="9"/>
      <c r="WJH24" s="9"/>
      <c r="WJM24" s="9"/>
      <c r="WJR24" s="9"/>
      <c r="WJW24" s="9"/>
      <c r="WKB24" s="9"/>
      <c r="WKG24" s="9"/>
      <c r="WKL24" s="9"/>
      <c r="WKQ24" s="9"/>
      <c r="WKV24" s="9"/>
      <c r="WLA24" s="9"/>
      <c r="WLF24" s="9"/>
      <c r="WLK24" s="9"/>
      <c r="WLP24" s="9"/>
      <c r="WLU24" s="9"/>
      <c r="WLZ24" s="9"/>
      <c r="WME24" s="9"/>
      <c r="WMJ24" s="9"/>
      <c r="WMO24" s="9"/>
      <c r="WMT24" s="9"/>
      <c r="WMY24" s="9"/>
      <c r="WND24" s="9"/>
      <c r="WNI24" s="9"/>
      <c r="WNN24" s="9"/>
      <c r="WNS24" s="9"/>
      <c r="WNX24" s="9"/>
      <c r="WOC24" s="9"/>
      <c r="WOH24" s="9"/>
      <c r="WOM24" s="9"/>
      <c r="WOR24" s="9"/>
      <c r="WOW24" s="9"/>
      <c r="WPB24" s="9"/>
      <c r="WPG24" s="9"/>
      <c r="WPL24" s="9"/>
      <c r="WPQ24" s="9"/>
      <c r="WPV24" s="9"/>
      <c r="WQA24" s="9"/>
      <c r="WQF24" s="9"/>
      <c r="WQK24" s="9"/>
      <c r="WQP24" s="9"/>
      <c r="WQU24" s="9"/>
      <c r="WQZ24" s="9"/>
      <c r="WRE24" s="9"/>
      <c r="WRJ24" s="9"/>
      <c r="WRO24" s="9"/>
      <c r="WRT24" s="9"/>
      <c r="WRY24" s="9"/>
      <c r="WSD24" s="9"/>
      <c r="WSI24" s="9"/>
      <c r="WSN24" s="9"/>
      <c r="WSS24" s="9"/>
      <c r="WSX24" s="9"/>
      <c r="WTC24" s="9"/>
      <c r="WTH24" s="9"/>
      <c r="WTM24" s="9"/>
      <c r="WTR24" s="9"/>
      <c r="WTW24" s="9"/>
      <c r="WUB24" s="9"/>
      <c r="WUG24" s="9"/>
      <c r="WUL24" s="9"/>
      <c r="WUQ24" s="9"/>
      <c r="WUV24" s="9"/>
      <c r="WVA24" s="9"/>
      <c r="WVF24" s="9"/>
      <c r="WVK24" s="9"/>
      <c r="WVP24" s="9"/>
      <c r="WVU24" s="9"/>
      <c r="WVZ24" s="9"/>
      <c r="WWE24" s="9"/>
      <c r="WWJ24" s="9"/>
      <c r="WWO24" s="9"/>
      <c r="WWT24" s="9"/>
      <c r="WWY24" s="9"/>
      <c r="WXD24" s="9"/>
      <c r="WXI24" s="9"/>
      <c r="WXN24" s="9"/>
      <c r="WXS24" s="9"/>
      <c r="WXX24" s="9"/>
      <c r="WYC24" s="9"/>
      <c r="WYH24" s="9"/>
      <c r="WYM24" s="9"/>
      <c r="WYR24" s="9"/>
      <c r="WYW24" s="9"/>
      <c r="WZB24" s="9"/>
      <c r="WZG24" s="9"/>
      <c r="WZL24" s="9"/>
      <c r="WZQ24" s="9"/>
      <c r="WZV24" s="9"/>
      <c r="XAA24" s="9"/>
      <c r="XAF24" s="9"/>
      <c r="XAK24" s="9"/>
      <c r="XAP24" s="9"/>
      <c r="XAU24" s="9"/>
      <c r="XAZ24" s="9"/>
      <c r="XBE24" s="9"/>
      <c r="XBJ24" s="9"/>
      <c r="XBO24" s="9"/>
      <c r="XBT24" s="9"/>
      <c r="XBY24" s="9"/>
      <c r="XCD24" s="9"/>
      <c r="XCI24" s="9"/>
      <c r="XCN24" s="9"/>
      <c r="XCS24" s="9"/>
      <c r="XCX24" s="9"/>
      <c r="XDC24" s="9"/>
      <c r="XDH24" s="9"/>
      <c r="XDM24" s="9"/>
      <c r="XDR24" s="9"/>
      <c r="XDW24" s="9"/>
      <c r="XEB24" s="9"/>
      <c r="XEG24" s="9"/>
      <c r="XEL24" s="9"/>
      <c r="XEQ24" s="9"/>
      <c r="XEV24" s="9"/>
      <c r="XFA24" s="9"/>
    </row>
    <row r="25" spans="1:1021 1026:2046 2051:3071 3076:4096 4101:5116 5121:6141 6146:7166 7171:8191 8196:9216 9221:10236 10241:11261 11266:12286 12291:13311 13316:14336 14341:15356 15361:16381" s="77" customFormat="1" ht="19.95" customHeight="1" x14ac:dyDescent="0.3">
      <c r="A25" s="9" t="s">
        <v>86</v>
      </c>
      <c r="B25" s="77">
        <v>1.2529999999999999</v>
      </c>
      <c r="C25" s="77">
        <v>1.9</v>
      </c>
      <c r="D25" s="77">
        <v>1.9</v>
      </c>
      <c r="E25" s="77">
        <v>3.6</v>
      </c>
      <c r="F25" s="77">
        <v>3.2</v>
      </c>
      <c r="G25" s="9"/>
      <c r="H25" s="9"/>
      <c r="P25" s="9"/>
      <c r="U25" s="9"/>
      <c r="Z25" s="9"/>
      <c r="AE25" s="9"/>
      <c r="AJ25" s="9"/>
      <c r="AO25" s="9"/>
      <c r="AT25" s="9"/>
      <c r="AY25" s="9"/>
      <c r="BD25" s="9"/>
      <c r="BI25" s="9"/>
      <c r="BN25" s="9"/>
      <c r="BS25" s="9"/>
      <c r="BX25" s="9"/>
      <c r="CC25" s="9"/>
      <c r="CH25" s="9"/>
      <c r="CM25" s="9"/>
      <c r="CR25" s="9"/>
      <c r="CW25" s="9"/>
      <c r="DB25" s="9"/>
      <c r="DG25" s="9"/>
      <c r="DL25" s="9"/>
      <c r="DQ25" s="9"/>
      <c r="DV25" s="9"/>
      <c r="EA25" s="9"/>
      <c r="EF25" s="9"/>
      <c r="EK25" s="9"/>
      <c r="EP25" s="9"/>
      <c r="EU25" s="9"/>
      <c r="EZ25" s="9"/>
      <c r="FE25" s="9"/>
      <c r="FJ25" s="9"/>
      <c r="FO25" s="9"/>
      <c r="FT25" s="9"/>
      <c r="FY25" s="9"/>
      <c r="GD25" s="9"/>
      <c r="GI25" s="9"/>
      <c r="GN25" s="9"/>
      <c r="GS25" s="9"/>
      <c r="GX25" s="9"/>
      <c r="HC25" s="9"/>
      <c r="HH25" s="9"/>
      <c r="HM25" s="9"/>
      <c r="HR25" s="9"/>
      <c r="HW25" s="9"/>
      <c r="IB25" s="9"/>
      <c r="IG25" s="9"/>
      <c r="IL25" s="9"/>
      <c r="IQ25" s="9"/>
      <c r="IV25" s="9"/>
      <c r="JA25" s="9"/>
      <c r="JF25" s="9"/>
      <c r="JK25" s="9"/>
      <c r="JP25" s="9"/>
      <c r="JU25" s="9"/>
      <c r="JZ25" s="9"/>
      <c r="KE25" s="9"/>
      <c r="KJ25" s="9"/>
      <c r="KO25" s="9"/>
      <c r="KT25" s="9"/>
      <c r="KY25" s="9"/>
      <c r="LD25" s="9"/>
      <c r="LI25" s="9"/>
      <c r="LN25" s="9"/>
      <c r="LS25" s="9"/>
      <c r="LX25" s="9"/>
      <c r="MC25" s="9"/>
      <c r="MH25" s="9"/>
      <c r="MM25" s="9"/>
      <c r="MR25" s="9"/>
      <c r="MW25" s="9"/>
      <c r="NB25" s="9"/>
      <c r="NG25" s="9"/>
      <c r="NL25" s="9"/>
      <c r="NQ25" s="9"/>
      <c r="NV25" s="9"/>
      <c r="OA25" s="9"/>
      <c r="OF25" s="9"/>
      <c r="OK25" s="9"/>
      <c r="OP25" s="9"/>
      <c r="OU25" s="9"/>
      <c r="OZ25" s="9"/>
      <c r="PE25" s="9"/>
      <c r="PJ25" s="9"/>
      <c r="PO25" s="9"/>
      <c r="PT25" s="9"/>
      <c r="PY25" s="9"/>
      <c r="QD25" s="9"/>
      <c r="QI25" s="9"/>
      <c r="QN25" s="9"/>
      <c r="QS25" s="9"/>
      <c r="QX25" s="9"/>
      <c r="RC25" s="9"/>
      <c r="RH25" s="9"/>
      <c r="RM25" s="9"/>
      <c r="RR25" s="9"/>
      <c r="RW25" s="9"/>
      <c r="SB25" s="9"/>
      <c r="SG25" s="9"/>
      <c r="SL25" s="9"/>
      <c r="SQ25" s="9"/>
      <c r="SV25" s="9"/>
      <c r="TA25" s="9"/>
      <c r="TF25" s="9"/>
      <c r="TK25" s="9"/>
      <c r="TP25" s="9"/>
      <c r="TU25" s="9"/>
      <c r="TZ25" s="9"/>
      <c r="UE25" s="9"/>
      <c r="UJ25" s="9"/>
      <c r="UO25" s="9"/>
      <c r="UT25" s="9"/>
      <c r="UY25" s="9"/>
      <c r="VD25" s="9"/>
      <c r="VI25" s="9"/>
      <c r="VN25" s="9"/>
      <c r="VS25" s="9"/>
      <c r="VX25" s="9"/>
      <c r="WC25" s="9"/>
      <c r="WH25" s="9"/>
      <c r="WM25" s="9"/>
      <c r="WR25" s="9"/>
      <c r="WW25" s="9"/>
      <c r="XB25" s="9"/>
      <c r="XG25" s="9"/>
      <c r="XL25" s="9"/>
      <c r="XQ25" s="9"/>
      <c r="XV25" s="9"/>
      <c r="YA25" s="9"/>
      <c r="YF25" s="9"/>
      <c r="YK25" s="9"/>
      <c r="YP25" s="9"/>
      <c r="YU25" s="9"/>
      <c r="YZ25" s="9"/>
      <c r="ZE25" s="9"/>
      <c r="ZJ25" s="9"/>
      <c r="ZO25" s="9"/>
      <c r="ZT25" s="9"/>
      <c r="ZY25" s="9"/>
      <c r="AAD25" s="9"/>
      <c r="AAI25" s="9"/>
      <c r="AAN25" s="9"/>
      <c r="AAS25" s="9"/>
      <c r="AAX25" s="9"/>
      <c r="ABC25" s="9"/>
      <c r="ABH25" s="9"/>
      <c r="ABM25" s="9"/>
      <c r="ABR25" s="9"/>
      <c r="ABW25" s="9"/>
      <c r="ACB25" s="9"/>
      <c r="ACG25" s="9"/>
      <c r="ACL25" s="9"/>
      <c r="ACQ25" s="9"/>
      <c r="ACV25" s="9"/>
      <c r="ADA25" s="9"/>
      <c r="ADF25" s="9"/>
      <c r="ADK25" s="9"/>
      <c r="ADP25" s="9"/>
      <c r="ADU25" s="9"/>
      <c r="ADZ25" s="9"/>
      <c r="AEE25" s="9"/>
      <c r="AEJ25" s="9"/>
      <c r="AEO25" s="9"/>
      <c r="AET25" s="9"/>
      <c r="AEY25" s="9"/>
      <c r="AFD25" s="9"/>
      <c r="AFI25" s="9"/>
      <c r="AFN25" s="9"/>
      <c r="AFS25" s="9"/>
      <c r="AFX25" s="9"/>
      <c r="AGC25" s="9"/>
      <c r="AGH25" s="9"/>
      <c r="AGM25" s="9"/>
      <c r="AGR25" s="9"/>
      <c r="AGW25" s="9"/>
      <c r="AHB25" s="9"/>
      <c r="AHG25" s="9"/>
      <c r="AHL25" s="9"/>
      <c r="AHQ25" s="9"/>
      <c r="AHV25" s="9"/>
      <c r="AIA25" s="9"/>
      <c r="AIF25" s="9"/>
      <c r="AIK25" s="9"/>
      <c r="AIP25" s="9"/>
      <c r="AIU25" s="9"/>
      <c r="AIZ25" s="9"/>
      <c r="AJE25" s="9"/>
      <c r="AJJ25" s="9"/>
      <c r="AJO25" s="9"/>
      <c r="AJT25" s="9"/>
      <c r="AJY25" s="9"/>
      <c r="AKD25" s="9"/>
      <c r="AKI25" s="9"/>
      <c r="AKN25" s="9"/>
      <c r="AKS25" s="9"/>
      <c r="AKX25" s="9"/>
      <c r="ALC25" s="9"/>
      <c r="ALH25" s="9"/>
      <c r="ALM25" s="9"/>
      <c r="ALR25" s="9"/>
      <c r="ALW25" s="9"/>
      <c r="AMB25" s="9"/>
      <c r="AMG25" s="9"/>
      <c r="AML25" s="9"/>
      <c r="AMQ25" s="9"/>
      <c r="AMV25" s="9"/>
      <c r="ANA25" s="9"/>
      <c r="ANF25" s="9"/>
      <c r="ANK25" s="9"/>
      <c r="ANP25" s="9"/>
      <c r="ANU25" s="9"/>
      <c r="ANZ25" s="9"/>
      <c r="AOE25" s="9"/>
      <c r="AOJ25" s="9"/>
      <c r="AOO25" s="9"/>
      <c r="AOT25" s="9"/>
      <c r="AOY25" s="9"/>
      <c r="APD25" s="9"/>
      <c r="API25" s="9"/>
      <c r="APN25" s="9"/>
      <c r="APS25" s="9"/>
      <c r="APX25" s="9"/>
      <c r="AQC25" s="9"/>
      <c r="AQH25" s="9"/>
      <c r="AQM25" s="9"/>
      <c r="AQR25" s="9"/>
      <c r="AQW25" s="9"/>
      <c r="ARB25" s="9"/>
      <c r="ARG25" s="9"/>
      <c r="ARL25" s="9"/>
      <c r="ARQ25" s="9"/>
      <c r="ARV25" s="9"/>
      <c r="ASA25" s="9"/>
      <c r="ASF25" s="9"/>
      <c r="ASK25" s="9"/>
      <c r="ASP25" s="9"/>
      <c r="ASU25" s="9"/>
      <c r="ASZ25" s="9"/>
      <c r="ATE25" s="9"/>
      <c r="ATJ25" s="9"/>
      <c r="ATO25" s="9"/>
      <c r="ATT25" s="9"/>
      <c r="ATY25" s="9"/>
      <c r="AUD25" s="9"/>
      <c r="AUI25" s="9"/>
      <c r="AUN25" s="9"/>
      <c r="AUS25" s="9"/>
      <c r="AUX25" s="9"/>
      <c r="AVC25" s="9"/>
      <c r="AVH25" s="9"/>
      <c r="AVM25" s="9"/>
      <c r="AVR25" s="9"/>
      <c r="AVW25" s="9"/>
      <c r="AWB25" s="9"/>
      <c r="AWG25" s="9"/>
      <c r="AWL25" s="9"/>
      <c r="AWQ25" s="9"/>
      <c r="AWV25" s="9"/>
      <c r="AXA25" s="9"/>
      <c r="AXF25" s="9"/>
      <c r="AXK25" s="9"/>
      <c r="AXP25" s="9"/>
      <c r="AXU25" s="9"/>
      <c r="AXZ25" s="9"/>
      <c r="AYE25" s="9"/>
      <c r="AYJ25" s="9"/>
      <c r="AYO25" s="9"/>
      <c r="AYT25" s="9"/>
      <c r="AYY25" s="9"/>
      <c r="AZD25" s="9"/>
      <c r="AZI25" s="9"/>
      <c r="AZN25" s="9"/>
      <c r="AZS25" s="9"/>
      <c r="AZX25" s="9"/>
      <c r="BAC25" s="9"/>
      <c r="BAH25" s="9"/>
      <c r="BAM25" s="9"/>
      <c r="BAR25" s="9"/>
      <c r="BAW25" s="9"/>
      <c r="BBB25" s="9"/>
      <c r="BBG25" s="9"/>
      <c r="BBL25" s="9"/>
      <c r="BBQ25" s="9"/>
      <c r="BBV25" s="9"/>
      <c r="BCA25" s="9"/>
      <c r="BCF25" s="9"/>
      <c r="BCK25" s="9"/>
      <c r="BCP25" s="9"/>
      <c r="BCU25" s="9"/>
      <c r="BCZ25" s="9"/>
      <c r="BDE25" s="9"/>
      <c r="BDJ25" s="9"/>
      <c r="BDO25" s="9"/>
      <c r="BDT25" s="9"/>
      <c r="BDY25" s="9"/>
      <c r="BED25" s="9"/>
      <c r="BEI25" s="9"/>
      <c r="BEN25" s="9"/>
      <c r="BES25" s="9"/>
      <c r="BEX25" s="9"/>
      <c r="BFC25" s="9"/>
      <c r="BFH25" s="9"/>
      <c r="BFM25" s="9"/>
      <c r="BFR25" s="9"/>
      <c r="BFW25" s="9"/>
      <c r="BGB25" s="9"/>
      <c r="BGG25" s="9"/>
      <c r="BGL25" s="9"/>
      <c r="BGQ25" s="9"/>
      <c r="BGV25" s="9"/>
      <c r="BHA25" s="9"/>
      <c r="BHF25" s="9"/>
      <c r="BHK25" s="9"/>
      <c r="BHP25" s="9"/>
      <c r="BHU25" s="9"/>
      <c r="BHZ25" s="9"/>
      <c r="BIE25" s="9"/>
      <c r="BIJ25" s="9"/>
      <c r="BIO25" s="9"/>
      <c r="BIT25" s="9"/>
      <c r="BIY25" s="9"/>
      <c r="BJD25" s="9"/>
      <c r="BJI25" s="9"/>
      <c r="BJN25" s="9"/>
      <c r="BJS25" s="9"/>
      <c r="BJX25" s="9"/>
      <c r="BKC25" s="9"/>
      <c r="BKH25" s="9"/>
      <c r="BKM25" s="9"/>
      <c r="BKR25" s="9"/>
      <c r="BKW25" s="9"/>
      <c r="BLB25" s="9"/>
      <c r="BLG25" s="9"/>
      <c r="BLL25" s="9"/>
      <c r="BLQ25" s="9"/>
      <c r="BLV25" s="9"/>
      <c r="BMA25" s="9"/>
      <c r="BMF25" s="9"/>
      <c r="BMK25" s="9"/>
      <c r="BMP25" s="9"/>
      <c r="BMU25" s="9"/>
      <c r="BMZ25" s="9"/>
      <c r="BNE25" s="9"/>
      <c r="BNJ25" s="9"/>
      <c r="BNO25" s="9"/>
      <c r="BNT25" s="9"/>
      <c r="BNY25" s="9"/>
      <c r="BOD25" s="9"/>
      <c r="BOI25" s="9"/>
      <c r="BON25" s="9"/>
      <c r="BOS25" s="9"/>
      <c r="BOX25" s="9"/>
      <c r="BPC25" s="9"/>
      <c r="BPH25" s="9"/>
      <c r="BPM25" s="9"/>
      <c r="BPR25" s="9"/>
      <c r="BPW25" s="9"/>
      <c r="BQB25" s="9"/>
      <c r="BQG25" s="9"/>
      <c r="BQL25" s="9"/>
      <c r="BQQ25" s="9"/>
      <c r="BQV25" s="9"/>
      <c r="BRA25" s="9"/>
      <c r="BRF25" s="9"/>
      <c r="BRK25" s="9"/>
      <c r="BRP25" s="9"/>
      <c r="BRU25" s="9"/>
      <c r="BRZ25" s="9"/>
      <c r="BSE25" s="9"/>
      <c r="BSJ25" s="9"/>
      <c r="BSO25" s="9"/>
      <c r="BST25" s="9"/>
      <c r="BSY25" s="9"/>
      <c r="BTD25" s="9"/>
      <c r="BTI25" s="9"/>
      <c r="BTN25" s="9"/>
      <c r="BTS25" s="9"/>
      <c r="BTX25" s="9"/>
      <c r="BUC25" s="9"/>
      <c r="BUH25" s="9"/>
      <c r="BUM25" s="9"/>
      <c r="BUR25" s="9"/>
      <c r="BUW25" s="9"/>
      <c r="BVB25" s="9"/>
      <c r="BVG25" s="9"/>
      <c r="BVL25" s="9"/>
      <c r="BVQ25" s="9"/>
      <c r="BVV25" s="9"/>
      <c r="BWA25" s="9"/>
      <c r="BWF25" s="9"/>
      <c r="BWK25" s="9"/>
      <c r="BWP25" s="9"/>
      <c r="BWU25" s="9"/>
      <c r="BWZ25" s="9"/>
      <c r="BXE25" s="9"/>
      <c r="BXJ25" s="9"/>
      <c r="BXO25" s="9"/>
      <c r="BXT25" s="9"/>
      <c r="BXY25" s="9"/>
      <c r="BYD25" s="9"/>
      <c r="BYI25" s="9"/>
      <c r="BYN25" s="9"/>
      <c r="BYS25" s="9"/>
      <c r="BYX25" s="9"/>
      <c r="BZC25" s="9"/>
      <c r="BZH25" s="9"/>
      <c r="BZM25" s="9"/>
      <c r="BZR25" s="9"/>
      <c r="BZW25" s="9"/>
      <c r="CAB25" s="9"/>
      <c r="CAG25" s="9"/>
      <c r="CAL25" s="9"/>
      <c r="CAQ25" s="9"/>
      <c r="CAV25" s="9"/>
      <c r="CBA25" s="9"/>
      <c r="CBF25" s="9"/>
      <c r="CBK25" s="9"/>
      <c r="CBP25" s="9"/>
      <c r="CBU25" s="9"/>
      <c r="CBZ25" s="9"/>
      <c r="CCE25" s="9"/>
      <c r="CCJ25" s="9"/>
      <c r="CCO25" s="9"/>
      <c r="CCT25" s="9"/>
      <c r="CCY25" s="9"/>
      <c r="CDD25" s="9"/>
      <c r="CDI25" s="9"/>
      <c r="CDN25" s="9"/>
      <c r="CDS25" s="9"/>
      <c r="CDX25" s="9"/>
      <c r="CEC25" s="9"/>
      <c r="CEH25" s="9"/>
      <c r="CEM25" s="9"/>
      <c r="CER25" s="9"/>
      <c r="CEW25" s="9"/>
      <c r="CFB25" s="9"/>
      <c r="CFG25" s="9"/>
      <c r="CFL25" s="9"/>
      <c r="CFQ25" s="9"/>
      <c r="CFV25" s="9"/>
      <c r="CGA25" s="9"/>
      <c r="CGF25" s="9"/>
      <c r="CGK25" s="9"/>
      <c r="CGP25" s="9"/>
      <c r="CGU25" s="9"/>
      <c r="CGZ25" s="9"/>
      <c r="CHE25" s="9"/>
      <c r="CHJ25" s="9"/>
      <c r="CHO25" s="9"/>
      <c r="CHT25" s="9"/>
      <c r="CHY25" s="9"/>
      <c r="CID25" s="9"/>
      <c r="CII25" s="9"/>
      <c r="CIN25" s="9"/>
      <c r="CIS25" s="9"/>
      <c r="CIX25" s="9"/>
      <c r="CJC25" s="9"/>
      <c r="CJH25" s="9"/>
      <c r="CJM25" s="9"/>
      <c r="CJR25" s="9"/>
      <c r="CJW25" s="9"/>
      <c r="CKB25" s="9"/>
      <c r="CKG25" s="9"/>
      <c r="CKL25" s="9"/>
      <c r="CKQ25" s="9"/>
      <c r="CKV25" s="9"/>
      <c r="CLA25" s="9"/>
      <c r="CLF25" s="9"/>
      <c r="CLK25" s="9"/>
      <c r="CLP25" s="9"/>
      <c r="CLU25" s="9"/>
      <c r="CLZ25" s="9"/>
      <c r="CME25" s="9"/>
      <c r="CMJ25" s="9"/>
      <c r="CMO25" s="9"/>
      <c r="CMT25" s="9"/>
      <c r="CMY25" s="9"/>
      <c r="CND25" s="9"/>
      <c r="CNI25" s="9"/>
      <c r="CNN25" s="9"/>
      <c r="CNS25" s="9"/>
      <c r="CNX25" s="9"/>
      <c r="COC25" s="9"/>
      <c r="COH25" s="9"/>
      <c r="COM25" s="9"/>
      <c r="COR25" s="9"/>
      <c r="COW25" s="9"/>
      <c r="CPB25" s="9"/>
      <c r="CPG25" s="9"/>
      <c r="CPL25" s="9"/>
      <c r="CPQ25" s="9"/>
      <c r="CPV25" s="9"/>
      <c r="CQA25" s="9"/>
      <c r="CQF25" s="9"/>
      <c r="CQK25" s="9"/>
      <c r="CQP25" s="9"/>
      <c r="CQU25" s="9"/>
      <c r="CQZ25" s="9"/>
      <c r="CRE25" s="9"/>
      <c r="CRJ25" s="9"/>
      <c r="CRO25" s="9"/>
      <c r="CRT25" s="9"/>
      <c r="CRY25" s="9"/>
      <c r="CSD25" s="9"/>
      <c r="CSI25" s="9"/>
      <c r="CSN25" s="9"/>
      <c r="CSS25" s="9"/>
      <c r="CSX25" s="9"/>
      <c r="CTC25" s="9"/>
      <c r="CTH25" s="9"/>
      <c r="CTM25" s="9"/>
      <c r="CTR25" s="9"/>
      <c r="CTW25" s="9"/>
      <c r="CUB25" s="9"/>
      <c r="CUG25" s="9"/>
      <c r="CUL25" s="9"/>
      <c r="CUQ25" s="9"/>
      <c r="CUV25" s="9"/>
      <c r="CVA25" s="9"/>
      <c r="CVF25" s="9"/>
      <c r="CVK25" s="9"/>
      <c r="CVP25" s="9"/>
      <c r="CVU25" s="9"/>
      <c r="CVZ25" s="9"/>
      <c r="CWE25" s="9"/>
      <c r="CWJ25" s="9"/>
      <c r="CWO25" s="9"/>
      <c r="CWT25" s="9"/>
      <c r="CWY25" s="9"/>
      <c r="CXD25" s="9"/>
      <c r="CXI25" s="9"/>
      <c r="CXN25" s="9"/>
      <c r="CXS25" s="9"/>
      <c r="CXX25" s="9"/>
      <c r="CYC25" s="9"/>
      <c r="CYH25" s="9"/>
      <c r="CYM25" s="9"/>
      <c r="CYR25" s="9"/>
      <c r="CYW25" s="9"/>
      <c r="CZB25" s="9"/>
      <c r="CZG25" s="9"/>
      <c r="CZL25" s="9"/>
      <c r="CZQ25" s="9"/>
      <c r="CZV25" s="9"/>
      <c r="DAA25" s="9"/>
      <c r="DAF25" s="9"/>
      <c r="DAK25" s="9"/>
      <c r="DAP25" s="9"/>
      <c r="DAU25" s="9"/>
      <c r="DAZ25" s="9"/>
      <c r="DBE25" s="9"/>
      <c r="DBJ25" s="9"/>
      <c r="DBO25" s="9"/>
      <c r="DBT25" s="9"/>
      <c r="DBY25" s="9"/>
      <c r="DCD25" s="9"/>
      <c r="DCI25" s="9"/>
      <c r="DCN25" s="9"/>
      <c r="DCS25" s="9"/>
      <c r="DCX25" s="9"/>
      <c r="DDC25" s="9"/>
      <c r="DDH25" s="9"/>
      <c r="DDM25" s="9"/>
      <c r="DDR25" s="9"/>
      <c r="DDW25" s="9"/>
      <c r="DEB25" s="9"/>
      <c r="DEG25" s="9"/>
      <c r="DEL25" s="9"/>
      <c r="DEQ25" s="9"/>
      <c r="DEV25" s="9"/>
      <c r="DFA25" s="9"/>
      <c r="DFF25" s="9"/>
      <c r="DFK25" s="9"/>
      <c r="DFP25" s="9"/>
      <c r="DFU25" s="9"/>
      <c r="DFZ25" s="9"/>
      <c r="DGE25" s="9"/>
      <c r="DGJ25" s="9"/>
      <c r="DGO25" s="9"/>
      <c r="DGT25" s="9"/>
      <c r="DGY25" s="9"/>
      <c r="DHD25" s="9"/>
      <c r="DHI25" s="9"/>
      <c r="DHN25" s="9"/>
      <c r="DHS25" s="9"/>
      <c r="DHX25" s="9"/>
      <c r="DIC25" s="9"/>
      <c r="DIH25" s="9"/>
      <c r="DIM25" s="9"/>
      <c r="DIR25" s="9"/>
      <c r="DIW25" s="9"/>
      <c r="DJB25" s="9"/>
      <c r="DJG25" s="9"/>
      <c r="DJL25" s="9"/>
      <c r="DJQ25" s="9"/>
      <c r="DJV25" s="9"/>
      <c r="DKA25" s="9"/>
      <c r="DKF25" s="9"/>
      <c r="DKK25" s="9"/>
      <c r="DKP25" s="9"/>
      <c r="DKU25" s="9"/>
      <c r="DKZ25" s="9"/>
      <c r="DLE25" s="9"/>
      <c r="DLJ25" s="9"/>
      <c r="DLO25" s="9"/>
      <c r="DLT25" s="9"/>
      <c r="DLY25" s="9"/>
      <c r="DMD25" s="9"/>
      <c r="DMI25" s="9"/>
      <c r="DMN25" s="9"/>
      <c r="DMS25" s="9"/>
      <c r="DMX25" s="9"/>
      <c r="DNC25" s="9"/>
      <c r="DNH25" s="9"/>
      <c r="DNM25" s="9"/>
      <c r="DNR25" s="9"/>
      <c r="DNW25" s="9"/>
      <c r="DOB25" s="9"/>
      <c r="DOG25" s="9"/>
      <c r="DOL25" s="9"/>
      <c r="DOQ25" s="9"/>
      <c r="DOV25" s="9"/>
      <c r="DPA25" s="9"/>
      <c r="DPF25" s="9"/>
      <c r="DPK25" s="9"/>
      <c r="DPP25" s="9"/>
      <c r="DPU25" s="9"/>
      <c r="DPZ25" s="9"/>
      <c r="DQE25" s="9"/>
      <c r="DQJ25" s="9"/>
      <c r="DQO25" s="9"/>
      <c r="DQT25" s="9"/>
      <c r="DQY25" s="9"/>
      <c r="DRD25" s="9"/>
      <c r="DRI25" s="9"/>
      <c r="DRN25" s="9"/>
      <c r="DRS25" s="9"/>
      <c r="DRX25" s="9"/>
      <c r="DSC25" s="9"/>
      <c r="DSH25" s="9"/>
      <c r="DSM25" s="9"/>
      <c r="DSR25" s="9"/>
      <c r="DSW25" s="9"/>
      <c r="DTB25" s="9"/>
      <c r="DTG25" s="9"/>
      <c r="DTL25" s="9"/>
      <c r="DTQ25" s="9"/>
      <c r="DTV25" s="9"/>
      <c r="DUA25" s="9"/>
      <c r="DUF25" s="9"/>
      <c r="DUK25" s="9"/>
      <c r="DUP25" s="9"/>
      <c r="DUU25" s="9"/>
      <c r="DUZ25" s="9"/>
      <c r="DVE25" s="9"/>
      <c r="DVJ25" s="9"/>
      <c r="DVO25" s="9"/>
      <c r="DVT25" s="9"/>
      <c r="DVY25" s="9"/>
      <c r="DWD25" s="9"/>
      <c r="DWI25" s="9"/>
      <c r="DWN25" s="9"/>
      <c r="DWS25" s="9"/>
      <c r="DWX25" s="9"/>
      <c r="DXC25" s="9"/>
      <c r="DXH25" s="9"/>
      <c r="DXM25" s="9"/>
      <c r="DXR25" s="9"/>
      <c r="DXW25" s="9"/>
      <c r="DYB25" s="9"/>
      <c r="DYG25" s="9"/>
      <c r="DYL25" s="9"/>
      <c r="DYQ25" s="9"/>
      <c r="DYV25" s="9"/>
      <c r="DZA25" s="9"/>
      <c r="DZF25" s="9"/>
      <c r="DZK25" s="9"/>
      <c r="DZP25" s="9"/>
      <c r="DZU25" s="9"/>
      <c r="DZZ25" s="9"/>
      <c r="EAE25" s="9"/>
      <c r="EAJ25" s="9"/>
      <c r="EAO25" s="9"/>
      <c r="EAT25" s="9"/>
      <c r="EAY25" s="9"/>
      <c r="EBD25" s="9"/>
      <c r="EBI25" s="9"/>
      <c r="EBN25" s="9"/>
      <c r="EBS25" s="9"/>
      <c r="EBX25" s="9"/>
      <c r="ECC25" s="9"/>
      <c r="ECH25" s="9"/>
      <c r="ECM25" s="9"/>
      <c r="ECR25" s="9"/>
      <c r="ECW25" s="9"/>
      <c r="EDB25" s="9"/>
      <c r="EDG25" s="9"/>
      <c r="EDL25" s="9"/>
      <c r="EDQ25" s="9"/>
      <c r="EDV25" s="9"/>
      <c r="EEA25" s="9"/>
      <c r="EEF25" s="9"/>
      <c r="EEK25" s="9"/>
      <c r="EEP25" s="9"/>
      <c r="EEU25" s="9"/>
      <c r="EEZ25" s="9"/>
      <c r="EFE25" s="9"/>
      <c r="EFJ25" s="9"/>
      <c r="EFO25" s="9"/>
      <c r="EFT25" s="9"/>
      <c r="EFY25" s="9"/>
      <c r="EGD25" s="9"/>
      <c r="EGI25" s="9"/>
      <c r="EGN25" s="9"/>
      <c r="EGS25" s="9"/>
      <c r="EGX25" s="9"/>
      <c r="EHC25" s="9"/>
      <c r="EHH25" s="9"/>
      <c r="EHM25" s="9"/>
      <c r="EHR25" s="9"/>
      <c r="EHW25" s="9"/>
      <c r="EIB25" s="9"/>
      <c r="EIG25" s="9"/>
      <c r="EIL25" s="9"/>
      <c r="EIQ25" s="9"/>
      <c r="EIV25" s="9"/>
      <c r="EJA25" s="9"/>
      <c r="EJF25" s="9"/>
      <c r="EJK25" s="9"/>
      <c r="EJP25" s="9"/>
      <c r="EJU25" s="9"/>
      <c r="EJZ25" s="9"/>
      <c r="EKE25" s="9"/>
      <c r="EKJ25" s="9"/>
      <c r="EKO25" s="9"/>
      <c r="EKT25" s="9"/>
      <c r="EKY25" s="9"/>
      <c r="ELD25" s="9"/>
      <c r="ELI25" s="9"/>
      <c r="ELN25" s="9"/>
      <c r="ELS25" s="9"/>
      <c r="ELX25" s="9"/>
      <c r="EMC25" s="9"/>
      <c r="EMH25" s="9"/>
      <c r="EMM25" s="9"/>
      <c r="EMR25" s="9"/>
      <c r="EMW25" s="9"/>
      <c r="ENB25" s="9"/>
      <c r="ENG25" s="9"/>
      <c r="ENL25" s="9"/>
      <c r="ENQ25" s="9"/>
      <c r="ENV25" s="9"/>
      <c r="EOA25" s="9"/>
      <c r="EOF25" s="9"/>
      <c r="EOK25" s="9"/>
      <c r="EOP25" s="9"/>
      <c r="EOU25" s="9"/>
      <c r="EOZ25" s="9"/>
      <c r="EPE25" s="9"/>
      <c r="EPJ25" s="9"/>
      <c r="EPO25" s="9"/>
      <c r="EPT25" s="9"/>
      <c r="EPY25" s="9"/>
      <c r="EQD25" s="9"/>
      <c r="EQI25" s="9"/>
      <c r="EQN25" s="9"/>
      <c r="EQS25" s="9"/>
      <c r="EQX25" s="9"/>
      <c r="ERC25" s="9"/>
      <c r="ERH25" s="9"/>
      <c r="ERM25" s="9"/>
      <c r="ERR25" s="9"/>
      <c r="ERW25" s="9"/>
      <c r="ESB25" s="9"/>
      <c r="ESG25" s="9"/>
      <c r="ESL25" s="9"/>
      <c r="ESQ25" s="9"/>
      <c r="ESV25" s="9"/>
      <c r="ETA25" s="9"/>
      <c r="ETF25" s="9"/>
      <c r="ETK25" s="9"/>
      <c r="ETP25" s="9"/>
      <c r="ETU25" s="9"/>
      <c r="ETZ25" s="9"/>
      <c r="EUE25" s="9"/>
      <c r="EUJ25" s="9"/>
      <c r="EUO25" s="9"/>
      <c r="EUT25" s="9"/>
      <c r="EUY25" s="9"/>
      <c r="EVD25" s="9"/>
      <c r="EVI25" s="9"/>
      <c r="EVN25" s="9"/>
      <c r="EVS25" s="9"/>
      <c r="EVX25" s="9"/>
      <c r="EWC25" s="9"/>
      <c r="EWH25" s="9"/>
      <c r="EWM25" s="9"/>
      <c r="EWR25" s="9"/>
      <c r="EWW25" s="9"/>
      <c r="EXB25" s="9"/>
      <c r="EXG25" s="9"/>
      <c r="EXL25" s="9"/>
      <c r="EXQ25" s="9"/>
      <c r="EXV25" s="9"/>
      <c r="EYA25" s="9"/>
      <c r="EYF25" s="9"/>
      <c r="EYK25" s="9"/>
      <c r="EYP25" s="9"/>
      <c r="EYU25" s="9"/>
      <c r="EYZ25" s="9"/>
      <c r="EZE25" s="9"/>
      <c r="EZJ25" s="9"/>
      <c r="EZO25" s="9"/>
      <c r="EZT25" s="9"/>
      <c r="EZY25" s="9"/>
      <c r="FAD25" s="9"/>
      <c r="FAI25" s="9"/>
      <c r="FAN25" s="9"/>
      <c r="FAS25" s="9"/>
      <c r="FAX25" s="9"/>
      <c r="FBC25" s="9"/>
      <c r="FBH25" s="9"/>
      <c r="FBM25" s="9"/>
      <c r="FBR25" s="9"/>
      <c r="FBW25" s="9"/>
      <c r="FCB25" s="9"/>
      <c r="FCG25" s="9"/>
      <c r="FCL25" s="9"/>
      <c r="FCQ25" s="9"/>
      <c r="FCV25" s="9"/>
      <c r="FDA25" s="9"/>
      <c r="FDF25" s="9"/>
      <c r="FDK25" s="9"/>
      <c r="FDP25" s="9"/>
      <c r="FDU25" s="9"/>
      <c r="FDZ25" s="9"/>
      <c r="FEE25" s="9"/>
      <c r="FEJ25" s="9"/>
      <c r="FEO25" s="9"/>
      <c r="FET25" s="9"/>
      <c r="FEY25" s="9"/>
      <c r="FFD25" s="9"/>
      <c r="FFI25" s="9"/>
      <c r="FFN25" s="9"/>
      <c r="FFS25" s="9"/>
      <c r="FFX25" s="9"/>
      <c r="FGC25" s="9"/>
      <c r="FGH25" s="9"/>
      <c r="FGM25" s="9"/>
      <c r="FGR25" s="9"/>
      <c r="FGW25" s="9"/>
      <c r="FHB25" s="9"/>
      <c r="FHG25" s="9"/>
      <c r="FHL25" s="9"/>
      <c r="FHQ25" s="9"/>
      <c r="FHV25" s="9"/>
      <c r="FIA25" s="9"/>
      <c r="FIF25" s="9"/>
      <c r="FIK25" s="9"/>
      <c r="FIP25" s="9"/>
      <c r="FIU25" s="9"/>
      <c r="FIZ25" s="9"/>
      <c r="FJE25" s="9"/>
      <c r="FJJ25" s="9"/>
      <c r="FJO25" s="9"/>
      <c r="FJT25" s="9"/>
      <c r="FJY25" s="9"/>
      <c r="FKD25" s="9"/>
      <c r="FKI25" s="9"/>
      <c r="FKN25" s="9"/>
      <c r="FKS25" s="9"/>
      <c r="FKX25" s="9"/>
      <c r="FLC25" s="9"/>
      <c r="FLH25" s="9"/>
      <c r="FLM25" s="9"/>
      <c r="FLR25" s="9"/>
      <c r="FLW25" s="9"/>
      <c r="FMB25" s="9"/>
      <c r="FMG25" s="9"/>
      <c r="FML25" s="9"/>
      <c r="FMQ25" s="9"/>
      <c r="FMV25" s="9"/>
      <c r="FNA25" s="9"/>
      <c r="FNF25" s="9"/>
      <c r="FNK25" s="9"/>
      <c r="FNP25" s="9"/>
      <c r="FNU25" s="9"/>
      <c r="FNZ25" s="9"/>
      <c r="FOE25" s="9"/>
      <c r="FOJ25" s="9"/>
      <c r="FOO25" s="9"/>
      <c r="FOT25" s="9"/>
      <c r="FOY25" s="9"/>
      <c r="FPD25" s="9"/>
      <c r="FPI25" s="9"/>
      <c r="FPN25" s="9"/>
      <c r="FPS25" s="9"/>
      <c r="FPX25" s="9"/>
      <c r="FQC25" s="9"/>
      <c r="FQH25" s="9"/>
      <c r="FQM25" s="9"/>
      <c r="FQR25" s="9"/>
      <c r="FQW25" s="9"/>
      <c r="FRB25" s="9"/>
      <c r="FRG25" s="9"/>
      <c r="FRL25" s="9"/>
      <c r="FRQ25" s="9"/>
      <c r="FRV25" s="9"/>
      <c r="FSA25" s="9"/>
      <c r="FSF25" s="9"/>
      <c r="FSK25" s="9"/>
      <c r="FSP25" s="9"/>
      <c r="FSU25" s="9"/>
      <c r="FSZ25" s="9"/>
      <c r="FTE25" s="9"/>
      <c r="FTJ25" s="9"/>
      <c r="FTO25" s="9"/>
      <c r="FTT25" s="9"/>
      <c r="FTY25" s="9"/>
      <c r="FUD25" s="9"/>
      <c r="FUI25" s="9"/>
      <c r="FUN25" s="9"/>
      <c r="FUS25" s="9"/>
      <c r="FUX25" s="9"/>
      <c r="FVC25" s="9"/>
      <c r="FVH25" s="9"/>
      <c r="FVM25" s="9"/>
      <c r="FVR25" s="9"/>
      <c r="FVW25" s="9"/>
      <c r="FWB25" s="9"/>
      <c r="FWG25" s="9"/>
      <c r="FWL25" s="9"/>
      <c r="FWQ25" s="9"/>
      <c r="FWV25" s="9"/>
      <c r="FXA25" s="9"/>
      <c r="FXF25" s="9"/>
      <c r="FXK25" s="9"/>
      <c r="FXP25" s="9"/>
      <c r="FXU25" s="9"/>
      <c r="FXZ25" s="9"/>
      <c r="FYE25" s="9"/>
      <c r="FYJ25" s="9"/>
      <c r="FYO25" s="9"/>
      <c r="FYT25" s="9"/>
      <c r="FYY25" s="9"/>
      <c r="FZD25" s="9"/>
      <c r="FZI25" s="9"/>
      <c r="FZN25" s="9"/>
      <c r="FZS25" s="9"/>
      <c r="FZX25" s="9"/>
      <c r="GAC25" s="9"/>
      <c r="GAH25" s="9"/>
      <c r="GAM25" s="9"/>
      <c r="GAR25" s="9"/>
      <c r="GAW25" s="9"/>
      <c r="GBB25" s="9"/>
      <c r="GBG25" s="9"/>
      <c r="GBL25" s="9"/>
      <c r="GBQ25" s="9"/>
      <c r="GBV25" s="9"/>
      <c r="GCA25" s="9"/>
      <c r="GCF25" s="9"/>
      <c r="GCK25" s="9"/>
      <c r="GCP25" s="9"/>
      <c r="GCU25" s="9"/>
      <c r="GCZ25" s="9"/>
      <c r="GDE25" s="9"/>
      <c r="GDJ25" s="9"/>
      <c r="GDO25" s="9"/>
      <c r="GDT25" s="9"/>
      <c r="GDY25" s="9"/>
      <c r="GED25" s="9"/>
      <c r="GEI25" s="9"/>
      <c r="GEN25" s="9"/>
      <c r="GES25" s="9"/>
      <c r="GEX25" s="9"/>
      <c r="GFC25" s="9"/>
      <c r="GFH25" s="9"/>
      <c r="GFM25" s="9"/>
      <c r="GFR25" s="9"/>
      <c r="GFW25" s="9"/>
      <c r="GGB25" s="9"/>
      <c r="GGG25" s="9"/>
      <c r="GGL25" s="9"/>
      <c r="GGQ25" s="9"/>
      <c r="GGV25" s="9"/>
      <c r="GHA25" s="9"/>
      <c r="GHF25" s="9"/>
      <c r="GHK25" s="9"/>
      <c r="GHP25" s="9"/>
      <c r="GHU25" s="9"/>
      <c r="GHZ25" s="9"/>
      <c r="GIE25" s="9"/>
      <c r="GIJ25" s="9"/>
      <c r="GIO25" s="9"/>
      <c r="GIT25" s="9"/>
      <c r="GIY25" s="9"/>
      <c r="GJD25" s="9"/>
      <c r="GJI25" s="9"/>
      <c r="GJN25" s="9"/>
      <c r="GJS25" s="9"/>
      <c r="GJX25" s="9"/>
      <c r="GKC25" s="9"/>
      <c r="GKH25" s="9"/>
      <c r="GKM25" s="9"/>
      <c r="GKR25" s="9"/>
      <c r="GKW25" s="9"/>
      <c r="GLB25" s="9"/>
      <c r="GLG25" s="9"/>
      <c r="GLL25" s="9"/>
      <c r="GLQ25" s="9"/>
      <c r="GLV25" s="9"/>
      <c r="GMA25" s="9"/>
      <c r="GMF25" s="9"/>
      <c r="GMK25" s="9"/>
      <c r="GMP25" s="9"/>
      <c r="GMU25" s="9"/>
      <c r="GMZ25" s="9"/>
      <c r="GNE25" s="9"/>
      <c r="GNJ25" s="9"/>
      <c r="GNO25" s="9"/>
      <c r="GNT25" s="9"/>
      <c r="GNY25" s="9"/>
      <c r="GOD25" s="9"/>
      <c r="GOI25" s="9"/>
      <c r="GON25" s="9"/>
      <c r="GOS25" s="9"/>
      <c r="GOX25" s="9"/>
      <c r="GPC25" s="9"/>
      <c r="GPH25" s="9"/>
      <c r="GPM25" s="9"/>
      <c r="GPR25" s="9"/>
      <c r="GPW25" s="9"/>
      <c r="GQB25" s="9"/>
      <c r="GQG25" s="9"/>
      <c r="GQL25" s="9"/>
      <c r="GQQ25" s="9"/>
      <c r="GQV25" s="9"/>
      <c r="GRA25" s="9"/>
      <c r="GRF25" s="9"/>
      <c r="GRK25" s="9"/>
      <c r="GRP25" s="9"/>
      <c r="GRU25" s="9"/>
      <c r="GRZ25" s="9"/>
      <c r="GSE25" s="9"/>
      <c r="GSJ25" s="9"/>
      <c r="GSO25" s="9"/>
      <c r="GST25" s="9"/>
      <c r="GSY25" s="9"/>
      <c r="GTD25" s="9"/>
      <c r="GTI25" s="9"/>
      <c r="GTN25" s="9"/>
      <c r="GTS25" s="9"/>
      <c r="GTX25" s="9"/>
      <c r="GUC25" s="9"/>
      <c r="GUH25" s="9"/>
      <c r="GUM25" s="9"/>
      <c r="GUR25" s="9"/>
      <c r="GUW25" s="9"/>
      <c r="GVB25" s="9"/>
      <c r="GVG25" s="9"/>
      <c r="GVL25" s="9"/>
      <c r="GVQ25" s="9"/>
      <c r="GVV25" s="9"/>
      <c r="GWA25" s="9"/>
      <c r="GWF25" s="9"/>
      <c r="GWK25" s="9"/>
      <c r="GWP25" s="9"/>
      <c r="GWU25" s="9"/>
      <c r="GWZ25" s="9"/>
      <c r="GXE25" s="9"/>
      <c r="GXJ25" s="9"/>
      <c r="GXO25" s="9"/>
      <c r="GXT25" s="9"/>
      <c r="GXY25" s="9"/>
      <c r="GYD25" s="9"/>
      <c r="GYI25" s="9"/>
      <c r="GYN25" s="9"/>
      <c r="GYS25" s="9"/>
      <c r="GYX25" s="9"/>
      <c r="GZC25" s="9"/>
      <c r="GZH25" s="9"/>
      <c r="GZM25" s="9"/>
      <c r="GZR25" s="9"/>
      <c r="GZW25" s="9"/>
      <c r="HAB25" s="9"/>
      <c r="HAG25" s="9"/>
      <c r="HAL25" s="9"/>
      <c r="HAQ25" s="9"/>
      <c r="HAV25" s="9"/>
      <c r="HBA25" s="9"/>
      <c r="HBF25" s="9"/>
      <c r="HBK25" s="9"/>
      <c r="HBP25" s="9"/>
      <c r="HBU25" s="9"/>
      <c r="HBZ25" s="9"/>
      <c r="HCE25" s="9"/>
      <c r="HCJ25" s="9"/>
      <c r="HCO25" s="9"/>
      <c r="HCT25" s="9"/>
      <c r="HCY25" s="9"/>
      <c r="HDD25" s="9"/>
      <c r="HDI25" s="9"/>
      <c r="HDN25" s="9"/>
      <c r="HDS25" s="9"/>
      <c r="HDX25" s="9"/>
      <c r="HEC25" s="9"/>
      <c r="HEH25" s="9"/>
      <c r="HEM25" s="9"/>
      <c r="HER25" s="9"/>
      <c r="HEW25" s="9"/>
      <c r="HFB25" s="9"/>
      <c r="HFG25" s="9"/>
      <c r="HFL25" s="9"/>
      <c r="HFQ25" s="9"/>
      <c r="HFV25" s="9"/>
      <c r="HGA25" s="9"/>
      <c r="HGF25" s="9"/>
      <c r="HGK25" s="9"/>
      <c r="HGP25" s="9"/>
      <c r="HGU25" s="9"/>
      <c r="HGZ25" s="9"/>
      <c r="HHE25" s="9"/>
      <c r="HHJ25" s="9"/>
      <c r="HHO25" s="9"/>
      <c r="HHT25" s="9"/>
      <c r="HHY25" s="9"/>
      <c r="HID25" s="9"/>
      <c r="HII25" s="9"/>
      <c r="HIN25" s="9"/>
      <c r="HIS25" s="9"/>
      <c r="HIX25" s="9"/>
      <c r="HJC25" s="9"/>
      <c r="HJH25" s="9"/>
      <c r="HJM25" s="9"/>
      <c r="HJR25" s="9"/>
      <c r="HJW25" s="9"/>
      <c r="HKB25" s="9"/>
      <c r="HKG25" s="9"/>
      <c r="HKL25" s="9"/>
      <c r="HKQ25" s="9"/>
      <c r="HKV25" s="9"/>
      <c r="HLA25" s="9"/>
      <c r="HLF25" s="9"/>
      <c r="HLK25" s="9"/>
      <c r="HLP25" s="9"/>
      <c r="HLU25" s="9"/>
      <c r="HLZ25" s="9"/>
      <c r="HME25" s="9"/>
      <c r="HMJ25" s="9"/>
      <c r="HMO25" s="9"/>
      <c r="HMT25" s="9"/>
      <c r="HMY25" s="9"/>
      <c r="HND25" s="9"/>
      <c r="HNI25" s="9"/>
      <c r="HNN25" s="9"/>
      <c r="HNS25" s="9"/>
      <c r="HNX25" s="9"/>
      <c r="HOC25" s="9"/>
      <c r="HOH25" s="9"/>
      <c r="HOM25" s="9"/>
      <c r="HOR25" s="9"/>
      <c r="HOW25" s="9"/>
      <c r="HPB25" s="9"/>
      <c r="HPG25" s="9"/>
      <c r="HPL25" s="9"/>
      <c r="HPQ25" s="9"/>
      <c r="HPV25" s="9"/>
      <c r="HQA25" s="9"/>
      <c r="HQF25" s="9"/>
      <c r="HQK25" s="9"/>
      <c r="HQP25" s="9"/>
      <c r="HQU25" s="9"/>
      <c r="HQZ25" s="9"/>
      <c r="HRE25" s="9"/>
      <c r="HRJ25" s="9"/>
      <c r="HRO25" s="9"/>
      <c r="HRT25" s="9"/>
      <c r="HRY25" s="9"/>
      <c r="HSD25" s="9"/>
      <c r="HSI25" s="9"/>
      <c r="HSN25" s="9"/>
      <c r="HSS25" s="9"/>
      <c r="HSX25" s="9"/>
      <c r="HTC25" s="9"/>
      <c r="HTH25" s="9"/>
      <c r="HTM25" s="9"/>
      <c r="HTR25" s="9"/>
      <c r="HTW25" s="9"/>
      <c r="HUB25" s="9"/>
      <c r="HUG25" s="9"/>
      <c r="HUL25" s="9"/>
      <c r="HUQ25" s="9"/>
      <c r="HUV25" s="9"/>
      <c r="HVA25" s="9"/>
      <c r="HVF25" s="9"/>
      <c r="HVK25" s="9"/>
      <c r="HVP25" s="9"/>
      <c r="HVU25" s="9"/>
      <c r="HVZ25" s="9"/>
      <c r="HWE25" s="9"/>
      <c r="HWJ25" s="9"/>
      <c r="HWO25" s="9"/>
      <c r="HWT25" s="9"/>
      <c r="HWY25" s="9"/>
      <c r="HXD25" s="9"/>
      <c r="HXI25" s="9"/>
      <c r="HXN25" s="9"/>
      <c r="HXS25" s="9"/>
      <c r="HXX25" s="9"/>
      <c r="HYC25" s="9"/>
      <c r="HYH25" s="9"/>
      <c r="HYM25" s="9"/>
      <c r="HYR25" s="9"/>
      <c r="HYW25" s="9"/>
      <c r="HZB25" s="9"/>
      <c r="HZG25" s="9"/>
      <c r="HZL25" s="9"/>
      <c r="HZQ25" s="9"/>
      <c r="HZV25" s="9"/>
      <c r="IAA25" s="9"/>
      <c r="IAF25" s="9"/>
      <c r="IAK25" s="9"/>
      <c r="IAP25" s="9"/>
      <c r="IAU25" s="9"/>
      <c r="IAZ25" s="9"/>
      <c r="IBE25" s="9"/>
      <c r="IBJ25" s="9"/>
      <c r="IBO25" s="9"/>
      <c r="IBT25" s="9"/>
      <c r="IBY25" s="9"/>
      <c r="ICD25" s="9"/>
      <c r="ICI25" s="9"/>
      <c r="ICN25" s="9"/>
      <c r="ICS25" s="9"/>
      <c r="ICX25" s="9"/>
      <c r="IDC25" s="9"/>
      <c r="IDH25" s="9"/>
      <c r="IDM25" s="9"/>
      <c r="IDR25" s="9"/>
      <c r="IDW25" s="9"/>
      <c r="IEB25" s="9"/>
      <c r="IEG25" s="9"/>
      <c r="IEL25" s="9"/>
      <c r="IEQ25" s="9"/>
      <c r="IEV25" s="9"/>
      <c r="IFA25" s="9"/>
      <c r="IFF25" s="9"/>
      <c r="IFK25" s="9"/>
      <c r="IFP25" s="9"/>
      <c r="IFU25" s="9"/>
      <c r="IFZ25" s="9"/>
      <c r="IGE25" s="9"/>
      <c r="IGJ25" s="9"/>
      <c r="IGO25" s="9"/>
      <c r="IGT25" s="9"/>
      <c r="IGY25" s="9"/>
      <c r="IHD25" s="9"/>
      <c r="IHI25" s="9"/>
      <c r="IHN25" s="9"/>
      <c r="IHS25" s="9"/>
      <c r="IHX25" s="9"/>
      <c r="IIC25" s="9"/>
      <c r="IIH25" s="9"/>
      <c r="IIM25" s="9"/>
      <c r="IIR25" s="9"/>
      <c r="IIW25" s="9"/>
      <c r="IJB25" s="9"/>
      <c r="IJG25" s="9"/>
      <c r="IJL25" s="9"/>
      <c r="IJQ25" s="9"/>
      <c r="IJV25" s="9"/>
      <c r="IKA25" s="9"/>
      <c r="IKF25" s="9"/>
      <c r="IKK25" s="9"/>
      <c r="IKP25" s="9"/>
      <c r="IKU25" s="9"/>
      <c r="IKZ25" s="9"/>
      <c r="ILE25" s="9"/>
      <c r="ILJ25" s="9"/>
      <c r="ILO25" s="9"/>
      <c r="ILT25" s="9"/>
      <c r="ILY25" s="9"/>
      <c r="IMD25" s="9"/>
      <c r="IMI25" s="9"/>
      <c r="IMN25" s="9"/>
      <c r="IMS25" s="9"/>
      <c r="IMX25" s="9"/>
      <c r="INC25" s="9"/>
      <c r="INH25" s="9"/>
      <c r="INM25" s="9"/>
      <c r="INR25" s="9"/>
      <c r="INW25" s="9"/>
      <c r="IOB25" s="9"/>
      <c r="IOG25" s="9"/>
      <c r="IOL25" s="9"/>
      <c r="IOQ25" s="9"/>
      <c r="IOV25" s="9"/>
      <c r="IPA25" s="9"/>
      <c r="IPF25" s="9"/>
      <c r="IPK25" s="9"/>
      <c r="IPP25" s="9"/>
      <c r="IPU25" s="9"/>
      <c r="IPZ25" s="9"/>
      <c r="IQE25" s="9"/>
      <c r="IQJ25" s="9"/>
      <c r="IQO25" s="9"/>
      <c r="IQT25" s="9"/>
      <c r="IQY25" s="9"/>
      <c r="IRD25" s="9"/>
      <c r="IRI25" s="9"/>
      <c r="IRN25" s="9"/>
      <c r="IRS25" s="9"/>
      <c r="IRX25" s="9"/>
      <c r="ISC25" s="9"/>
      <c r="ISH25" s="9"/>
      <c r="ISM25" s="9"/>
      <c r="ISR25" s="9"/>
      <c r="ISW25" s="9"/>
      <c r="ITB25" s="9"/>
      <c r="ITG25" s="9"/>
      <c r="ITL25" s="9"/>
      <c r="ITQ25" s="9"/>
      <c r="ITV25" s="9"/>
      <c r="IUA25" s="9"/>
      <c r="IUF25" s="9"/>
      <c r="IUK25" s="9"/>
      <c r="IUP25" s="9"/>
      <c r="IUU25" s="9"/>
      <c r="IUZ25" s="9"/>
      <c r="IVE25" s="9"/>
      <c r="IVJ25" s="9"/>
      <c r="IVO25" s="9"/>
      <c r="IVT25" s="9"/>
      <c r="IVY25" s="9"/>
      <c r="IWD25" s="9"/>
      <c r="IWI25" s="9"/>
      <c r="IWN25" s="9"/>
      <c r="IWS25" s="9"/>
      <c r="IWX25" s="9"/>
      <c r="IXC25" s="9"/>
      <c r="IXH25" s="9"/>
      <c r="IXM25" s="9"/>
      <c r="IXR25" s="9"/>
      <c r="IXW25" s="9"/>
      <c r="IYB25" s="9"/>
      <c r="IYG25" s="9"/>
      <c r="IYL25" s="9"/>
      <c r="IYQ25" s="9"/>
      <c r="IYV25" s="9"/>
      <c r="IZA25" s="9"/>
      <c r="IZF25" s="9"/>
      <c r="IZK25" s="9"/>
      <c r="IZP25" s="9"/>
      <c r="IZU25" s="9"/>
      <c r="IZZ25" s="9"/>
      <c r="JAE25" s="9"/>
      <c r="JAJ25" s="9"/>
      <c r="JAO25" s="9"/>
      <c r="JAT25" s="9"/>
      <c r="JAY25" s="9"/>
      <c r="JBD25" s="9"/>
      <c r="JBI25" s="9"/>
      <c r="JBN25" s="9"/>
      <c r="JBS25" s="9"/>
      <c r="JBX25" s="9"/>
      <c r="JCC25" s="9"/>
      <c r="JCH25" s="9"/>
      <c r="JCM25" s="9"/>
      <c r="JCR25" s="9"/>
      <c r="JCW25" s="9"/>
      <c r="JDB25" s="9"/>
      <c r="JDG25" s="9"/>
      <c r="JDL25" s="9"/>
      <c r="JDQ25" s="9"/>
      <c r="JDV25" s="9"/>
      <c r="JEA25" s="9"/>
      <c r="JEF25" s="9"/>
      <c r="JEK25" s="9"/>
      <c r="JEP25" s="9"/>
      <c r="JEU25" s="9"/>
      <c r="JEZ25" s="9"/>
      <c r="JFE25" s="9"/>
      <c r="JFJ25" s="9"/>
      <c r="JFO25" s="9"/>
      <c r="JFT25" s="9"/>
      <c r="JFY25" s="9"/>
      <c r="JGD25" s="9"/>
      <c r="JGI25" s="9"/>
      <c r="JGN25" s="9"/>
      <c r="JGS25" s="9"/>
      <c r="JGX25" s="9"/>
      <c r="JHC25" s="9"/>
      <c r="JHH25" s="9"/>
      <c r="JHM25" s="9"/>
      <c r="JHR25" s="9"/>
      <c r="JHW25" s="9"/>
      <c r="JIB25" s="9"/>
      <c r="JIG25" s="9"/>
      <c r="JIL25" s="9"/>
      <c r="JIQ25" s="9"/>
      <c r="JIV25" s="9"/>
      <c r="JJA25" s="9"/>
      <c r="JJF25" s="9"/>
      <c r="JJK25" s="9"/>
      <c r="JJP25" s="9"/>
      <c r="JJU25" s="9"/>
      <c r="JJZ25" s="9"/>
      <c r="JKE25" s="9"/>
      <c r="JKJ25" s="9"/>
      <c r="JKO25" s="9"/>
      <c r="JKT25" s="9"/>
      <c r="JKY25" s="9"/>
      <c r="JLD25" s="9"/>
      <c r="JLI25" s="9"/>
      <c r="JLN25" s="9"/>
      <c r="JLS25" s="9"/>
      <c r="JLX25" s="9"/>
      <c r="JMC25" s="9"/>
      <c r="JMH25" s="9"/>
      <c r="JMM25" s="9"/>
      <c r="JMR25" s="9"/>
      <c r="JMW25" s="9"/>
      <c r="JNB25" s="9"/>
      <c r="JNG25" s="9"/>
      <c r="JNL25" s="9"/>
      <c r="JNQ25" s="9"/>
      <c r="JNV25" s="9"/>
      <c r="JOA25" s="9"/>
      <c r="JOF25" s="9"/>
      <c r="JOK25" s="9"/>
      <c r="JOP25" s="9"/>
      <c r="JOU25" s="9"/>
      <c r="JOZ25" s="9"/>
      <c r="JPE25" s="9"/>
      <c r="JPJ25" s="9"/>
      <c r="JPO25" s="9"/>
      <c r="JPT25" s="9"/>
      <c r="JPY25" s="9"/>
      <c r="JQD25" s="9"/>
      <c r="JQI25" s="9"/>
      <c r="JQN25" s="9"/>
      <c r="JQS25" s="9"/>
      <c r="JQX25" s="9"/>
      <c r="JRC25" s="9"/>
      <c r="JRH25" s="9"/>
      <c r="JRM25" s="9"/>
      <c r="JRR25" s="9"/>
      <c r="JRW25" s="9"/>
      <c r="JSB25" s="9"/>
      <c r="JSG25" s="9"/>
      <c r="JSL25" s="9"/>
      <c r="JSQ25" s="9"/>
      <c r="JSV25" s="9"/>
      <c r="JTA25" s="9"/>
      <c r="JTF25" s="9"/>
      <c r="JTK25" s="9"/>
      <c r="JTP25" s="9"/>
      <c r="JTU25" s="9"/>
      <c r="JTZ25" s="9"/>
      <c r="JUE25" s="9"/>
      <c r="JUJ25" s="9"/>
      <c r="JUO25" s="9"/>
      <c r="JUT25" s="9"/>
      <c r="JUY25" s="9"/>
      <c r="JVD25" s="9"/>
      <c r="JVI25" s="9"/>
      <c r="JVN25" s="9"/>
      <c r="JVS25" s="9"/>
      <c r="JVX25" s="9"/>
      <c r="JWC25" s="9"/>
      <c r="JWH25" s="9"/>
      <c r="JWM25" s="9"/>
      <c r="JWR25" s="9"/>
      <c r="JWW25" s="9"/>
      <c r="JXB25" s="9"/>
      <c r="JXG25" s="9"/>
      <c r="JXL25" s="9"/>
      <c r="JXQ25" s="9"/>
      <c r="JXV25" s="9"/>
      <c r="JYA25" s="9"/>
      <c r="JYF25" s="9"/>
      <c r="JYK25" s="9"/>
      <c r="JYP25" s="9"/>
      <c r="JYU25" s="9"/>
      <c r="JYZ25" s="9"/>
      <c r="JZE25" s="9"/>
      <c r="JZJ25" s="9"/>
      <c r="JZO25" s="9"/>
      <c r="JZT25" s="9"/>
      <c r="JZY25" s="9"/>
      <c r="KAD25" s="9"/>
      <c r="KAI25" s="9"/>
      <c r="KAN25" s="9"/>
      <c r="KAS25" s="9"/>
      <c r="KAX25" s="9"/>
      <c r="KBC25" s="9"/>
      <c r="KBH25" s="9"/>
      <c r="KBM25" s="9"/>
      <c r="KBR25" s="9"/>
      <c r="KBW25" s="9"/>
      <c r="KCB25" s="9"/>
      <c r="KCG25" s="9"/>
      <c r="KCL25" s="9"/>
      <c r="KCQ25" s="9"/>
      <c r="KCV25" s="9"/>
      <c r="KDA25" s="9"/>
      <c r="KDF25" s="9"/>
      <c r="KDK25" s="9"/>
      <c r="KDP25" s="9"/>
      <c r="KDU25" s="9"/>
      <c r="KDZ25" s="9"/>
      <c r="KEE25" s="9"/>
      <c r="KEJ25" s="9"/>
      <c r="KEO25" s="9"/>
      <c r="KET25" s="9"/>
      <c r="KEY25" s="9"/>
      <c r="KFD25" s="9"/>
      <c r="KFI25" s="9"/>
      <c r="KFN25" s="9"/>
      <c r="KFS25" s="9"/>
      <c r="KFX25" s="9"/>
      <c r="KGC25" s="9"/>
      <c r="KGH25" s="9"/>
      <c r="KGM25" s="9"/>
      <c r="KGR25" s="9"/>
      <c r="KGW25" s="9"/>
      <c r="KHB25" s="9"/>
      <c r="KHG25" s="9"/>
      <c r="KHL25" s="9"/>
      <c r="KHQ25" s="9"/>
      <c r="KHV25" s="9"/>
      <c r="KIA25" s="9"/>
      <c r="KIF25" s="9"/>
      <c r="KIK25" s="9"/>
      <c r="KIP25" s="9"/>
      <c r="KIU25" s="9"/>
      <c r="KIZ25" s="9"/>
      <c r="KJE25" s="9"/>
      <c r="KJJ25" s="9"/>
      <c r="KJO25" s="9"/>
      <c r="KJT25" s="9"/>
      <c r="KJY25" s="9"/>
      <c r="KKD25" s="9"/>
      <c r="KKI25" s="9"/>
      <c r="KKN25" s="9"/>
      <c r="KKS25" s="9"/>
      <c r="KKX25" s="9"/>
      <c r="KLC25" s="9"/>
      <c r="KLH25" s="9"/>
      <c r="KLM25" s="9"/>
      <c r="KLR25" s="9"/>
      <c r="KLW25" s="9"/>
      <c r="KMB25" s="9"/>
      <c r="KMG25" s="9"/>
      <c r="KML25" s="9"/>
      <c r="KMQ25" s="9"/>
      <c r="KMV25" s="9"/>
      <c r="KNA25" s="9"/>
      <c r="KNF25" s="9"/>
      <c r="KNK25" s="9"/>
      <c r="KNP25" s="9"/>
      <c r="KNU25" s="9"/>
      <c r="KNZ25" s="9"/>
      <c r="KOE25" s="9"/>
      <c r="KOJ25" s="9"/>
      <c r="KOO25" s="9"/>
      <c r="KOT25" s="9"/>
      <c r="KOY25" s="9"/>
      <c r="KPD25" s="9"/>
      <c r="KPI25" s="9"/>
      <c r="KPN25" s="9"/>
      <c r="KPS25" s="9"/>
      <c r="KPX25" s="9"/>
      <c r="KQC25" s="9"/>
      <c r="KQH25" s="9"/>
      <c r="KQM25" s="9"/>
      <c r="KQR25" s="9"/>
      <c r="KQW25" s="9"/>
      <c r="KRB25" s="9"/>
      <c r="KRG25" s="9"/>
      <c r="KRL25" s="9"/>
      <c r="KRQ25" s="9"/>
      <c r="KRV25" s="9"/>
      <c r="KSA25" s="9"/>
      <c r="KSF25" s="9"/>
      <c r="KSK25" s="9"/>
      <c r="KSP25" s="9"/>
      <c r="KSU25" s="9"/>
      <c r="KSZ25" s="9"/>
      <c r="KTE25" s="9"/>
      <c r="KTJ25" s="9"/>
      <c r="KTO25" s="9"/>
      <c r="KTT25" s="9"/>
      <c r="KTY25" s="9"/>
      <c r="KUD25" s="9"/>
      <c r="KUI25" s="9"/>
      <c r="KUN25" s="9"/>
      <c r="KUS25" s="9"/>
      <c r="KUX25" s="9"/>
      <c r="KVC25" s="9"/>
      <c r="KVH25" s="9"/>
      <c r="KVM25" s="9"/>
      <c r="KVR25" s="9"/>
      <c r="KVW25" s="9"/>
      <c r="KWB25" s="9"/>
      <c r="KWG25" s="9"/>
      <c r="KWL25" s="9"/>
      <c r="KWQ25" s="9"/>
      <c r="KWV25" s="9"/>
      <c r="KXA25" s="9"/>
      <c r="KXF25" s="9"/>
      <c r="KXK25" s="9"/>
      <c r="KXP25" s="9"/>
      <c r="KXU25" s="9"/>
      <c r="KXZ25" s="9"/>
      <c r="KYE25" s="9"/>
      <c r="KYJ25" s="9"/>
      <c r="KYO25" s="9"/>
      <c r="KYT25" s="9"/>
      <c r="KYY25" s="9"/>
      <c r="KZD25" s="9"/>
      <c r="KZI25" s="9"/>
      <c r="KZN25" s="9"/>
      <c r="KZS25" s="9"/>
      <c r="KZX25" s="9"/>
      <c r="LAC25" s="9"/>
      <c r="LAH25" s="9"/>
      <c r="LAM25" s="9"/>
      <c r="LAR25" s="9"/>
      <c r="LAW25" s="9"/>
      <c r="LBB25" s="9"/>
      <c r="LBG25" s="9"/>
      <c r="LBL25" s="9"/>
      <c r="LBQ25" s="9"/>
      <c r="LBV25" s="9"/>
      <c r="LCA25" s="9"/>
      <c r="LCF25" s="9"/>
      <c r="LCK25" s="9"/>
      <c r="LCP25" s="9"/>
      <c r="LCU25" s="9"/>
      <c r="LCZ25" s="9"/>
      <c r="LDE25" s="9"/>
      <c r="LDJ25" s="9"/>
      <c r="LDO25" s="9"/>
      <c r="LDT25" s="9"/>
      <c r="LDY25" s="9"/>
      <c r="LED25" s="9"/>
      <c r="LEI25" s="9"/>
      <c r="LEN25" s="9"/>
      <c r="LES25" s="9"/>
      <c r="LEX25" s="9"/>
      <c r="LFC25" s="9"/>
      <c r="LFH25" s="9"/>
      <c r="LFM25" s="9"/>
      <c r="LFR25" s="9"/>
      <c r="LFW25" s="9"/>
      <c r="LGB25" s="9"/>
      <c r="LGG25" s="9"/>
      <c r="LGL25" s="9"/>
      <c r="LGQ25" s="9"/>
      <c r="LGV25" s="9"/>
      <c r="LHA25" s="9"/>
      <c r="LHF25" s="9"/>
      <c r="LHK25" s="9"/>
      <c r="LHP25" s="9"/>
      <c r="LHU25" s="9"/>
      <c r="LHZ25" s="9"/>
      <c r="LIE25" s="9"/>
      <c r="LIJ25" s="9"/>
      <c r="LIO25" s="9"/>
      <c r="LIT25" s="9"/>
      <c r="LIY25" s="9"/>
      <c r="LJD25" s="9"/>
      <c r="LJI25" s="9"/>
      <c r="LJN25" s="9"/>
      <c r="LJS25" s="9"/>
      <c r="LJX25" s="9"/>
      <c r="LKC25" s="9"/>
      <c r="LKH25" s="9"/>
      <c r="LKM25" s="9"/>
      <c r="LKR25" s="9"/>
      <c r="LKW25" s="9"/>
      <c r="LLB25" s="9"/>
      <c r="LLG25" s="9"/>
      <c r="LLL25" s="9"/>
      <c r="LLQ25" s="9"/>
      <c r="LLV25" s="9"/>
      <c r="LMA25" s="9"/>
      <c r="LMF25" s="9"/>
      <c r="LMK25" s="9"/>
      <c r="LMP25" s="9"/>
      <c r="LMU25" s="9"/>
      <c r="LMZ25" s="9"/>
      <c r="LNE25" s="9"/>
      <c r="LNJ25" s="9"/>
      <c r="LNO25" s="9"/>
      <c r="LNT25" s="9"/>
      <c r="LNY25" s="9"/>
      <c r="LOD25" s="9"/>
      <c r="LOI25" s="9"/>
      <c r="LON25" s="9"/>
      <c r="LOS25" s="9"/>
      <c r="LOX25" s="9"/>
      <c r="LPC25" s="9"/>
      <c r="LPH25" s="9"/>
      <c r="LPM25" s="9"/>
      <c r="LPR25" s="9"/>
      <c r="LPW25" s="9"/>
      <c r="LQB25" s="9"/>
      <c r="LQG25" s="9"/>
      <c r="LQL25" s="9"/>
      <c r="LQQ25" s="9"/>
      <c r="LQV25" s="9"/>
      <c r="LRA25" s="9"/>
      <c r="LRF25" s="9"/>
      <c r="LRK25" s="9"/>
      <c r="LRP25" s="9"/>
      <c r="LRU25" s="9"/>
      <c r="LRZ25" s="9"/>
      <c r="LSE25" s="9"/>
      <c r="LSJ25" s="9"/>
      <c r="LSO25" s="9"/>
      <c r="LST25" s="9"/>
      <c r="LSY25" s="9"/>
      <c r="LTD25" s="9"/>
      <c r="LTI25" s="9"/>
      <c r="LTN25" s="9"/>
      <c r="LTS25" s="9"/>
      <c r="LTX25" s="9"/>
      <c r="LUC25" s="9"/>
      <c r="LUH25" s="9"/>
      <c r="LUM25" s="9"/>
      <c r="LUR25" s="9"/>
      <c r="LUW25" s="9"/>
      <c r="LVB25" s="9"/>
      <c r="LVG25" s="9"/>
      <c r="LVL25" s="9"/>
      <c r="LVQ25" s="9"/>
      <c r="LVV25" s="9"/>
      <c r="LWA25" s="9"/>
      <c r="LWF25" s="9"/>
      <c r="LWK25" s="9"/>
      <c r="LWP25" s="9"/>
      <c r="LWU25" s="9"/>
      <c r="LWZ25" s="9"/>
      <c r="LXE25" s="9"/>
      <c r="LXJ25" s="9"/>
      <c r="LXO25" s="9"/>
      <c r="LXT25" s="9"/>
      <c r="LXY25" s="9"/>
      <c r="LYD25" s="9"/>
      <c r="LYI25" s="9"/>
      <c r="LYN25" s="9"/>
      <c r="LYS25" s="9"/>
      <c r="LYX25" s="9"/>
      <c r="LZC25" s="9"/>
      <c r="LZH25" s="9"/>
      <c r="LZM25" s="9"/>
      <c r="LZR25" s="9"/>
      <c r="LZW25" s="9"/>
      <c r="MAB25" s="9"/>
      <c r="MAG25" s="9"/>
      <c r="MAL25" s="9"/>
      <c r="MAQ25" s="9"/>
      <c r="MAV25" s="9"/>
      <c r="MBA25" s="9"/>
      <c r="MBF25" s="9"/>
      <c r="MBK25" s="9"/>
      <c r="MBP25" s="9"/>
      <c r="MBU25" s="9"/>
      <c r="MBZ25" s="9"/>
      <c r="MCE25" s="9"/>
      <c r="MCJ25" s="9"/>
      <c r="MCO25" s="9"/>
      <c r="MCT25" s="9"/>
      <c r="MCY25" s="9"/>
      <c r="MDD25" s="9"/>
      <c r="MDI25" s="9"/>
      <c r="MDN25" s="9"/>
      <c r="MDS25" s="9"/>
      <c r="MDX25" s="9"/>
      <c r="MEC25" s="9"/>
      <c r="MEH25" s="9"/>
      <c r="MEM25" s="9"/>
      <c r="MER25" s="9"/>
      <c r="MEW25" s="9"/>
      <c r="MFB25" s="9"/>
      <c r="MFG25" s="9"/>
      <c r="MFL25" s="9"/>
      <c r="MFQ25" s="9"/>
      <c r="MFV25" s="9"/>
      <c r="MGA25" s="9"/>
      <c r="MGF25" s="9"/>
      <c r="MGK25" s="9"/>
      <c r="MGP25" s="9"/>
      <c r="MGU25" s="9"/>
      <c r="MGZ25" s="9"/>
      <c r="MHE25" s="9"/>
      <c r="MHJ25" s="9"/>
      <c r="MHO25" s="9"/>
      <c r="MHT25" s="9"/>
      <c r="MHY25" s="9"/>
      <c r="MID25" s="9"/>
      <c r="MII25" s="9"/>
      <c r="MIN25" s="9"/>
      <c r="MIS25" s="9"/>
      <c r="MIX25" s="9"/>
      <c r="MJC25" s="9"/>
      <c r="MJH25" s="9"/>
      <c r="MJM25" s="9"/>
      <c r="MJR25" s="9"/>
      <c r="MJW25" s="9"/>
      <c r="MKB25" s="9"/>
      <c r="MKG25" s="9"/>
      <c r="MKL25" s="9"/>
      <c r="MKQ25" s="9"/>
      <c r="MKV25" s="9"/>
      <c r="MLA25" s="9"/>
      <c r="MLF25" s="9"/>
      <c r="MLK25" s="9"/>
      <c r="MLP25" s="9"/>
      <c r="MLU25" s="9"/>
      <c r="MLZ25" s="9"/>
      <c r="MME25" s="9"/>
      <c r="MMJ25" s="9"/>
      <c r="MMO25" s="9"/>
      <c r="MMT25" s="9"/>
      <c r="MMY25" s="9"/>
      <c r="MND25" s="9"/>
      <c r="MNI25" s="9"/>
      <c r="MNN25" s="9"/>
      <c r="MNS25" s="9"/>
      <c r="MNX25" s="9"/>
      <c r="MOC25" s="9"/>
      <c r="MOH25" s="9"/>
      <c r="MOM25" s="9"/>
      <c r="MOR25" s="9"/>
      <c r="MOW25" s="9"/>
      <c r="MPB25" s="9"/>
      <c r="MPG25" s="9"/>
      <c r="MPL25" s="9"/>
      <c r="MPQ25" s="9"/>
      <c r="MPV25" s="9"/>
      <c r="MQA25" s="9"/>
      <c r="MQF25" s="9"/>
      <c r="MQK25" s="9"/>
      <c r="MQP25" s="9"/>
      <c r="MQU25" s="9"/>
      <c r="MQZ25" s="9"/>
      <c r="MRE25" s="9"/>
      <c r="MRJ25" s="9"/>
      <c r="MRO25" s="9"/>
      <c r="MRT25" s="9"/>
      <c r="MRY25" s="9"/>
      <c r="MSD25" s="9"/>
      <c r="MSI25" s="9"/>
      <c r="MSN25" s="9"/>
      <c r="MSS25" s="9"/>
      <c r="MSX25" s="9"/>
      <c r="MTC25" s="9"/>
      <c r="MTH25" s="9"/>
      <c r="MTM25" s="9"/>
      <c r="MTR25" s="9"/>
      <c r="MTW25" s="9"/>
      <c r="MUB25" s="9"/>
      <c r="MUG25" s="9"/>
      <c r="MUL25" s="9"/>
      <c r="MUQ25" s="9"/>
      <c r="MUV25" s="9"/>
      <c r="MVA25" s="9"/>
      <c r="MVF25" s="9"/>
      <c r="MVK25" s="9"/>
      <c r="MVP25" s="9"/>
      <c r="MVU25" s="9"/>
      <c r="MVZ25" s="9"/>
      <c r="MWE25" s="9"/>
      <c r="MWJ25" s="9"/>
      <c r="MWO25" s="9"/>
      <c r="MWT25" s="9"/>
      <c r="MWY25" s="9"/>
      <c r="MXD25" s="9"/>
      <c r="MXI25" s="9"/>
      <c r="MXN25" s="9"/>
      <c r="MXS25" s="9"/>
      <c r="MXX25" s="9"/>
      <c r="MYC25" s="9"/>
      <c r="MYH25" s="9"/>
      <c r="MYM25" s="9"/>
      <c r="MYR25" s="9"/>
      <c r="MYW25" s="9"/>
      <c r="MZB25" s="9"/>
      <c r="MZG25" s="9"/>
      <c r="MZL25" s="9"/>
      <c r="MZQ25" s="9"/>
      <c r="MZV25" s="9"/>
      <c r="NAA25" s="9"/>
      <c r="NAF25" s="9"/>
      <c r="NAK25" s="9"/>
      <c r="NAP25" s="9"/>
      <c r="NAU25" s="9"/>
      <c r="NAZ25" s="9"/>
      <c r="NBE25" s="9"/>
      <c r="NBJ25" s="9"/>
      <c r="NBO25" s="9"/>
      <c r="NBT25" s="9"/>
      <c r="NBY25" s="9"/>
      <c r="NCD25" s="9"/>
      <c r="NCI25" s="9"/>
      <c r="NCN25" s="9"/>
      <c r="NCS25" s="9"/>
      <c r="NCX25" s="9"/>
      <c r="NDC25" s="9"/>
      <c r="NDH25" s="9"/>
      <c r="NDM25" s="9"/>
      <c r="NDR25" s="9"/>
      <c r="NDW25" s="9"/>
      <c r="NEB25" s="9"/>
      <c r="NEG25" s="9"/>
      <c r="NEL25" s="9"/>
      <c r="NEQ25" s="9"/>
      <c r="NEV25" s="9"/>
      <c r="NFA25" s="9"/>
      <c r="NFF25" s="9"/>
      <c r="NFK25" s="9"/>
      <c r="NFP25" s="9"/>
      <c r="NFU25" s="9"/>
      <c r="NFZ25" s="9"/>
      <c r="NGE25" s="9"/>
      <c r="NGJ25" s="9"/>
      <c r="NGO25" s="9"/>
      <c r="NGT25" s="9"/>
      <c r="NGY25" s="9"/>
      <c r="NHD25" s="9"/>
      <c r="NHI25" s="9"/>
      <c r="NHN25" s="9"/>
      <c r="NHS25" s="9"/>
      <c r="NHX25" s="9"/>
      <c r="NIC25" s="9"/>
      <c r="NIH25" s="9"/>
      <c r="NIM25" s="9"/>
      <c r="NIR25" s="9"/>
      <c r="NIW25" s="9"/>
      <c r="NJB25" s="9"/>
      <c r="NJG25" s="9"/>
      <c r="NJL25" s="9"/>
      <c r="NJQ25" s="9"/>
      <c r="NJV25" s="9"/>
      <c r="NKA25" s="9"/>
      <c r="NKF25" s="9"/>
      <c r="NKK25" s="9"/>
      <c r="NKP25" s="9"/>
      <c r="NKU25" s="9"/>
      <c r="NKZ25" s="9"/>
      <c r="NLE25" s="9"/>
      <c r="NLJ25" s="9"/>
      <c r="NLO25" s="9"/>
      <c r="NLT25" s="9"/>
      <c r="NLY25" s="9"/>
      <c r="NMD25" s="9"/>
      <c r="NMI25" s="9"/>
      <c r="NMN25" s="9"/>
      <c r="NMS25" s="9"/>
      <c r="NMX25" s="9"/>
      <c r="NNC25" s="9"/>
      <c r="NNH25" s="9"/>
      <c r="NNM25" s="9"/>
      <c r="NNR25" s="9"/>
      <c r="NNW25" s="9"/>
      <c r="NOB25" s="9"/>
      <c r="NOG25" s="9"/>
      <c r="NOL25" s="9"/>
      <c r="NOQ25" s="9"/>
      <c r="NOV25" s="9"/>
      <c r="NPA25" s="9"/>
      <c r="NPF25" s="9"/>
      <c r="NPK25" s="9"/>
      <c r="NPP25" s="9"/>
      <c r="NPU25" s="9"/>
      <c r="NPZ25" s="9"/>
      <c r="NQE25" s="9"/>
      <c r="NQJ25" s="9"/>
      <c r="NQO25" s="9"/>
      <c r="NQT25" s="9"/>
      <c r="NQY25" s="9"/>
      <c r="NRD25" s="9"/>
      <c r="NRI25" s="9"/>
      <c r="NRN25" s="9"/>
      <c r="NRS25" s="9"/>
      <c r="NRX25" s="9"/>
      <c r="NSC25" s="9"/>
      <c r="NSH25" s="9"/>
      <c r="NSM25" s="9"/>
      <c r="NSR25" s="9"/>
      <c r="NSW25" s="9"/>
      <c r="NTB25" s="9"/>
      <c r="NTG25" s="9"/>
      <c r="NTL25" s="9"/>
      <c r="NTQ25" s="9"/>
      <c r="NTV25" s="9"/>
      <c r="NUA25" s="9"/>
      <c r="NUF25" s="9"/>
      <c r="NUK25" s="9"/>
      <c r="NUP25" s="9"/>
      <c r="NUU25" s="9"/>
      <c r="NUZ25" s="9"/>
      <c r="NVE25" s="9"/>
      <c r="NVJ25" s="9"/>
      <c r="NVO25" s="9"/>
      <c r="NVT25" s="9"/>
      <c r="NVY25" s="9"/>
      <c r="NWD25" s="9"/>
      <c r="NWI25" s="9"/>
      <c r="NWN25" s="9"/>
      <c r="NWS25" s="9"/>
      <c r="NWX25" s="9"/>
      <c r="NXC25" s="9"/>
      <c r="NXH25" s="9"/>
      <c r="NXM25" s="9"/>
      <c r="NXR25" s="9"/>
      <c r="NXW25" s="9"/>
      <c r="NYB25" s="9"/>
      <c r="NYG25" s="9"/>
      <c r="NYL25" s="9"/>
      <c r="NYQ25" s="9"/>
      <c r="NYV25" s="9"/>
      <c r="NZA25" s="9"/>
      <c r="NZF25" s="9"/>
      <c r="NZK25" s="9"/>
      <c r="NZP25" s="9"/>
      <c r="NZU25" s="9"/>
      <c r="NZZ25" s="9"/>
      <c r="OAE25" s="9"/>
      <c r="OAJ25" s="9"/>
      <c r="OAO25" s="9"/>
      <c r="OAT25" s="9"/>
      <c r="OAY25" s="9"/>
      <c r="OBD25" s="9"/>
      <c r="OBI25" s="9"/>
      <c r="OBN25" s="9"/>
      <c r="OBS25" s="9"/>
      <c r="OBX25" s="9"/>
      <c r="OCC25" s="9"/>
      <c r="OCH25" s="9"/>
      <c r="OCM25" s="9"/>
      <c r="OCR25" s="9"/>
      <c r="OCW25" s="9"/>
      <c r="ODB25" s="9"/>
      <c r="ODG25" s="9"/>
      <c r="ODL25" s="9"/>
      <c r="ODQ25" s="9"/>
      <c r="ODV25" s="9"/>
      <c r="OEA25" s="9"/>
      <c r="OEF25" s="9"/>
      <c r="OEK25" s="9"/>
      <c r="OEP25" s="9"/>
      <c r="OEU25" s="9"/>
      <c r="OEZ25" s="9"/>
      <c r="OFE25" s="9"/>
      <c r="OFJ25" s="9"/>
      <c r="OFO25" s="9"/>
      <c r="OFT25" s="9"/>
      <c r="OFY25" s="9"/>
      <c r="OGD25" s="9"/>
      <c r="OGI25" s="9"/>
      <c r="OGN25" s="9"/>
      <c r="OGS25" s="9"/>
      <c r="OGX25" s="9"/>
      <c r="OHC25" s="9"/>
      <c r="OHH25" s="9"/>
      <c r="OHM25" s="9"/>
      <c r="OHR25" s="9"/>
      <c r="OHW25" s="9"/>
      <c r="OIB25" s="9"/>
      <c r="OIG25" s="9"/>
      <c r="OIL25" s="9"/>
      <c r="OIQ25" s="9"/>
      <c r="OIV25" s="9"/>
      <c r="OJA25" s="9"/>
      <c r="OJF25" s="9"/>
      <c r="OJK25" s="9"/>
      <c r="OJP25" s="9"/>
      <c r="OJU25" s="9"/>
      <c r="OJZ25" s="9"/>
      <c r="OKE25" s="9"/>
      <c r="OKJ25" s="9"/>
      <c r="OKO25" s="9"/>
      <c r="OKT25" s="9"/>
      <c r="OKY25" s="9"/>
      <c r="OLD25" s="9"/>
      <c r="OLI25" s="9"/>
      <c r="OLN25" s="9"/>
      <c r="OLS25" s="9"/>
      <c r="OLX25" s="9"/>
      <c r="OMC25" s="9"/>
      <c r="OMH25" s="9"/>
      <c r="OMM25" s="9"/>
      <c r="OMR25" s="9"/>
      <c r="OMW25" s="9"/>
      <c r="ONB25" s="9"/>
      <c r="ONG25" s="9"/>
      <c r="ONL25" s="9"/>
      <c r="ONQ25" s="9"/>
      <c r="ONV25" s="9"/>
      <c r="OOA25" s="9"/>
      <c r="OOF25" s="9"/>
      <c r="OOK25" s="9"/>
      <c r="OOP25" s="9"/>
      <c r="OOU25" s="9"/>
      <c r="OOZ25" s="9"/>
      <c r="OPE25" s="9"/>
      <c r="OPJ25" s="9"/>
      <c r="OPO25" s="9"/>
      <c r="OPT25" s="9"/>
      <c r="OPY25" s="9"/>
      <c r="OQD25" s="9"/>
      <c r="OQI25" s="9"/>
      <c r="OQN25" s="9"/>
      <c r="OQS25" s="9"/>
      <c r="OQX25" s="9"/>
      <c r="ORC25" s="9"/>
      <c r="ORH25" s="9"/>
      <c r="ORM25" s="9"/>
      <c r="ORR25" s="9"/>
      <c r="ORW25" s="9"/>
      <c r="OSB25" s="9"/>
      <c r="OSG25" s="9"/>
      <c r="OSL25" s="9"/>
      <c r="OSQ25" s="9"/>
      <c r="OSV25" s="9"/>
      <c r="OTA25" s="9"/>
      <c r="OTF25" s="9"/>
      <c r="OTK25" s="9"/>
      <c r="OTP25" s="9"/>
      <c r="OTU25" s="9"/>
      <c r="OTZ25" s="9"/>
      <c r="OUE25" s="9"/>
      <c r="OUJ25" s="9"/>
      <c r="OUO25" s="9"/>
      <c r="OUT25" s="9"/>
      <c r="OUY25" s="9"/>
      <c r="OVD25" s="9"/>
      <c r="OVI25" s="9"/>
      <c r="OVN25" s="9"/>
      <c r="OVS25" s="9"/>
      <c r="OVX25" s="9"/>
      <c r="OWC25" s="9"/>
      <c r="OWH25" s="9"/>
      <c r="OWM25" s="9"/>
      <c r="OWR25" s="9"/>
      <c r="OWW25" s="9"/>
      <c r="OXB25" s="9"/>
      <c r="OXG25" s="9"/>
      <c r="OXL25" s="9"/>
      <c r="OXQ25" s="9"/>
      <c r="OXV25" s="9"/>
      <c r="OYA25" s="9"/>
      <c r="OYF25" s="9"/>
      <c r="OYK25" s="9"/>
      <c r="OYP25" s="9"/>
      <c r="OYU25" s="9"/>
      <c r="OYZ25" s="9"/>
      <c r="OZE25" s="9"/>
      <c r="OZJ25" s="9"/>
      <c r="OZO25" s="9"/>
      <c r="OZT25" s="9"/>
      <c r="OZY25" s="9"/>
      <c r="PAD25" s="9"/>
      <c r="PAI25" s="9"/>
      <c r="PAN25" s="9"/>
      <c r="PAS25" s="9"/>
      <c r="PAX25" s="9"/>
      <c r="PBC25" s="9"/>
      <c r="PBH25" s="9"/>
      <c r="PBM25" s="9"/>
      <c r="PBR25" s="9"/>
      <c r="PBW25" s="9"/>
      <c r="PCB25" s="9"/>
      <c r="PCG25" s="9"/>
      <c r="PCL25" s="9"/>
      <c r="PCQ25" s="9"/>
      <c r="PCV25" s="9"/>
      <c r="PDA25" s="9"/>
      <c r="PDF25" s="9"/>
      <c r="PDK25" s="9"/>
      <c r="PDP25" s="9"/>
      <c r="PDU25" s="9"/>
      <c r="PDZ25" s="9"/>
      <c r="PEE25" s="9"/>
      <c r="PEJ25" s="9"/>
      <c r="PEO25" s="9"/>
      <c r="PET25" s="9"/>
      <c r="PEY25" s="9"/>
      <c r="PFD25" s="9"/>
      <c r="PFI25" s="9"/>
      <c r="PFN25" s="9"/>
      <c r="PFS25" s="9"/>
      <c r="PFX25" s="9"/>
      <c r="PGC25" s="9"/>
      <c r="PGH25" s="9"/>
      <c r="PGM25" s="9"/>
      <c r="PGR25" s="9"/>
      <c r="PGW25" s="9"/>
      <c r="PHB25" s="9"/>
      <c r="PHG25" s="9"/>
      <c r="PHL25" s="9"/>
      <c r="PHQ25" s="9"/>
      <c r="PHV25" s="9"/>
      <c r="PIA25" s="9"/>
      <c r="PIF25" s="9"/>
      <c r="PIK25" s="9"/>
      <c r="PIP25" s="9"/>
      <c r="PIU25" s="9"/>
      <c r="PIZ25" s="9"/>
      <c r="PJE25" s="9"/>
      <c r="PJJ25" s="9"/>
      <c r="PJO25" s="9"/>
      <c r="PJT25" s="9"/>
      <c r="PJY25" s="9"/>
      <c r="PKD25" s="9"/>
      <c r="PKI25" s="9"/>
      <c r="PKN25" s="9"/>
      <c r="PKS25" s="9"/>
      <c r="PKX25" s="9"/>
      <c r="PLC25" s="9"/>
      <c r="PLH25" s="9"/>
      <c r="PLM25" s="9"/>
      <c r="PLR25" s="9"/>
      <c r="PLW25" s="9"/>
      <c r="PMB25" s="9"/>
      <c r="PMG25" s="9"/>
      <c r="PML25" s="9"/>
      <c r="PMQ25" s="9"/>
      <c r="PMV25" s="9"/>
      <c r="PNA25" s="9"/>
      <c r="PNF25" s="9"/>
      <c r="PNK25" s="9"/>
      <c r="PNP25" s="9"/>
      <c r="PNU25" s="9"/>
      <c r="PNZ25" s="9"/>
      <c r="POE25" s="9"/>
      <c r="POJ25" s="9"/>
      <c r="POO25" s="9"/>
      <c r="POT25" s="9"/>
      <c r="POY25" s="9"/>
      <c r="PPD25" s="9"/>
      <c r="PPI25" s="9"/>
      <c r="PPN25" s="9"/>
      <c r="PPS25" s="9"/>
      <c r="PPX25" s="9"/>
      <c r="PQC25" s="9"/>
      <c r="PQH25" s="9"/>
      <c r="PQM25" s="9"/>
      <c r="PQR25" s="9"/>
      <c r="PQW25" s="9"/>
      <c r="PRB25" s="9"/>
      <c r="PRG25" s="9"/>
      <c r="PRL25" s="9"/>
      <c r="PRQ25" s="9"/>
      <c r="PRV25" s="9"/>
      <c r="PSA25" s="9"/>
      <c r="PSF25" s="9"/>
      <c r="PSK25" s="9"/>
      <c r="PSP25" s="9"/>
      <c r="PSU25" s="9"/>
      <c r="PSZ25" s="9"/>
      <c r="PTE25" s="9"/>
      <c r="PTJ25" s="9"/>
      <c r="PTO25" s="9"/>
      <c r="PTT25" s="9"/>
      <c r="PTY25" s="9"/>
      <c r="PUD25" s="9"/>
      <c r="PUI25" s="9"/>
      <c r="PUN25" s="9"/>
      <c r="PUS25" s="9"/>
      <c r="PUX25" s="9"/>
      <c r="PVC25" s="9"/>
      <c r="PVH25" s="9"/>
      <c r="PVM25" s="9"/>
      <c r="PVR25" s="9"/>
      <c r="PVW25" s="9"/>
      <c r="PWB25" s="9"/>
      <c r="PWG25" s="9"/>
      <c r="PWL25" s="9"/>
      <c r="PWQ25" s="9"/>
      <c r="PWV25" s="9"/>
      <c r="PXA25" s="9"/>
      <c r="PXF25" s="9"/>
      <c r="PXK25" s="9"/>
      <c r="PXP25" s="9"/>
      <c r="PXU25" s="9"/>
      <c r="PXZ25" s="9"/>
      <c r="PYE25" s="9"/>
      <c r="PYJ25" s="9"/>
      <c r="PYO25" s="9"/>
      <c r="PYT25" s="9"/>
      <c r="PYY25" s="9"/>
      <c r="PZD25" s="9"/>
      <c r="PZI25" s="9"/>
      <c r="PZN25" s="9"/>
      <c r="PZS25" s="9"/>
      <c r="PZX25" s="9"/>
      <c r="QAC25" s="9"/>
      <c r="QAH25" s="9"/>
      <c r="QAM25" s="9"/>
      <c r="QAR25" s="9"/>
      <c r="QAW25" s="9"/>
      <c r="QBB25" s="9"/>
      <c r="QBG25" s="9"/>
      <c r="QBL25" s="9"/>
      <c r="QBQ25" s="9"/>
      <c r="QBV25" s="9"/>
      <c r="QCA25" s="9"/>
      <c r="QCF25" s="9"/>
      <c r="QCK25" s="9"/>
      <c r="QCP25" s="9"/>
      <c r="QCU25" s="9"/>
      <c r="QCZ25" s="9"/>
      <c r="QDE25" s="9"/>
      <c r="QDJ25" s="9"/>
      <c r="QDO25" s="9"/>
      <c r="QDT25" s="9"/>
      <c r="QDY25" s="9"/>
      <c r="QED25" s="9"/>
      <c r="QEI25" s="9"/>
      <c r="QEN25" s="9"/>
      <c r="QES25" s="9"/>
      <c r="QEX25" s="9"/>
      <c r="QFC25" s="9"/>
      <c r="QFH25" s="9"/>
      <c r="QFM25" s="9"/>
      <c r="QFR25" s="9"/>
      <c r="QFW25" s="9"/>
      <c r="QGB25" s="9"/>
      <c r="QGG25" s="9"/>
      <c r="QGL25" s="9"/>
      <c r="QGQ25" s="9"/>
      <c r="QGV25" s="9"/>
      <c r="QHA25" s="9"/>
      <c r="QHF25" s="9"/>
      <c r="QHK25" s="9"/>
      <c r="QHP25" s="9"/>
      <c r="QHU25" s="9"/>
      <c r="QHZ25" s="9"/>
      <c r="QIE25" s="9"/>
      <c r="QIJ25" s="9"/>
      <c r="QIO25" s="9"/>
      <c r="QIT25" s="9"/>
      <c r="QIY25" s="9"/>
      <c r="QJD25" s="9"/>
      <c r="QJI25" s="9"/>
      <c r="QJN25" s="9"/>
      <c r="QJS25" s="9"/>
      <c r="QJX25" s="9"/>
      <c r="QKC25" s="9"/>
      <c r="QKH25" s="9"/>
      <c r="QKM25" s="9"/>
      <c r="QKR25" s="9"/>
      <c r="QKW25" s="9"/>
      <c r="QLB25" s="9"/>
      <c r="QLG25" s="9"/>
      <c r="QLL25" s="9"/>
      <c r="QLQ25" s="9"/>
      <c r="QLV25" s="9"/>
      <c r="QMA25" s="9"/>
      <c r="QMF25" s="9"/>
      <c r="QMK25" s="9"/>
      <c r="QMP25" s="9"/>
      <c r="QMU25" s="9"/>
      <c r="QMZ25" s="9"/>
      <c r="QNE25" s="9"/>
      <c r="QNJ25" s="9"/>
      <c r="QNO25" s="9"/>
      <c r="QNT25" s="9"/>
      <c r="QNY25" s="9"/>
      <c r="QOD25" s="9"/>
      <c r="QOI25" s="9"/>
      <c r="QON25" s="9"/>
      <c r="QOS25" s="9"/>
      <c r="QOX25" s="9"/>
      <c r="QPC25" s="9"/>
      <c r="QPH25" s="9"/>
      <c r="QPM25" s="9"/>
      <c r="QPR25" s="9"/>
      <c r="QPW25" s="9"/>
      <c r="QQB25" s="9"/>
      <c r="QQG25" s="9"/>
      <c r="QQL25" s="9"/>
      <c r="QQQ25" s="9"/>
      <c r="QQV25" s="9"/>
      <c r="QRA25" s="9"/>
      <c r="QRF25" s="9"/>
      <c r="QRK25" s="9"/>
      <c r="QRP25" s="9"/>
      <c r="QRU25" s="9"/>
      <c r="QRZ25" s="9"/>
      <c r="QSE25" s="9"/>
      <c r="QSJ25" s="9"/>
      <c r="QSO25" s="9"/>
      <c r="QST25" s="9"/>
      <c r="QSY25" s="9"/>
      <c r="QTD25" s="9"/>
      <c r="QTI25" s="9"/>
      <c r="QTN25" s="9"/>
      <c r="QTS25" s="9"/>
      <c r="QTX25" s="9"/>
      <c r="QUC25" s="9"/>
      <c r="QUH25" s="9"/>
      <c r="QUM25" s="9"/>
      <c r="QUR25" s="9"/>
      <c r="QUW25" s="9"/>
      <c r="QVB25" s="9"/>
      <c r="QVG25" s="9"/>
      <c r="QVL25" s="9"/>
      <c r="QVQ25" s="9"/>
      <c r="QVV25" s="9"/>
      <c r="QWA25" s="9"/>
      <c r="QWF25" s="9"/>
      <c r="QWK25" s="9"/>
      <c r="QWP25" s="9"/>
      <c r="QWU25" s="9"/>
      <c r="QWZ25" s="9"/>
      <c r="QXE25" s="9"/>
      <c r="QXJ25" s="9"/>
      <c r="QXO25" s="9"/>
      <c r="QXT25" s="9"/>
      <c r="QXY25" s="9"/>
      <c r="QYD25" s="9"/>
      <c r="QYI25" s="9"/>
      <c r="QYN25" s="9"/>
      <c r="QYS25" s="9"/>
      <c r="QYX25" s="9"/>
      <c r="QZC25" s="9"/>
      <c r="QZH25" s="9"/>
      <c r="QZM25" s="9"/>
      <c r="QZR25" s="9"/>
      <c r="QZW25" s="9"/>
      <c r="RAB25" s="9"/>
      <c r="RAG25" s="9"/>
      <c r="RAL25" s="9"/>
      <c r="RAQ25" s="9"/>
      <c r="RAV25" s="9"/>
      <c r="RBA25" s="9"/>
      <c r="RBF25" s="9"/>
      <c r="RBK25" s="9"/>
      <c r="RBP25" s="9"/>
      <c r="RBU25" s="9"/>
      <c r="RBZ25" s="9"/>
      <c r="RCE25" s="9"/>
      <c r="RCJ25" s="9"/>
      <c r="RCO25" s="9"/>
      <c r="RCT25" s="9"/>
      <c r="RCY25" s="9"/>
      <c r="RDD25" s="9"/>
      <c r="RDI25" s="9"/>
      <c r="RDN25" s="9"/>
      <c r="RDS25" s="9"/>
      <c r="RDX25" s="9"/>
      <c r="REC25" s="9"/>
      <c r="REH25" s="9"/>
      <c r="REM25" s="9"/>
      <c r="RER25" s="9"/>
      <c r="REW25" s="9"/>
      <c r="RFB25" s="9"/>
      <c r="RFG25" s="9"/>
      <c r="RFL25" s="9"/>
      <c r="RFQ25" s="9"/>
      <c r="RFV25" s="9"/>
      <c r="RGA25" s="9"/>
      <c r="RGF25" s="9"/>
      <c r="RGK25" s="9"/>
      <c r="RGP25" s="9"/>
      <c r="RGU25" s="9"/>
      <c r="RGZ25" s="9"/>
      <c r="RHE25" s="9"/>
      <c r="RHJ25" s="9"/>
      <c r="RHO25" s="9"/>
      <c r="RHT25" s="9"/>
      <c r="RHY25" s="9"/>
      <c r="RID25" s="9"/>
      <c r="RII25" s="9"/>
      <c r="RIN25" s="9"/>
      <c r="RIS25" s="9"/>
      <c r="RIX25" s="9"/>
      <c r="RJC25" s="9"/>
      <c r="RJH25" s="9"/>
      <c r="RJM25" s="9"/>
      <c r="RJR25" s="9"/>
      <c r="RJW25" s="9"/>
      <c r="RKB25" s="9"/>
      <c r="RKG25" s="9"/>
      <c r="RKL25" s="9"/>
      <c r="RKQ25" s="9"/>
      <c r="RKV25" s="9"/>
      <c r="RLA25" s="9"/>
      <c r="RLF25" s="9"/>
      <c r="RLK25" s="9"/>
      <c r="RLP25" s="9"/>
      <c r="RLU25" s="9"/>
      <c r="RLZ25" s="9"/>
      <c r="RME25" s="9"/>
      <c r="RMJ25" s="9"/>
      <c r="RMO25" s="9"/>
      <c r="RMT25" s="9"/>
      <c r="RMY25" s="9"/>
      <c r="RND25" s="9"/>
      <c r="RNI25" s="9"/>
      <c r="RNN25" s="9"/>
      <c r="RNS25" s="9"/>
      <c r="RNX25" s="9"/>
      <c r="ROC25" s="9"/>
      <c r="ROH25" s="9"/>
      <c r="ROM25" s="9"/>
      <c r="ROR25" s="9"/>
      <c r="ROW25" s="9"/>
      <c r="RPB25" s="9"/>
      <c r="RPG25" s="9"/>
      <c r="RPL25" s="9"/>
      <c r="RPQ25" s="9"/>
      <c r="RPV25" s="9"/>
      <c r="RQA25" s="9"/>
      <c r="RQF25" s="9"/>
      <c r="RQK25" s="9"/>
      <c r="RQP25" s="9"/>
      <c r="RQU25" s="9"/>
      <c r="RQZ25" s="9"/>
      <c r="RRE25" s="9"/>
      <c r="RRJ25" s="9"/>
      <c r="RRO25" s="9"/>
      <c r="RRT25" s="9"/>
      <c r="RRY25" s="9"/>
      <c r="RSD25" s="9"/>
      <c r="RSI25" s="9"/>
      <c r="RSN25" s="9"/>
      <c r="RSS25" s="9"/>
      <c r="RSX25" s="9"/>
      <c r="RTC25" s="9"/>
      <c r="RTH25" s="9"/>
      <c r="RTM25" s="9"/>
      <c r="RTR25" s="9"/>
      <c r="RTW25" s="9"/>
      <c r="RUB25" s="9"/>
      <c r="RUG25" s="9"/>
      <c r="RUL25" s="9"/>
      <c r="RUQ25" s="9"/>
      <c r="RUV25" s="9"/>
      <c r="RVA25" s="9"/>
      <c r="RVF25" s="9"/>
      <c r="RVK25" s="9"/>
      <c r="RVP25" s="9"/>
      <c r="RVU25" s="9"/>
      <c r="RVZ25" s="9"/>
      <c r="RWE25" s="9"/>
      <c r="RWJ25" s="9"/>
      <c r="RWO25" s="9"/>
      <c r="RWT25" s="9"/>
      <c r="RWY25" s="9"/>
      <c r="RXD25" s="9"/>
      <c r="RXI25" s="9"/>
      <c r="RXN25" s="9"/>
      <c r="RXS25" s="9"/>
      <c r="RXX25" s="9"/>
      <c r="RYC25" s="9"/>
      <c r="RYH25" s="9"/>
      <c r="RYM25" s="9"/>
      <c r="RYR25" s="9"/>
      <c r="RYW25" s="9"/>
      <c r="RZB25" s="9"/>
      <c r="RZG25" s="9"/>
      <c r="RZL25" s="9"/>
      <c r="RZQ25" s="9"/>
      <c r="RZV25" s="9"/>
      <c r="SAA25" s="9"/>
      <c r="SAF25" s="9"/>
      <c r="SAK25" s="9"/>
      <c r="SAP25" s="9"/>
      <c r="SAU25" s="9"/>
      <c r="SAZ25" s="9"/>
      <c r="SBE25" s="9"/>
      <c r="SBJ25" s="9"/>
      <c r="SBO25" s="9"/>
      <c r="SBT25" s="9"/>
      <c r="SBY25" s="9"/>
      <c r="SCD25" s="9"/>
      <c r="SCI25" s="9"/>
      <c r="SCN25" s="9"/>
      <c r="SCS25" s="9"/>
      <c r="SCX25" s="9"/>
      <c r="SDC25" s="9"/>
      <c r="SDH25" s="9"/>
      <c r="SDM25" s="9"/>
      <c r="SDR25" s="9"/>
      <c r="SDW25" s="9"/>
      <c r="SEB25" s="9"/>
      <c r="SEG25" s="9"/>
      <c r="SEL25" s="9"/>
      <c r="SEQ25" s="9"/>
      <c r="SEV25" s="9"/>
      <c r="SFA25" s="9"/>
      <c r="SFF25" s="9"/>
      <c r="SFK25" s="9"/>
      <c r="SFP25" s="9"/>
      <c r="SFU25" s="9"/>
      <c r="SFZ25" s="9"/>
      <c r="SGE25" s="9"/>
      <c r="SGJ25" s="9"/>
      <c r="SGO25" s="9"/>
      <c r="SGT25" s="9"/>
      <c r="SGY25" s="9"/>
      <c r="SHD25" s="9"/>
      <c r="SHI25" s="9"/>
      <c r="SHN25" s="9"/>
      <c r="SHS25" s="9"/>
      <c r="SHX25" s="9"/>
      <c r="SIC25" s="9"/>
      <c r="SIH25" s="9"/>
      <c r="SIM25" s="9"/>
      <c r="SIR25" s="9"/>
      <c r="SIW25" s="9"/>
      <c r="SJB25" s="9"/>
      <c r="SJG25" s="9"/>
      <c r="SJL25" s="9"/>
      <c r="SJQ25" s="9"/>
      <c r="SJV25" s="9"/>
      <c r="SKA25" s="9"/>
      <c r="SKF25" s="9"/>
      <c r="SKK25" s="9"/>
      <c r="SKP25" s="9"/>
      <c r="SKU25" s="9"/>
      <c r="SKZ25" s="9"/>
      <c r="SLE25" s="9"/>
      <c r="SLJ25" s="9"/>
      <c r="SLO25" s="9"/>
      <c r="SLT25" s="9"/>
      <c r="SLY25" s="9"/>
      <c r="SMD25" s="9"/>
      <c r="SMI25" s="9"/>
      <c r="SMN25" s="9"/>
      <c r="SMS25" s="9"/>
      <c r="SMX25" s="9"/>
      <c r="SNC25" s="9"/>
      <c r="SNH25" s="9"/>
      <c r="SNM25" s="9"/>
      <c r="SNR25" s="9"/>
      <c r="SNW25" s="9"/>
      <c r="SOB25" s="9"/>
      <c r="SOG25" s="9"/>
      <c r="SOL25" s="9"/>
      <c r="SOQ25" s="9"/>
      <c r="SOV25" s="9"/>
      <c r="SPA25" s="9"/>
      <c r="SPF25" s="9"/>
      <c r="SPK25" s="9"/>
      <c r="SPP25" s="9"/>
      <c r="SPU25" s="9"/>
      <c r="SPZ25" s="9"/>
      <c r="SQE25" s="9"/>
      <c r="SQJ25" s="9"/>
      <c r="SQO25" s="9"/>
      <c r="SQT25" s="9"/>
      <c r="SQY25" s="9"/>
      <c r="SRD25" s="9"/>
      <c r="SRI25" s="9"/>
      <c r="SRN25" s="9"/>
      <c r="SRS25" s="9"/>
      <c r="SRX25" s="9"/>
      <c r="SSC25" s="9"/>
      <c r="SSH25" s="9"/>
      <c r="SSM25" s="9"/>
      <c r="SSR25" s="9"/>
      <c r="SSW25" s="9"/>
      <c r="STB25" s="9"/>
      <c r="STG25" s="9"/>
      <c r="STL25" s="9"/>
      <c r="STQ25" s="9"/>
      <c r="STV25" s="9"/>
      <c r="SUA25" s="9"/>
      <c r="SUF25" s="9"/>
      <c r="SUK25" s="9"/>
      <c r="SUP25" s="9"/>
      <c r="SUU25" s="9"/>
      <c r="SUZ25" s="9"/>
      <c r="SVE25" s="9"/>
      <c r="SVJ25" s="9"/>
      <c r="SVO25" s="9"/>
      <c r="SVT25" s="9"/>
      <c r="SVY25" s="9"/>
      <c r="SWD25" s="9"/>
      <c r="SWI25" s="9"/>
      <c r="SWN25" s="9"/>
      <c r="SWS25" s="9"/>
      <c r="SWX25" s="9"/>
      <c r="SXC25" s="9"/>
      <c r="SXH25" s="9"/>
      <c r="SXM25" s="9"/>
      <c r="SXR25" s="9"/>
      <c r="SXW25" s="9"/>
      <c r="SYB25" s="9"/>
      <c r="SYG25" s="9"/>
      <c r="SYL25" s="9"/>
      <c r="SYQ25" s="9"/>
      <c r="SYV25" s="9"/>
      <c r="SZA25" s="9"/>
      <c r="SZF25" s="9"/>
      <c r="SZK25" s="9"/>
      <c r="SZP25" s="9"/>
      <c r="SZU25" s="9"/>
      <c r="SZZ25" s="9"/>
      <c r="TAE25" s="9"/>
      <c r="TAJ25" s="9"/>
      <c r="TAO25" s="9"/>
      <c r="TAT25" s="9"/>
      <c r="TAY25" s="9"/>
      <c r="TBD25" s="9"/>
      <c r="TBI25" s="9"/>
      <c r="TBN25" s="9"/>
      <c r="TBS25" s="9"/>
      <c r="TBX25" s="9"/>
      <c r="TCC25" s="9"/>
      <c r="TCH25" s="9"/>
      <c r="TCM25" s="9"/>
      <c r="TCR25" s="9"/>
      <c r="TCW25" s="9"/>
      <c r="TDB25" s="9"/>
      <c r="TDG25" s="9"/>
      <c r="TDL25" s="9"/>
      <c r="TDQ25" s="9"/>
      <c r="TDV25" s="9"/>
      <c r="TEA25" s="9"/>
      <c r="TEF25" s="9"/>
      <c r="TEK25" s="9"/>
      <c r="TEP25" s="9"/>
      <c r="TEU25" s="9"/>
      <c r="TEZ25" s="9"/>
      <c r="TFE25" s="9"/>
      <c r="TFJ25" s="9"/>
      <c r="TFO25" s="9"/>
      <c r="TFT25" s="9"/>
      <c r="TFY25" s="9"/>
      <c r="TGD25" s="9"/>
      <c r="TGI25" s="9"/>
      <c r="TGN25" s="9"/>
      <c r="TGS25" s="9"/>
      <c r="TGX25" s="9"/>
      <c r="THC25" s="9"/>
      <c r="THH25" s="9"/>
      <c r="THM25" s="9"/>
      <c r="THR25" s="9"/>
      <c r="THW25" s="9"/>
      <c r="TIB25" s="9"/>
      <c r="TIG25" s="9"/>
      <c r="TIL25" s="9"/>
      <c r="TIQ25" s="9"/>
      <c r="TIV25" s="9"/>
      <c r="TJA25" s="9"/>
      <c r="TJF25" s="9"/>
      <c r="TJK25" s="9"/>
      <c r="TJP25" s="9"/>
      <c r="TJU25" s="9"/>
      <c r="TJZ25" s="9"/>
      <c r="TKE25" s="9"/>
      <c r="TKJ25" s="9"/>
      <c r="TKO25" s="9"/>
      <c r="TKT25" s="9"/>
      <c r="TKY25" s="9"/>
      <c r="TLD25" s="9"/>
      <c r="TLI25" s="9"/>
      <c r="TLN25" s="9"/>
      <c r="TLS25" s="9"/>
      <c r="TLX25" s="9"/>
      <c r="TMC25" s="9"/>
      <c r="TMH25" s="9"/>
      <c r="TMM25" s="9"/>
      <c r="TMR25" s="9"/>
      <c r="TMW25" s="9"/>
      <c r="TNB25" s="9"/>
      <c r="TNG25" s="9"/>
      <c r="TNL25" s="9"/>
      <c r="TNQ25" s="9"/>
      <c r="TNV25" s="9"/>
      <c r="TOA25" s="9"/>
      <c r="TOF25" s="9"/>
      <c r="TOK25" s="9"/>
      <c r="TOP25" s="9"/>
      <c r="TOU25" s="9"/>
      <c r="TOZ25" s="9"/>
      <c r="TPE25" s="9"/>
      <c r="TPJ25" s="9"/>
      <c r="TPO25" s="9"/>
      <c r="TPT25" s="9"/>
      <c r="TPY25" s="9"/>
      <c r="TQD25" s="9"/>
      <c r="TQI25" s="9"/>
      <c r="TQN25" s="9"/>
      <c r="TQS25" s="9"/>
      <c r="TQX25" s="9"/>
      <c r="TRC25" s="9"/>
      <c r="TRH25" s="9"/>
      <c r="TRM25" s="9"/>
      <c r="TRR25" s="9"/>
      <c r="TRW25" s="9"/>
      <c r="TSB25" s="9"/>
      <c r="TSG25" s="9"/>
      <c r="TSL25" s="9"/>
      <c r="TSQ25" s="9"/>
      <c r="TSV25" s="9"/>
      <c r="TTA25" s="9"/>
      <c r="TTF25" s="9"/>
      <c r="TTK25" s="9"/>
      <c r="TTP25" s="9"/>
      <c r="TTU25" s="9"/>
      <c r="TTZ25" s="9"/>
      <c r="TUE25" s="9"/>
      <c r="TUJ25" s="9"/>
      <c r="TUO25" s="9"/>
      <c r="TUT25" s="9"/>
      <c r="TUY25" s="9"/>
      <c r="TVD25" s="9"/>
      <c r="TVI25" s="9"/>
      <c r="TVN25" s="9"/>
      <c r="TVS25" s="9"/>
      <c r="TVX25" s="9"/>
      <c r="TWC25" s="9"/>
      <c r="TWH25" s="9"/>
      <c r="TWM25" s="9"/>
      <c r="TWR25" s="9"/>
      <c r="TWW25" s="9"/>
      <c r="TXB25" s="9"/>
      <c r="TXG25" s="9"/>
      <c r="TXL25" s="9"/>
      <c r="TXQ25" s="9"/>
      <c r="TXV25" s="9"/>
      <c r="TYA25" s="9"/>
      <c r="TYF25" s="9"/>
      <c r="TYK25" s="9"/>
      <c r="TYP25" s="9"/>
      <c r="TYU25" s="9"/>
      <c r="TYZ25" s="9"/>
      <c r="TZE25" s="9"/>
      <c r="TZJ25" s="9"/>
      <c r="TZO25" s="9"/>
      <c r="TZT25" s="9"/>
      <c r="TZY25" s="9"/>
      <c r="UAD25" s="9"/>
      <c r="UAI25" s="9"/>
      <c r="UAN25" s="9"/>
      <c r="UAS25" s="9"/>
      <c r="UAX25" s="9"/>
      <c r="UBC25" s="9"/>
      <c r="UBH25" s="9"/>
      <c r="UBM25" s="9"/>
      <c r="UBR25" s="9"/>
      <c r="UBW25" s="9"/>
      <c r="UCB25" s="9"/>
      <c r="UCG25" s="9"/>
      <c r="UCL25" s="9"/>
      <c r="UCQ25" s="9"/>
      <c r="UCV25" s="9"/>
      <c r="UDA25" s="9"/>
      <c r="UDF25" s="9"/>
      <c r="UDK25" s="9"/>
      <c r="UDP25" s="9"/>
      <c r="UDU25" s="9"/>
      <c r="UDZ25" s="9"/>
      <c r="UEE25" s="9"/>
      <c r="UEJ25" s="9"/>
      <c r="UEO25" s="9"/>
      <c r="UET25" s="9"/>
      <c r="UEY25" s="9"/>
      <c r="UFD25" s="9"/>
      <c r="UFI25" s="9"/>
      <c r="UFN25" s="9"/>
      <c r="UFS25" s="9"/>
      <c r="UFX25" s="9"/>
      <c r="UGC25" s="9"/>
      <c r="UGH25" s="9"/>
      <c r="UGM25" s="9"/>
      <c r="UGR25" s="9"/>
      <c r="UGW25" s="9"/>
      <c r="UHB25" s="9"/>
      <c r="UHG25" s="9"/>
      <c r="UHL25" s="9"/>
      <c r="UHQ25" s="9"/>
      <c r="UHV25" s="9"/>
      <c r="UIA25" s="9"/>
      <c r="UIF25" s="9"/>
      <c r="UIK25" s="9"/>
      <c r="UIP25" s="9"/>
      <c r="UIU25" s="9"/>
      <c r="UIZ25" s="9"/>
      <c r="UJE25" s="9"/>
      <c r="UJJ25" s="9"/>
      <c r="UJO25" s="9"/>
      <c r="UJT25" s="9"/>
      <c r="UJY25" s="9"/>
      <c r="UKD25" s="9"/>
      <c r="UKI25" s="9"/>
      <c r="UKN25" s="9"/>
      <c r="UKS25" s="9"/>
      <c r="UKX25" s="9"/>
      <c r="ULC25" s="9"/>
      <c r="ULH25" s="9"/>
      <c r="ULM25" s="9"/>
      <c r="ULR25" s="9"/>
      <c r="ULW25" s="9"/>
      <c r="UMB25" s="9"/>
      <c r="UMG25" s="9"/>
      <c r="UML25" s="9"/>
      <c r="UMQ25" s="9"/>
      <c r="UMV25" s="9"/>
      <c r="UNA25" s="9"/>
      <c r="UNF25" s="9"/>
      <c r="UNK25" s="9"/>
      <c r="UNP25" s="9"/>
      <c r="UNU25" s="9"/>
      <c r="UNZ25" s="9"/>
      <c r="UOE25" s="9"/>
      <c r="UOJ25" s="9"/>
      <c r="UOO25" s="9"/>
      <c r="UOT25" s="9"/>
      <c r="UOY25" s="9"/>
      <c r="UPD25" s="9"/>
      <c r="UPI25" s="9"/>
      <c r="UPN25" s="9"/>
      <c r="UPS25" s="9"/>
      <c r="UPX25" s="9"/>
      <c r="UQC25" s="9"/>
      <c r="UQH25" s="9"/>
      <c r="UQM25" s="9"/>
      <c r="UQR25" s="9"/>
      <c r="UQW25" s="9"/>
      <c r="URB25" s="9"/>
      <c r="URG25" s="9"/>
      <c r="URL25" s="9"/>
      <c r="URQ25" s="9"/>
      <c r="URV25" s="9"/>
      <c r="USA25" s="9"/>
      <c r="USF25" s="9"/>
      <c r="USK25" s="9"/>
      <c r="USP25" s="9"/>
      <c r="USU25" s="9"/>
      <c r="USZ25" s="9"/>
      <c r="UTE25" s="9"/>
      <c r="UTJ25" s="9"/>
      <c r="UTO25" s="9"/>
      <c r="UTT25" s="9"/>
      <c r="UTY25" s="9"/>
      <c r="UUD25" s="9"/>
      <c r="UUI25" s="9"/>
      <c r="UUN25" s="9"/>
      <c r="UUS25" s="9"/>
      <c r="UUX25" s="9"/>
      <c r="UVC25" s="9"/>
      <c r="UVH25" s="9"/>
      <c r="UVM25" s="9"/>
      <c r="UVR25" s="9"/>
      <c r="UVW25" s="9"/>
      <c r="UWB25" s="9"/>
      <c r="UWG25" s="9"/>
      <c r="UWL25" s="9"/>
      <c r="UWQ25" s="9"/>
      <c r="UWV25" s="9"/>
      <c r="UXA25" s="9"/>
      <c r="UXF25" s="9"/>
      <c r="UXK25" s="9"/>
      <c r="UXP25" s="9"/>
      <c r="UXU25" s="9"/>
      <c r="UXZ25" s="9"/>
      <c r="UYE25" s="9"/>
      <c r="UYJ25" s="9"/>
      <c r="UYO25" s="9"/>
      <c r="UYT25" s="9"/>
      <c r="UYY25" s="9"/>
      <c r="UZD25" s="9"/>
      <c r="UZI25" s="9"/>
      <c r="UZN25" s="9"/>
      <c r="UZS25" s="9"/>
      <c r="UZX25" s="9"/>
      <c r="VAC25" s="9"/>
      <c r="VAH25" s="9"/>
      <c r="VAM25" s="9"/>
      <c r="VAR25" s="9"/>
      <c r="VAW25" s="9"/>
      <c r="VBB25" s="9"/>
      <c r="VBG25" s="9"/>
      <c r="VBL25" s="9"/>
      <c r="VBQ25" s="9"/>
      <c r="VBV25" s="9"/>
      <c r="VCA25" s="9"/>
      <c r="VCF25" s="9"/>
      <c r="VCK25" s="9"/>
      <c r="VCP25" s="9"/>
      <c r="VCU25" s="9"/>
      <c r="VCZ25" s="9"/>
      <c r="VDE25" s="9"/>
      <c r="VDJ25" s="9"/>
      <c r="VDO25" s="9"/>
      <c r="VDT25" s="9"/>
      <c r="VDY25" s="9"/>
      <c r="VED25" s="9"/>
      <c r="VEI25" s="9"/>
      <c r="VEN25" s="9"/>
      <c r="VES25" s="9"/>
      <c r="VEX25" s="9"/>
      <c r="VFC25" s="9"/>
      <c r="VFH25" s="9"/>
      <c r="VFM25" s="9"/>
      <c r="VFR25" s="9"/>
      <c r="VFW25" s="9"/>
      <c r="VGB25" s="9"/>
      <c r="VGG25" s="9"/>
      <c r="VGL25" s="9"/>
      <c r="VGQ25" s="9"/>
      <c r="VGV25" s="9"/>
      <c r="VHA25" s="9"/>
      <c r="VHF25" s="9"/>
      <c r="VHK25" s="9"/>
      <c r="VHP25" s="9"/>
      <c r="VHU25" s="9"/>
      <c r="VHZ25" s="9"/>
      <c r="VIE25" s="9"/>
      <c r="VIJ25" s="9"/>
      <c r="VIO25" s="9"/>
      <c r="VIT25" s="9"/>
      <c r="VIY25" s="9"/>
      <c r="VJD25" s="9"/>
      <c r="VJI25" s="9"/>
      <c r="VJN25" s="9"/>
      <c r="VJS25" s="9"/>
      <c r="VJX25" s="9"/>
      <c r="VKC25" s="9"/>
      <c r="VKH25" s="9"/>
      <c r="VKM25" s="9"/>
      <c r="VKR25" s="9"/>
      <c r="VKW25" s="9"/>
      <c r="VLB25" s="9"/>
      <c r="VLG25" s="9"/>
      <c r="VLL25" s="9"/>
      <c r="VLQ25" s="9"/>
      <c r="VLV25" s="9"/>
      <c r="VMA25" s="9"/>
      <c r="VMF25" s="9"/>
      <c r="VMK25" s="9"/>
      <c r="VMP25" s="9"/>
      <c r="VMU25" s="9"/>
      <c r="VMZ25" s="9"/>
      <c r="VNE25" s="9"/>
      <c r="VNJ25" s="9"/>
      <c r="VNO25" s="9"/>
      <c r="VNT25" s="9"/>
      <c r="VNY25" s="9"/>
      <c r="VOD25" s="9"/>
      <c r="VOI25" s="9"/>
      <c r="VON25" s="9"/>
      <c r="VOS25" s="9"/>
      <c r="VOX25" s="9"/>
      <c r="VPC25" s="9"/>
      <c r="VPH25" s="9"/>
      <c r="VPM25" s="9"/>
      <c r="VPR25" s="9"/>
      <c r="VPW25" s="9"/>
      <c r="VQB25" s="9"/>
      <c r="VQG25" s="9"/>
      <c r="VQL25" s="9"/>
      <c r="VQQ25" s="9"/>
      <c r="VQV25" s="9"/>
      <c r="VRA25" s="9"/>
      <c r="VRF25" s="9"/>
      <c r="VRK25" s="9"/>
      <c r="VRP25" s="9"/>
      <c r="VRU25" s="9"/>
      <c r="VRZ25" s="9"/>
      <c r="VSE25" s="9"/>
      <c r="VSJ25" s="9"/>
      <c r="VSO25" s="9"/>
      <c r="VST25" s="9"/>
      <c r="VSY25" s="9"/>
      <c r="VTD25" s="9"/>
      <c r="VTI25" s="9"/>
      <c r="VTN25" s="9"/>
      <c r="VTS25" s="9"/>
      <c r="VTX25" s="9"/>
      <c r="VUC25" s="9"/>
      <c r="VUH25" s="9"/>
      <c r="VUM25" s="9"/>
      <c r="VUR25" s="9"/>
      <c r="VUW25" s="9"/>
      <c r="VVB25" s="9"/>
      <c r="VVG25" s="9"/>
      <c r="VVL25" s="9"/>
      <c r="VVQ25" s="9"/>
      <c r="VVV25" s="9"/>
      <c r="VWA25" s="9"/>
      <c r="VWF25" s="9"/>
      <c r="VWK25" s="9"/>
      <c r="VWP25" s="9"/>
      <c r="VWU25" s="9"/>
      <c r="VWZ25" s="9"/>
      <c r="VXE25" s="9"/>
      <c r="VXJ25" s="9"/>
      <c r="VXO25" s="9"/>
      <c r="VXT25" s="9"/>
      <c r="VXY25" s="9"/>
      <c r="VYD25" s="9"/>
      <c r="VYI25" s="9"/>
      <c r="VYN25" s="9"/>
      <c r="VYS25" s="9"/>
      <c r="VYX25" s="9"/>
      <c r="VZC25" s="9"/>
      <c r="VZH25" s="9"/>
      <c r="VZM25" s="9"/>
      <c r="VZR25" s="9"/>
      <c r="VZW25" s="9"/>
      <c r="WAB25" s="9"/>
      <c r="WAG25" s="9"/>
      <c r="WAL25" s="9"/>
      <c r="WAQ25" s="9"/>
      <c r="WAV25" s="9"/>
      <c r="WBA25" s="9"/>
      <c r="WBF25" s="9"/>
      <c r="WBK25" s="9"/>
      <c r="WBP25" s="9"/>
      <c r="WBU25" s="9"/>
      <c r="WBZ25" s="9"/>
      <c r="WCE25" s="9"/>
      <c r="WCJ25" s="9"/>
      <c r="WCO25" s="9"/>
      <c r="WCT25" s="9"/>
      <c r="WCY25" s="9"/>
      <c r="WDD25" s="9"/>
      <c r="WDI25" s="9"/>
      <c r="WDN25" s="9"/>
      <c r="WDS25" s="9"/>
      <c r="WDX25" s="9"/>
      <c r="WEC25" s="9"/>
      <c r="WEH25" s="9"/>
      <c r="WEM25" s="9"/>
      <c r="WER25" s="9"/>
      <c r="WEW25" s="9"/>
      <c r="WFB25" s="9"/>
      <c r="WFG25" s="9"/>
      <c r="WFL25" s="9"/>
      <c r="WFQ25" s="9"/>
      <c r="WFV25" s="9"/>
      <c r="WGA25" s="9"/>
      <c r="WGF25" s="9"/>
      <c r="WGK25" s="9"/>
      <c r="WGP25" s="9"/>
      <c r="WGU25" s="9"/>
      <c r="WGZ25" s="9"/>
      <c r="WHE25" s="9"/>
      <c r="WHJ25" s="9"/>
      <c r="WHO25" s="9"/>
      <c r="WHT25" s="9"/>
      <c r="WHY25" s="9"/>
      <c r="WID25" s="9"/>
      <c r="WII25" s="9"/>
      <c r="WIN25" s="9"/>
      <c r="WIS25" s="9"/>
      <c r="WIX25" s="9"/>
      <c r="WJC25" s="9"/>
      <c r="WJH25" s="9"/>
      <c r="WJM25" s="9"/>
      <c r="WJR25" s="9"/>
      <c r="WJW25" s="9"/>
      <c r="WKB25" s="9"/>
      <c r="WKG25" s="9"/>
      <c r="WKL25" s="9"/>
      <c r="WKQ25" s="9"/>
      <c r="WKV25" s="9"/>
      <c r="WLA25" s="9"/>
      <c r="WLF25" s="9"/>
      <c r="WLK25" s="9"/>
      <c r="WLP25" s="9"/>
      <c r="WLU25" s="9"/>
      <c r="WLZ25" s="9"/>
      <c r="WME25" s="9"/>
      <c r="WMJ25" s="9"/>
      <c r="WMO25" s="9"/>
      <c r="WMT25" s="9"/>
      <c r="WMY25" s="9"/>
      <c r="WND25" s="9"/>
      <c r="WNI25" s="9"/>
      <c r="WNN25" s="9"/>
      <c r="WNS25" s="9"/>
      <c r="WNX25" s="9"/>
      <c r="WOC25" s="9"/>
      <c r="WOH25" s="9"/>
      <c r="WOM25" s="9"/>
      <c r="WOR25" s="9"/>
      <c r="WOW25" s="9"/>
      <c r="WPB25" s="9"/>
      <c r="WPG25" s="9"/>
      <c r="WPL25" s="9"/>
      <c r="WPQ25" s="9"/>
      <c r="WPV25" s="9"/>
      <c r="WQA25" s="9"/>
      <c r="WQF25" s="9"/>
      <c r="WQK25" s="9"/>
      <c r="WQP25" s="9"/>
      <c r="WQU25" s="9"/>
      <c r="WQZ25" s="9"/>
      <c r="WRE25" s="9"/>
      <c r="WRJ25" s="9"/>
      <c r="WRO25" s="9"/>
      <c r="WRT25" s="9"/>
      <c r="WRY25" s="9"/>
      <c r="WSD25" s="9"/>
      <c r="WSI25" s="9"/>
      <c r="WSN25" s="9"/>
      <c r="WSS25" s="9"/>
      <c r="WSX25" s="9"/>
      <c r="WTC25" s="9"/>
      <c r="WTH25" s="9"/>
      <c r="WTM25" s="9"/>
      <c r="WTR25" s="9"/>
      <c r="WTW25" s="9"/>
      <c r="WUB25" s="9"/>
      <c r="WUG25" s="9"/>
      <c r="WUL25" s="9"/>
      <c r="WUQ25" s="9"/>
      <c r="WUV25" s="9"/>
      <c r="WVA25" s="9"/>
      <c r="WVF25" s="9"/>
      <c r="WVK25" s="9"/>
      <c r="WVP25" s="9"/>
      <c r="WVU25" s="9"/>
      <c r="WVZ25" s="9"/>
      <c r="WWE25" s="9"/>
      <c r="WWJ25" s="9"/>
      <c r="WWO25" s="9"/>
      <c r="WWT25" s="9"/>
      <c r="WWY25" s="9"/>
      <c r="WXD25" s="9"/>
      <c r="WXI25" s="9"/>
      <c r="WXN25" s="9"/>
      <c r="WXS25" s="9"/>
      <c r="WXX25" s="9"/>
      <c r="WYC25" s="9"/>
      <c r="WYH25" s="9"/>
      <c r="WYM25" s="9"/>
      <c r="WYR25" s="9"/>
      <c r="WYW25" s="9"/>
      <c r="WZB25" s="9"/>
      <c r="WZG25" s="9"/>
      <c r="WZL25" s="9"/>
      <c r="WZQ25" s="9"/>
      <c r="WZV25" s="9"/>
      <c r="XAA25" s="9"/>
      <c r="XAF25" s="9"/>
      <c r="XAK25" s="9"/>
      <c r="XAP25" s="9"/>
      <c r="XAU25" s="9"/>
      <c r="XAZ25" s="9"/>
      <c r="XBE25" s="9"/>
      <c r="XBJ25" s="9"/>
      <c r="XBO25" s="9"/>
      <c r="XBT25" s="9"/>
      <c r="XBY25" s="9"/>
      <c r="XCD25" s="9"/>
      <c r="XCI25" s="9"/>
      <c r="XCN25" s="9"/>
      <c r="XCS25" s="9"/>
      <c r="XCX25" s="9"/>
      <c r="XDC25" s="9"/>
      <c r="XDH25" s="9"/>
      <c r="XDM25" s="9"/>
      <c r="XDR25" s="9"/>
      <c r="XDW25" s="9"/>
      <c r="XEB25" s="9"/>
      <c r="XEG25" s="9"/>
      <c r="XEL25" s="9"/>
      <c r="XEQ25" s="9"/>
      <c r="XEV25" s="9"/>
      <c r="XFA25" s="9"/>
    </row>
    <row r="26" spans="1:1021 1026:2046 2051:3071 3076:4096 4101:5116 5121:6141 6146:7166 7171:8191 8196:9216 9221:10236 10241:11261 11266:12286 12291:13311 13316:14336 14341:15356 15361:16381" s="77" customFormat="1" ht="19.95" customHeight="1" x14ac:dyDescent="0.3">
      <c r="A26" s="9" t="s">
        <v>87</v>
      </c>
      <c r="B26" s="77">
        <v>1.8779999999999999</v>
      </c>
      <c r="C26" s="77">
        <v>1.7</v>
      </c>
      <c r="D26" s="77">
        <v>1.7</v>
      </c>
      <c r="E26" s="77">
        <v>2.2000000000000002</v>
      </c>
      <c r="F26" s="77">
        <v>1.8</v>
      </c>
      <c r="G26" s="9"/>
      <c r="H26" s="9"/>
      <c r="P26" s="9"/>
      <c r="U26" s="9"/>
      <c r="Z26" s="9"/>
      <c r="AE26" s="9"/>
      <c r="AJ26" s="9"/>
      <c r="AO26" s="9"/>
      <c r="AT26" s="9"/>
      <c r="AY26" s="9"/>
      <c r="BD26" s="9"/>
      <c r="BI26" s="9"/>
      <c r="BN26" s="9"/>
      <c r="BS26" s="9"/>
      <c r="BX26" s="9"/>
      <c r="CC26" s="9"/>
      <c r="CH26" s="9"/>
      <c r="CM26" s="9"/>
      <c r="CR26" s="9"/>
      <c r="CW26" s="9"/>
      <c r="DB26" s="9"/>
      <c r="DG26" s="9"/>
      <c r="DL26" s="9"/>
      <c r="DQ26" s="9"/>
      <c r="DV26" s="9"/>
      <c r="EA26" s="9"/>
      <c r="EF26" s="9"/>
      <c r="EK26" s="9"/>
      <c r="EP26" s="9"/>
      <c r="EU26" s="9"/>
      <c r="EZ26" s="9"/>
      <c r="FE26" s="9"/>
      <c r="FJ26" s="9"/>
      <c r="FO26" s="9"/>
      <c r="FT26" s="9"/>
      <c r="FY26" s="9"/>
      <c r="GD26" s="9"/>
      <c r="GI26" s="9"/>
      <c r="GN26" s="9"/>
      <c r="GS26" s="9"/>
      <c r="GX26" s="9"/>
      <c r="HC26" s="9"/>
      <c r="HH26" s="9"/>
      <c r="HM26" s="9"/>
      <c r="HR26" s="9"/>
      <c r="HW26" s="9"/>
      <c r="IB26" s="9"/>
      <c r="IG26" s="9"/>
      <c r="IL26" s="9"/>
      <c r="IQ26" s="9"/>
      <c r="IV26" s="9"/>
      <c r="JA26" s="9"/>
      <c r="JF26" s="9"/>
      <c r="JK26" s="9"/>
      <c r="JP26" s="9"/>
      <c r="JU26" s="9"/>
      <c r="JZ26" s="9"/>
      <c r="KE26" s="9"/>
      <c r="KJ26" s="9"/>
      <c r="KO26" s="9"/>
      <c r="KT26" s="9"/>
      <c r="KY26" s="9"/>
      <c r="LD26" s="9"/>
      <c r="LI26" s="9"/>
      <c r="LN26" s="9"/>
      <c r="LS26" s="9"/>
      <c r="LX26" s="9"/>
      <c r="MC26" s="9"/>
      <c r="MH26" s="9"/>
      <c r="MM26" s="9"/>
      <c r="MR26" s="9"/>
      <c r="MW26" s="9"/>
      <c r="NB26" s="9"/>
      <c r="NG26" s="9"/>
      <c r="NL26" s="9"/>
      <c r="NQ26" s="9"/>
      <c r="NV26" s="9"/>
      <c r="OA26" s="9"/>
      <c r="OF26" s="9"/>
      <c r="OK26" s="9"/>
      <c r="OP26" s="9"/>
      <c r="OU26" s="9"/>
      <c r="OZ26" s="9"/>
      <c r="PE26" s="9"/>
      <c r="PJ26" s="9"/>
      <c r="PO26" s="9"/>
      <c r="PT26" s="9"/>
      <c r="PY26" s="9"/>
      <c r="QD26" s="9"/>
      <c r="QI26" s="9"/>
      <c r="QN26" s="9"/>
      <c r="QS26" s="9"/>
      <c r="QX26" s="9"/>
      <c r="RC26" s="9"/>
      <c r="RH26" s="9"/>
      <c r="RM26" s="9"/>
      <c r="RR26" s="9"/>
      <c r="RW26" s="9"/>
      <c r="SB26" s="9"/>
      <c r="SG26" s="9"/>
      <c r="SL26" s="9"/>
      <c r="SQ26" s="9"/>
      <c r="SV26" s="9"/>
      <c r="TA26" s="9"/>
      <c r="TF26" s="9"/>
      <c r="TK26" s="9"/>
      <c r="TP26" s="9"/>
      <c r="TU26" s="9"/>
      <c r="TZ26" s="9"/>
      <c r="UE26" s="9"/>
      <c r="UJ26" s="9"/>
      <c r="UO26" s="9"/>
      <c r="UT26" s="9"/>
      <c r="UY26" s="9"/>
      <c r="VD26" s="9"/>
      <c r="VI26" s="9"/>
      <c r="VN26" s="9"/>
      <c r="VS26" s="9"/>
      <c r="VX26" s="9"/>
      <c r="WC26" s="9"/>
      <c r="WH26" s="9"/>
      <c r="WM26" s="9"/>
      <c r="WR26" s="9"/>
      <c r="WW26" s="9"/>
      <c r="XB26" s="9"/>
      <c r="XG26" s="9"/>
      <c r="XL26" s="9"/>
      <c r="XQ26" s="9"/>
      <c r="XV26" s="9"/>
      <c r="YA26" s="9"/>
      <c r="YF26" s="9"/>
      <c r="YK26" s="9"/>
      <c r="YP26" s="9"/>
      <c r="YU26" s="9"/>
      <c r="YZ26" s="9"/>
      <c r="ZE26" s="9"/>
      <c r="ZJ26" s="9"/>
      <c r="ZO26" s="9"/>
      <c r="ZT26" s="9"/>
      <c r="ZY26" s="9"/>
      <c r="AAD26" s="9"/>
      <c r="AAI26" s="9"/>
      <c r="AAN26" s="9"/>
      <c r="AAS26" s="9"/>
      <c r="AAX26" s="9"/>
      <c r="ABC26" s="9"/>
      <c r="ABH26" s="9"/>
      <c r="ABM26" s="9"/>
      <c r="ABR26" s="9"/>
      <c r="ABW26" s="9"/>
      <c r="ACB26" s="9"/>
      <c r="ACG26" s="9"/>
      <c r="ACL26" s="9"/>
      <c r="ACQ26" s="9"/>
      <c r="ACV26" s="9"/>
      <c r="ADA26" s="9"/>
      <c r="ADF26" s="9"/>
      <c r="ADK26" s="9"/>
      <c r="ADP26" s="9"/>
      <c r="ADU26" s="9"/>
      <c r="ADZ26" s="9"/>
      <c r="AEE26" s="9"/>
      <c r="AEJ26" s="9"/>
      <c r="AEO26" s="9"/>
      <c r="AET26" s="9"/>
      <c r="AEY26" s="9"/>
      <c r="AFD26" s="9"/>
      <c r="AFI26" s="9"/>
      <c r="AFN26" s="9"/>
      <c r="AFS26" s="9"/>
      <c r="AFX26" s="9"/>
      <c r="AGC26" s="9"/>
      <c r="AGH26" s="9"/>
      <c r="AGM26" s="9"/>
      <c r="AGR26" s="9"/>
      <c r="AGW26" s="9"/>
      <c r="AHB26" s="9"/>
      <c r="AHG26" s="9"/>
      <c r="AHL26" s="9"/>
      <c r="AHQ26" s="9"/>
      <c r="AHV26" s="9"/>
      <c r="AIA26" s="9"/>
      <c r="AIF26" s="9"/>
      <c r="AIK26" s="9"/>
      <c r="AIP26" s="9"/>
      <c r="AIU26" s="9"/>
      <c r="AIZ26" s="9"/>
      <c r="AJE26" s="9"/>
      <c r="AJJ26" s="9"/>
      <c r="AJO26" s="9"/>
      <c r="AJT26" s="9"/>
      <c r="AJY26" s="9"/>
      <c r="AKD26" s="9"/>
      <c r="AKI26" s="9"/>
      <c r="AKN26" s="9"/>
      <c r="AKS26" s="9"/>
      <c r="AKX26" s="9"/>
      <c r="ALC26" s="9"/>
      <c r="ALH26" s="9"/>
      <c r="ALM26" s="9"/>
      <c r="ALR26" s="9"/>
      <c r="ALW26" s="9"/>
      <c r="AMB26" s="9"/>
      <c r="AMG26" s="9"/>
      <c r="AML26" s="9"/>
      <c r="AMQ26" s="9"/>
      <c r="AMV26" s="9"/>
      <c r="ANA26" s="9"/>
      <c r="ANF26" s="9"/>
      <c r="ANK26" s="9"/>
      <c r="ANP26" s="9"/>
      <c r="ANU26" s="9"/>
      <c r="ANZ26" s="9"/>
      <c r="AOE26" s="9"/>
      <c r="AOJ26" s="9"/>
      <c r="AOO26" s="9"/>
      <c r="AOT26" s="9"/>
      <c r="AOY26" s="9"/>
      <c r="APD26" s="9"/>
      <c r="API26" s="9"/>
      <c r="APN26" s="9"/>
      <c r="APS26" s="9"/>
      <c r="APX26" s="9"/>
      <c r="AQC26" s="9"/>
      <c r="AQH26" s="9"/>
      <c r="AQM26" s="9"/>
      <c r="AQR26" s="9"/>
      <c r="AQW26" s="9"/>
      <c r="ARB26" s="9"/>
      <c r="ARG26" s="9"/>
      <c r="ARL26" s="9"/>
      <c r="ARQ26" s="9"/>
      <c r="ARV26" s="9"/>
      <c r="ASA26" s="9"/>
      <c r="ASF26" s="9"/>
      <c r="ASK26" s="9"/>
      <c r="ASP26" s="9"/>
      <c r="ASU26" s="9"/>
      <c r="ASZ26" s="9"/>
      <c r="ATE26" s="9"/>
      <c r="ATJ26" s="9"/>
      <c r="ATO26" s="9"/>
      <c r="ATT26" s="9"/>
      <c r="ATY26" s="9"/>
      <c r="AUD26" s="9"/>
      <c r="AUI26" s="9"/>
      <c r="AUN26" s="9"/>
      <c r="AUS26" s="9"/>
      <c r="AUX26" s="9"/>
      <c r="AVC26" s="9"/>
      <c r="AVH26" s="9"/>
      <c r="AVM26" s="9"/>
      <c r="AVR26" s="9"/>
      <c r="AVW26" s="9"/>
      <c r="AWB26" s="9"/>
      <c r="AWG26" s="9"/>
      <c r="AWL26" s="9"/>
      <c r="AWQ26" s="9"/>
      <c r="AWV26" s="9"/>
      <c r="AXA26" s="9"/>
      <c r="AXF26" s="9"/>
      <c r="AXK26" s="9"/>
      <c r="AXP26" s="9"/>
      <c r="AXU26" s="9"/>
      <c r="AXZ26" s="9"/>
      <c r="AYE26" s="9"/>
      <c r="AYJ26" s="9"/>
      <c r="AYO26" s="9"/>
      <c r="AYT26" s="9"/>
      <c r="AYY26" s="9"/>
      <c r="AZD26" s="9"/>
      <c r="AZI26" s="9"/>
      <c r="AZN26" s="9"/>
      <c r="AZS26" s="9"/>
      <c r="AZX26" s="9"/>
      <c r="BAC26" s="9"/>
      <c r="BAH26" s="9"/>
      <c r="BAM26" s="9"/>
      <c r="BAR26" s="9"/>
      <c r="BAW26" s="9"/>
      <c r="BBB26" s="9"/>
      <c r="BBG26" s="9"/>
      <c r="BBL26" s="9"/>
      <c r="BBQ26" s="9"/>
      <c r="BBV26" s="9"/>
      <c r="BCA26" s="9"/>
      <c r="BCF26" s="9"/>
      <c r="BCK26" s="9"/>
      <c r="BCP26" s="9"/>
      <c r="BCU26" s="9"/>
      <c r="BCZ26" s="9"/>
      <c r="BDE26" s="9"/>
      <c r="BDJ26" s="9"/>
      <c r="BDO26" s="9"/>
      <c r="BDT26" s="9"/>
      <c r="BDY26" s="9"/>
      <c r="BED26" s="9"/>
      <c r="BEI26" s="9"/>
      <c r="BEN26" s="9"/>
      <c r="BES26" s="9"/>
      <c r="BEX26" s="9"/>
      <c r="BFC26" s="9"/>
      <c r="BFH26" s="9"/>
      <c r="BFM26" s="9"/>
      <c r="BFR26" s="9"/>
      <c r="BFW26" s="9"/>
      <c r="BGB26" s="9"/>
      <c r="BGG26" s="9"/>
      <c r="BGL26" s="9"/>
      <c r="BGQ26" s="9"/>
      <c r="BGV26" s="9"/>
      <c r="BHA26" s="9"/>
      <c r="BHF26" s="9"/>
      <c r="BHK26" s="9"/>
      <c r="BHP26" s="9"/>
      <c r="BHU26" s="9"/>
      <c r="BHZ26" s="9"/>
      <c r="BIE26" s="9"/>
      <c r="BIJ26" s="9"/>
      <c r="BIO26" s="9"/>
      <c r="BIT26" s="9"/>
      <c r="BIY26" s="9"/>
      <c r="BJD26" s="9"/>
      <c r="BJI26" s="9"/>
      <c r="BJN26" s="9"/>
      <c r="BJS26" s="9"/>
      <c r="BJX26" s="9"/>
      <c r="BKC26" s="9"/>
      <c r="BKH26" s="9"/>
      <c r="BKM26" s="9"/>
      <c r="BKR26" s="9"/>
      <c r="BKW26" s="9"/>
      <c r="BLB26" s="9"/>
      <c r="BLG26" s="9"/>
      <c r="BLL26" s="9"/>
      <c r="BLQ26" s="9"/>
      <c r="BLV26" s="9"/>
      <c r="BMA26" s="9"/>
      <c r="BMF26" s="9"/>
      <c r="BMK26" s="9"/>
      <c r="BMP26" s="9"/>
      <c r="BMU26" s="9"/>
      <c r="BMZ26" s="9"/>
      <c r="BNE26" s="9"/>
      <c r="BNJ26" s="9"/>
      <c r="BNO26" s="9"/>
      <c r="BNT26" s="9"/>
      <c r="BNY26" s="9"/>
      <c r="BOD26" s="9"/>
      <c r="BOI26" s="9"/>
      <c r="BON26" s="9"/>
      <c r="BOS26" s="9"/>
      <c r="BOX26" s="9"/>
      <c r="BPC26" s="9"/>
      <c r="BPH26" s="9"/>
      <c r="BPM26" s="9"/>
      <c r="BPR26" s="9"/>
      <c r="BPW26" s="9"/>
      <c r="BQB26" s="9"/>
      <c r="BQG26" s="9"/>
      <c r="BQL26" s="9"/>
      <c r="BQQ26" s="9"/>
      <c r="BQV26" s="9"/>
      <c r="BRA26" s="9"/>
      <c r="BRF26" s="9"/>
      <c r="BRK26" s="9"/>
      <c r="BRP26" s="9"/>
      <c r="BRU26" s="9"/>
      <c r="BRZ26" s="9"/>
      <c r="BSE26" s="9"/>
      <c r="BSJ26" s="9"/>
      <c r="BSO26" s="9"/>
      <c r="BST26" s="9"/>
      <c r="BSY26" s="9"/>
      <c r="BTD26" s="9"/>
      <c r="BTI26" s="9"/>
      <c r="BTN26" s="9"/>
      <c r="BTS26" s="9"/>
      <c r="BTX26" s="9"/>
      <c r="BUC26" s="9"/>
      <c r="BUH26" s="9"/>
      <c r="BUM26" s="9"/>
      <c r="BUR26" s="9"/>
      <c r="BUW26" s="9"/>
      <c r="BVB26" s="9"/>
      <c r="BVG26" s="9"/>
      <c r="BVL26" s="9"/>
      <c r="BVQ26" s="9"/>
      <c r="BVV26" s="9"/>
      <c r="BWA26" s="9"/>
      <c r="BWF26" s="9"/>
      <c r="BWK26" s="9"/>
      <c r="BWP26" s="9"/>
      <c r="BWU26" s="9"/>
      <c r="BWZ26" s="9"/>
      <c r="BXE26" s="9"/>
      <c r="BXJ26" s="9"/>
      <c r="BXO26" s="9"/>
      <c r="BXT26" s="9"/>
      <c r="BXY26" s="9"/>
      <c r="BYD26" s="9"/>
      <c r="BYI26" s="9"/>
      <c r="BYN26" s="9"/>
      <c r="BYS26" s="9"/>
      <c r="BYX26" s="9"/>
      <c r="BZC26" s="9"/>
      <c r="BZH26" s="9"/>
      <c r="BZM26" s="9"/>
      <c r="BZR26" s="9"/>
      <c r="BZW26" s="9"/>
      <c r="CAB26" s="9"/>
      <c r="CAG26" s="9"/>
      <c r="CAL26" s="9"/>
      <c r="CAQ26" s="9"/>
      <c r="CAV26" s="9"/>
      <c r="CBA26" s="9"/>
      <c r="CBF26" s="9"/>
      <c r="CBK26" s="9"/>
      <c r="CBP26" s="9"/>
      <c r="CBU26" s="9"/>
      <c r="CBZ26" s="9"/>
      <c r="CCE26" s="9"/>
      <c r="CCJ26" s="9"/>
      <c r="CCO26" s="9"/>
      <c r="CCT26" s="9"/>
      <c r="CCY26" s="9"/>
      <c r="CDD26" s="9"/>
      <c r="CDI26" s="9"/>
      <c r="CDN26" s="9"/>
      <c r="CDS26" s="9"/>
      <c r="CDX26" s="9"/>
      <c r="CEC26" s="9"/>
      <c r="CEH26" s="9"/>
      <c r="CEM26" s="9"/>
      <c r="CER26" s="9"/>
      <c r="CEW26" s="9"/>
      <c r="CFB26" s="9"/>
      <c r="CFG26" s="9"/>
      <c r="CFL26" s="9"/>
      <c r="CFQ26" s="9"/>
      <c r="CFV26" s="9"/>
      <c r="CGA26" s="9"/>
      <c r="CGF26" s="9"/>
      <c r="CGK26" s="9"/>
      <c r="CGP26" s="9"/>
      <c r="CGU26" s="9"/>
      <c r="CGZ26" s="9"/>
      <c r="CHE26" s="9"/>
      <c r="CHJ26" s="9"/>
      <c r="CHO26" s="9"/>
      <c r="CHT26" s="9"/>
      <c r="CHY26" s="9"/>
      <c r="CID26" s="9"/>
      <c r="CII26" s="9"/>
      <c r="CIN26" s="9"/>
      <c r="CIS26" s="9"/>
      <c r="CIX26" s="9"/>
      <c r="CJC26" s="9"/>
      <c r="CJH26" s="9"/>
      <c r="CJM26" s="9"/>
      <c r="CJR26" s="9"/>
      <c r="CJW26" s="9"/>
      <c r="CKB26" s="9"/>
      <c r="CKG26" s="9"/>
      <c r="CKL26" s="9"/>
      <c r="CKQ26" s="9"/>
      <c r="CKV26" s="9"/>
      <c r="CLA26" s="9"/>
      <c r="CLF26" s="9"/>
      <c r="CLK26" s="9"/>
      <c r="CLP26" s="9"/>
      <c r="CLU26" s="9"/>
      <c r="CLZ26" s="9"/>
      <c r="CME26" s="9"/>
      <c r="CMJ26" s="9"/>
      <c r="CMO26" s="9"/>
      <c r="CMT26" s="9"/>
      <c r="CMY26" s="9"/>
      <c r="CND26" s="9"/>
      <c r="CNI26" s="9"/>
      <c r="CNN26" s="9"/>
      <c r="CNS26" s="9"/>
      <c r="CNX26" s="9"/>
      <c r="COC26" s="9"/>
      <c r="COH26" s="9"/>
      <c r="COM26" s="9"/>
      <c r="COR26" s="9"/>
      <c r="COW26" s="9"/>
      <c r="CPB26" s="9"/>
      <c r="CPG26" s="9"/>
      <c r="CPL26" s="9"/>
      <c r="CPQ26" s="9"/>
      <c r="CPV26" s="9"/>
      <c r="CQA26" s="9"/>
      <c r="CQF26" s="9"/>
      <c r="CQK26" s="9"/>
      <c r="CQP26" s="9"/>
      <c r="CQU26" s="9"/>
      <c r="CQZ26" s="9"/>
      <c r="CRE26" s="9"/>
      <c r="CRJ26" s="9"/>
      <c r="CRO26" s="9"/>
      <c r="CRT26" s="9"/>
      <c r="CRY26" s="9"/>
      <c r="CSD26" s="9"/>
      <c r="CSI26" s="9"/>
      <c r="CSN26" s="9"/>
      <c r="CSS26" s="9"/>
      <c r="CSX26" s="9"/>
      <c r="CTC26" s="9"/>
      <c r="CTH26" s="9"/>
      <c r="CTM26" s="9"/>
      <c r="CTR26" s="9"/>
      <c r="CTW26" s="9"/>
      <c r="CUB26" s="9"/>
      <c r="CUG26" s="9"/>
      <c r="CUL26" s="9"/>
      <c r="CUQ26" s="9"/>
      <c r="CUV26" s="9"/>
      <c r="CVA26" s="9"/>
      <c r="CVF26" s="9"/>
      <c r="CVK26" s="9"/>
      <c r="CVP26" s="9"/>
      <c r="CVU26" s="9"/>
      <c r="CVZ26" s="9"/>
      <c r="CWE26" s="9"/>
      <c r="CWJ26" s="9"/>
      <c r="CWO26" s="9"/>
      <c r="CWT26" s="9"/>
      <c r="CWY26" s="9"/>
      <c r="CXD26" s="9"/>
      <c r="CXI26" s="9"/>
      <c r="CXN26" s="9"/>
      <c r="CXS26" s="9"/>
      <c r="CXX26" s="9"/>
      <c r="CYC26" s="9"/>
      <c r="CYH26" s="9"/>
      <c r="CYM26" s="9"/>
      <c r="CYR26" s="9"/>
      <c r="CYW26" s="9"/>
      <c r="CZB26" s="9"/>
      <c r="CZG26" s="9"/>
      <c r="CZL26" s="9"/>
      <c r="CZQ26" s="9"/>
      <c r="CZV26" s="9"/>
      <c r="DAA26" s="9"/>
      <c r="DAF26" s="9"/>
      <c r="DAK26" s="9"/>
      <c r="DAP26" s="9"/>
      <c r="DAU26" s="9"/>
      <c r="DAZ26" s="9"/>
      <c r="DBE26" s="9"/>
      <c r="DBJ26" s="9"/>
      <c r="DBO26" s="9"/>
      <c r="DBT26" s="9"/>
      <c r="DBY26" s="9"/>
      <c r="DCD26" s="9"/>
      <c r="DCI26" s="9"/>
      <c r="DCN26" s="9"/>
      <c r="DCS26" s="9"/>
      <c r="DCX26" s="9"/>
      <c r="DDC26" s="9"/>
      <c r="DDH26" s="9"/>
      <c r="DDM26" s="9"/>
      <c r="DDR26" s="9"/>
      <c r="DDW26" s="9"/>
      <c r="DEB26" s="9"/>
      <c r="DEG26" s="9"/>
      <c r="DEL26" s="9"/>
      <c r="DEQ26" s="9"/>
      <c r="DEV26" s="9"/>
      <c r="DFA26" s="9"/>
      <c r="DFF26" s="9"/>
      <c r="DFK26" s="9"/>
      <c r="DFP26" s="9"/>
      <c r="DFU26" s="9"/>
      <c r="DFZ26" s="9"/>
      <c r="DGE26" s="9"/>
      <c r="DGJ26" s="9"/>
      <c r="DGO26" s="9"/>
      <c r="DGT26" s="9"/>
      <c r="DGY26" s="9"/>
      <c r="DHD26" s="9"/>
      <c r="DHI26" s="9"/>
      <c r="DHN26" s="9"/>
      <c r="DHS26" s="9"/>
      <c r="DHX26" s="9"/>
      <c r="DIC26" s="9"/>
      <c r="DIH26" s="9"/>
      <c r="DIM26" s="9"/>
      <c r="DIR26" s="9"/>
      <c r="DIW26" s="9"/>
      <c r="DJB26" s="9"/>
      <c r="DJG26" s="9"/>
      <c r="DJL26" s="9"/>
      <c r="DJQ26" s="9"/>
      <c r="DJV26" s="9"/>
      <c r="DKA26" s="9"/>
      <c r="DKF26" s="9"/>
      <c r="DKK26" s="9"/>
      <c r="DKP26" s="9"/>
      <c r="DKU26" s="9"/>
      <c r="DKZ26" s="9"/>
      <c r="DLE26" s="9"/>
      <c r="DLJ26" s="9"/>
      <c r="DLO26" s="9"/>
      <c r="DLT26" s="9"/>
      <c r="DLY26" s="9"/>
      <c r="DMD26" s="9"/>
      <c r="DMI26" s="9"/>
      <c r="DMN26" s="9"/>
      <c r="DMS26" s="9"/>
      <c r="DMX26" s="9"/>
      <c r="DNC26" s="9"/>
      <c r="DNH26" s="9"/>
      <c r="DNM26" s="9"/>
      <c r="DNR26" s="9"/>
      <c r="DNW26" s="9"/>
      <c r="DOB26" s="9"/>
      <c r="DOG26" s="9"/>
      <c r="DOL26" s="9"/>
      <c r="DOQ26" s="9"/>
      <c r="DOV26" s="9"/>
      <c r="DPA26" s="9"/>
      <c r="DPF26" s="9"/>
      <c r="DPK26" s="9"/>
      <c r="DPP26" s="9"/>
      <c r="DPU26" s="9"/>
      <c r="DPZ26" s="9"/>
      <c r="DQE26" s="9"/>
      <c r="DQJ26" s="9"/>
      <c r="DQO26" s="9"/>
      <c r="DQT26" s="9"/>
      <c r="DQY26" s="9"/>
      <c r="DRD26" s="9"/>
      <c r="DRI26" s="9"/>
      <c r="DRN26" s="9"/>
      <c r="DRS26" s="9"/>
      <c r="DRX26" s="9"/>
      <c r="DSC26" s="9"/>
      <c r="DSH26" s="9"/>
      <c r="DSM26" s="9"/>
      <c r="DSR26" s="9"/>
      <c r="DSW26" s="9"/>
      <c r="DTB26" s="9"/>
      <c r="DTG26" s="9"/>
      <c r="DTL26" s="9"/>
      <c r="DTQ26" s="9"/>
      <c r="DTV26" s="9"/>
      <c r="DUA26" s="9"/>
      <c r="DUF26" s="9"/>
      <c r="DUK26" s="9"/>
      <c r="DUP26" s="9"/>
      <c r="DUU26" s="9"/>
      <c r="DUZ26" s="9"/>
      <c r="DVE26" s="9"/>
      <c r="DVJ26" s="9"/>
      <c r="DVO26" s="9"/>
      <c r="DVT26" s="9"/>
      <c r="DVY26" s="9"/>
      <c r="DWD26" s="9"/>
      <c r="DWI26" s="9"/>
      <c r="DWN26" s="9"/>
      <c r="DWS26" s="9"/>
      <c r="DWX26" s="9"/>
      <c r="DXC26" s="9"/>
      <c r="DXH26" s="9"/>
      <c r="DXM26" s="9"/>
      <c r="DXR26" s="9"/>
      <c r="DXW26" s="9"/>
      <c r="DYB26" s="9"/>
      <c r="DYG26" s="9"/>
      <c r="DYL26" s="9"/>
      <c r="DYQ26" s="9"/>
      <c r="DYV26" s="9"/>
      <c r="DZA26" s="9"/>
      <c r="DZF26" s="9"/>
      <c r="DZK26" s="9"/>
      <c r="DZP26" s="9"/>
      <c r="DZU26" s="9"/>
      <c r="DZZ26" s="9"/>
      <c r="EAE26" s="9"/>
      <c r="EAJ26" s="9"/>
      <c r="EAO26" s="9"/>
      <c r="EAT26" s="9"/>
      <c r="EAY26" s="9"/>
      <c r="EBD26" s="9"/>
      <c r="EBI26" s="9"/>
      <c r="EBN26" s="9"/>
      <c r="EBS26" s="9"/>
      <c r="EBX26" s="9"/>
      <c r="ECC26" s="9"/>
      <c r="ECH26" s="9"/>
      <c r="ECM26" s="9"/>
      <c r="ECR26" s="9"/>
      <c r="ECW26" s="9"/>
      <c r="EDB26" s="9"/>
      <c r="EDG26" s="9"/>
      <c r="EDL26" s="9"/>
      <c r="EDQ26" s="9"/>
      <c r="EDV26" s="9"/>
      <c r="EEA26" s="9"/>
      <c r="EEF26" s="9"/>
      <c r="EEK26" s="9"/>
      <c r="EEP26" s="9"/>
      <c r="EEU26" s="9"/>
      <c r="EEZ26" s="9"/>
      <c r="EFE26" s="9"/>
      <c r="EFJ26" s="9"/>
      <c r="EFO26" s="9"/>
      <c r="EFT26" s="9"/>
      <c r="EFY26" s="9"/>
      <c r="EGD26" s="9"/>
      <c r="EGI26" s="9"/>
      <c r="EGN26" s="9"/>
      <c r="EGS26" s="9"/>
      <c r="EGX26" s="9"/>
      <c r="EHC26" s="9"/>
      <c r="EHH26" s="9"/>
      <c r="EHM26" s="9"/>
      <c r="EHR26" s="9"/>
      <c r="EHW26" s="9"/>
      <c r="EIB26" s="9"/>
      <c r="EIG26" s="9"/>
      <c r="EIL26" s="9"/>
      <c r="EIQ26" s="9"/>
      <c r="EIV26" s="9"/>
      <c r="EJA26" s="9"/>
      <c r="EJF26" s="9"/>
      <c r="EJK26" s="9"/>
      <c r="EJP26" s="9"/>
      <c r="EJU26" s="9"/>
      <c r="EJZ26" s="9"/>
      <c r="EKE26" s="9"/>
      <c r="EKJ26" s="9"/>
      <c r="EKO26" s="9"/>
      <c r="EKT26" s="9"/>
      <c r="EKY26" s="9"/>
      <c r="ELD26" s="9"/>
      <c r="ELI26" s="9"/>
      <c r="ELN26" s="9"/>
      <c r="ELS26" s="9"/>
      <c r="ELX26" s="9"/>
      <c r="EMC26" s="9"/>
      <c r="EMH26" s="9"/>
      <c r="EMM26" s="9"/>
      <c r="EMR26" s="9"/>
      <c r="EMW26" s="9"/>
      <c r="ENB26" s="9"/>
      <c r="ENG26" s="9"/>
      <c r="ENL26" s="9"/>
      <c r="ENQ26" s="9"/>
      <c r="ENV26" s="9"/>
      <c r="EOA26" s="9"/>
      <c r="EOF26" s="9"/>
      <c r="EOK26" s="9"/>
      <c r="EOP26" s="9"/>
      <c r="EOU26" s="9"/>
      <c r="EOZ26" s="9"/>
      <c r="EPE26" s="9"/>
      <c r="EPJ26" s="9"/>
      <c r="EPO26" s="9"/>
      <c r="EPT26" s="9"/>
      <c r="EPY26" s="9"/>
      <c r="EQD26" s="9"/>
      <c r="EQI26" s="9"/>
      <c r="EQN26" s="9"/>
      <c r="EQS26" s="9"/>
      <c r="EQX26" s="9"/>
      <c r="ERC26" s="9"/>
      <c r="ERH26" s="9"/>
      <c r="ERM26" s="9"/>
      <c r="ERR26" s="9"/>
      <c r="ERW26" s="9"/>
      <c r="ESB26" s="9"/>
      <c r="ESG26" s="9"/>
      <c r="ESL26" s="9"/>
      <c r="ESQ26" s="9"/>
      <c r="ESV26" s="9"/>
      <c r="ETA26" s="9"/>
      <c r="ETF26" s="9"/>
      <c r="ETK26" s="9"/>
      <c r="ETP26" s="9"/>
      <c r="ETU26" s="9"/>
      <c r="ETZ26" s="9"/>
      <c r="EUE26" s="9"/>
      <c r="EUJ26" s="9"/>
      <c r="EUO26" s="9"/>
      <c r="EUT26" s="9"/>
      <c r="EUY26" s="9"/>
      <c r="EVD26" s="9"/>
      <c r="EVI26" s="9"/>
      <c r="EVN26" s="9"/>
      <c r="EVS26" s="9"/>
      <c r="EVX26" s="9"/>
      <c r="EWC26" s="9"/>
      <c r="EWH26" s="9"/>
      <c r="EWM26" s="9"/>
      <c r="EWR26" s="9"/>
      <c r="EWW26" s="9"/>
      <c r="EXB26" s="9"/>
      <c r="EXG26" s="9"/>
      <c r="EXL26" s="9"/>
      <c r="EXQ26" s="9"/>
      <c r="EXV26" s="9"/>
      <c r="EYA26" s="9"/>
      <c r="EYF26" s="9"/>
      <c r="EYK26" s="9"/>
      <c r="EYP26" s="9"/>
      <c r="EYU26" s="9"/>
      <c r="EYZ26" s="9"/>
      <c r="EZE26" s="9"/>
      <c r="EZJ26" s="9"/>
      <c r="EZO26" s="9"/>
      <c r="EZT26" s="9"/>
      <c r="EZY26" s="9"/>
      <c r="FAD26" s="9"/>
      <c r="FAI26" s="9"/>
      <c r="FAN26" s="9"/>
      <c r="FAS26" s="9"/>
      <c r="FAX26" s="9"/>
      <c r="FBC26" s="9"/>
      <c r="FBH26" s="9"/>
      <c r="FBM26" s="9"/>
      <c r="FBR26" s="9"/>
      <c r="FBW26" s="9"/>
      <c r="FCB26" s="9"/>
      <c r="FCG26" s="9"/>
      <c r="FCL26" s="9"/>
      <c r="FCQ26" s="9"/>
      <c r="FCV26" s="9"/>
      <c r="FDA26" s="9"/>
      <c r="FDF26" s="9"/>
      <c r="FDK26" s="9"/>
      <c r="FDP26" s="9"/>
      <c r="FDU26" s="9"/>
      <c r="FDZ26" s="9"/>
      <c r="FEE26" s="9"/>
      <c r="FEJ26" s="9"/>
      <c r="FEO26" s="9"/>
      <c r="FET26" s="9"/>
      <c r="FEY26" s="9"/>
      <c r="FFD26" s="9"/>
      <c r="FFI26" s="9"/>
      <c r="FFN26" s="9"/>
      <c r="FFS26" s="9"/>
      <c r="FFX26" s="9"/>
      <c r="FGC26" s="9"/>
      <c r="FGH26" s="9"/>
      <c r="FGM26" s="9"/>
      <c r="FGR26" s="9"/>
      <c r="FGW26" s="9"/>
      <c r="FHB26" s="9"/>
      <c r="FHG26" s="9"/>
      <c r="FHL26" s="9"/>
      <c r="FHQ26" s="9"/>
      <c r="FHV26" s="9"/>
      <c r="FIA26" s="9"/>
      <c r="FIF26" s="9"/>
      <c r="FIK26" s="9"/>
      <c r="FIP26" s="9"/>
      <c r="FIU26" s="9"/>
      <c r="FIZ26" s="9"/>
      <c r="FJE26" s="9"/>
      <c r="FJJ26" s="9"/>
      <c r="FJO26" s="9"/>
      <c r="FJT26" s="9"/>
      <c r="FJY26" s="9"/>
      <c r="FKD26" s="9"/>
      <c r="FKI26" s="9"/>
      <c r="FKN26" s="9"/>
      <c r="FKS26" s="9"/>
      <c r="FKX26" s="9"/>
      <c r="FLC26" s="9"/>
      <c r="FLH26" s="9"/>
      <c r="FLM26" s="9"/>
      <c r="FLR26" s="9"/>
      <c r="FLW26" s="9"/>
      <c r="FMB26" s="9"/>
      <c r="FMG26" s="9"/>
      <c r="FML26" s="9"/>
      <c r="FMQ26" s="9"/>
      <c r="FMV26" s="9"/>
      <c r="FNA26" s="9"/>
      <c r="FNF26" s="9"/>
      <c r="FNK26" s="9"/>
      <c r="FNP26" s="9"/>
      <c r="FNU26" s="9"/>
      <c r="FNZ26" s="9"/>
      <c r="FOE26" s="9"/>
      <c r="FOJ26" s="9"/>
      <c r="FOO26" s="9"/>
      <c r="FOT26" s="9"/>
      <c r="FOY26" s="9"/>
      <c r="FPD26" s="9"/>
      <c r="FPI26" s="9"/>
      <c r="FPN26" s="9"/>
      <c r="FPS26" s="9"/>
      <c r="FPX26" s="9"/>
      <c r="FQC26" s="9"/>
      <c r="FQH26" s="9"/>
      <c r="FQM26" s="9"/>
      <c r="FQR26" s="9"/>
      <c r="FQW26" s="9"/>
      <c r="FRB26" s="9"/>
      <c r="FRG26" s="9"/>
      <c r="FRL26" s="9"/>
      <c r="FRQ26" s="9"/>
      <c r="FRV26" s="9"/>
      <c r="FSA26" s="9"/>
      <c r="FSF26" s="9"/>
      <c r="FSK26" s="9"/>
      <c r="FSP26" s="9"/>
      <c r="FSU26" s="9"/>
      <c r="FSZ26" s="9"/>
      <c r="FTE26" s="9"/>
      <c r="FTJ26" s="9"/>
      <c r="FTO26" s="9"/>
      <c r="FTT26" s="9"/>
      <c r="FTY26" s="9"/>
      <c r="FUD26" s="9"/>
      <c r="FUI26" s="9"/>
      <c r="FUN26" s="9"/>
      <c r="FUS26" s="9"/>
      <c r="FUX26" s="9"/>
      <c r="FVC26" s="9"/>
      <c r="FVH26" s="9"/>
      <c r="FVM26" s="9"/>
      <c r="FVR26" s="9"/>
      <c r="FVW26" s="9"/>
      <c r="FWB26" s="9"/>
      <c r="FWG26" s="9"/>
      <c r="FWL26" s="9"/>
      <c r="FWQ26" s="9"/>
      <c r="FWV26" s="9"/>
      <c r="FXA26" s="9"/>
      <c r="FXF26" s="9"/>
      <c r="FXK26" s="9"/>
      <c r="FXP26" s="9"/>
      <c r="FXU26" s="9"/>
      <c r="FXZ26" s="9"/>
      <c r="FYE26" s="9"/>
      <c r="FYJ26" s="9"/>
      <c r="FYO26" s="9"/>
      <c r="FYT26" s="9"/>
      <c r="FYY26" s="9"/>
      <c r="FZD26" s="9"/>
      <c r="FZI26" s="9"/>
      <c r="FZN26" s="9"/>
      <c r="FZS26" s="9"/>
      <c r="FZX26" s="9"/>
      <c r="GAC26" s="9"/>
      <c r="GAH26" s="9"/>
      <c r="GAM26" s="9"/>
      <c r="GAR26" s="9"/>
      <c r="GAW26" s="9"/>
      <c r="GBB26" s="9"/>
      <c r="GBG26" s="9"/>
      <c r="GBL26" s="9"/>
      <c r="GBQ26" s="9"/>
      <c r="GBV26" s="9"/>
      <c r="GCA26" s="9"/>
      <c r="GCF26" s="9"/>
      <c r="GCK26" s="9"/>
      <c r="GCP26" s="9"/>
      <c r="GCU26" s="9"/>
      <c r="GCZ26" s="9"/>
      <c r="GDE26" s="9"/>
      <c r="GDJ26" s="9"/>
      <c r="GDO26" s="9"/>
      <c r="GDT26" s="9"/>
      <c r="GDY26" s="9"/>
      <c r="GED26" s="9"/>
      <c r="GEI26" s="9"/>
      <c r="GEN26" s="9"/>
      <c r="GES26" s="9"/>
      <c r="GEX26" s="9"/>
      <c r="GFC26" s="9"/>
      <c r="GFH26" s="9"/>
      <c r="GFM26" s="9"/>
      <c r="GFR26" s="9"/>
      <c r="GFW26" s="9"/>
      <c r="GGB26" s="9"/>
      <c r="GGG26" s="9"/>
      <c r="GGL26" s="9"/>
      <c r="GGQ26" s="9"/>
      <c r="GGV26" s="9"/>
      <c r="GHA26" s="9"/>
      <c r="GHF26" s="9"/>
      <c r="GHK26" s="9"/>
      <c r="GHP26" s="9"/>
      <c r="GHU26" s="9"/>
      <c r="GHZ26" s="9"/>
      <c r="GIE26" s="9"/>
      <c r="GIJ26" s="9"/>
      <c r="GIO26" s="9"/>
      <c r="GIT26" s="9"/>
      <c r="GIY26" s="9"/>
      <c r="GJD26" s="9"/>
      <c r="GJI26" s="9"/>
      <c r="GJN26" s="9"/>
      <c r="GJS26" s="9"/>
      <c r="GJX26" s="9"/>
      <c r="GKC26" s="9"/>
      <c r="GKH26" s="9"/>
      <c r="GKM26" s="9"/>
      <c r="GKR26" s="9"/>
      <c r="GKW26" s="9"/>
      <c r="GLB26" s="9"/>
      <c r="GLG26" s="9"/>
      <c r="GLL26" s="9"/>
      <c r="GLQ26" s="9"/>
      <c r="GLV26" s="9"/>
      <c r="GMA26" s="9"/>
      <c r="GMF26" s="9"/>
      <c r="GMK26" s="9"/>
      <c r="GMP26" s="9"/>
      <c r="GMU26" s="9"/>
      <c r="GMZ26" s="9"/>
      <c r="GNE26" s="9"/>
      <c r="GNJ26" s="9"/>
      <c r="GNO26" s="9"/>
      <c r="GNT26" s="9"/>
      <c r="GNY26" s="9"/>
      <c r="GOD26" s="9"/>
      <c r="GOI26" s="9"/>
      <c r="GON26" s="9"/>
      <c r="GOS26" s="9"/>
      <c r="GOX26" s="9"/>
      <c r="GPC26" s="9"/>
      <c r="GPH26" s="9"/>
      <c r="GPM26" s="9"/>
      <c r="GPR26" s="9"/>
      <c r="GPW26" s="9"/>
      <c r="GQB26" s="9"/>
      <c r="GQG26" s="9"/>
      <c r="GQL26" s="9"/>
      <c r="GQQ26" s="9"/>
      <c r="GQV26" s="9"/>
      <c r="GRA26" s="9"/>
      <c r="GRF26" s="9"/>
      <c r="GRK26" s="9"/>
      <c r="GRP26" s="9"/>
      <c r="GRU26" s="9"/>
      <c r="GRZ26" s="9"/>
      <c r="GSE26" s="9"/>
      <c r="GSJ26" s="9"/>
      <c r="GSO26" s="9"/>
      <c r="GST26" s="9"/>
      <c r="GSY26" s="9"/>
      <c r="GTD26" s="9"/>
      <c r="GTI26" s="9"/>
      <c r="GTN26" s="9"/>
      <c r="GTS26" s="9"/>
      <c r="GTX26" s="9"/>
      <c r="GUC26" s="9"/>
      <c r="GUH26" s="9"/>
      <c r="GUM26" s="9"/>
      <c r="GUR26" s="9"/>
      <c r="GUW26" s="9"/>
      <c r="GVB26" s="9"/>
      <c r="GVG26" s="9"/>
      <c r="GVL26" s="9"/>
      <c r="GVQ26" s="9"/>
      <c r="GVV26" s="9"/>
      <c r="GWA26" s="9"/>
      <c r="GWF26" s="9"/>
      <c r="GWK26" s="9"/>
      <c r="GWP26" s="9"/>
      <c r="GWU26" s="9"/>
      <c r="GWZ26" s="9"/>
      <c r="GXE26" s="9"/>
      <c r="GXJ26" s="9"/>
      <c r="GXO26" s="9"/>
      <c r="GXT26" s="9"/>
      <c r="GXY26" s="9"/>
      <c r="GYD26" s="9"/>
      <c r="GYI26" s="9"/>
      <c r="GYN26" s="9"/>
      <c r="GYS26" s="9"/>
      <c r="GYX26" s="9"/>
      <c r="GZC26" s="9"/>
      <c r="GZH26" s="9"/>
      <c r="GZM26" s="9"/>
      <c r="GZR26" s="9"/>
      <c r="GZW26" s="9"/>
      <c r="HAB26" s="9"/>
      <c r="HAG26" s="9"/>
      <c r="HAL26" s="9"/>
      <c r="HAQ26" s="9"/>
      <c r="HAV26" s="9"/>
      <c r="HBA26" s="9"/>
      <c r="HBF26" s="9"/>
      <c r="HBK26" s="9"/>
      <c r="HBP26" s="9"/>
      <c r="HBU26" s="9"/>
      <c r="HBZ26" s="9"/>
      <c r="HCE26" s="9"/>
      <c r="HCJ26" s="9"/>
      <c r="HCO26" s="9"/>
      <c r="HCT26" s="9"/>
      <c r="HCY26" s="9"/>
      <c r="HDD26" s="9"/>
      <c r="HDI26" s="9"/>
      <c r="HDN26" s="9"/>
      <c r="HDS26" s="9"/>
      <c r="HDX26" s="9"/>
      <c r="HEC26" s="9"/>
      <c r="HEH26" s="9"/>
      <c r="HEM26" s="9"/>
      <c r="HER26" s="9"/>
      <c r="HEW26" s="9"/>
      <c r="HFB26" s="9"/>
      <c r="HFG26" s="9"/>
      <c r="HFL26" s="9"/>
      <c r="HFQ26" s="9"/>
      <c r="HFV26" s="9"/>
      <c r="HGA26" s="9"/>
      <c r="HGF26" s="9"/>
      <c r="HGK26" s="9"/>
      <c r="HGP26" s="9"/>
      <c r="HGU26" s="9"/>
      <c r="HGZ26" s="9"/>
      <c r="HHE26" s="9"/>
      <c r="HHJ26" s="9"/>
      <c r="HHO26" s="9"/>
      <c r="HHT26" s="9"/>
      <c r="HHY26" s="9"/>
      <c r="HID26" s="9"/>
      <c r="HII26" s="9"/>
      <c r="HIN26" s="9"/>
      <c r="HIS26" s="9"/>
      <c r="HIX26" s="9"/>
      <c r="HJC26" s="9"/>
      <c r="HJH26" s="9"/>
      <c r="HJM26" s="9"/>
      <c r="HJR26" s="9"/>
      <c r="HJW26" s="9"/>
      <c r="HKB26" s="9"/>
      <c r="HKG26" s="9"/>
      <c r="HKL26" s="9"/>
      <c r="HKQ26" s="9"/>
      <c r="HKV26" s="9"/>
      <c r="HLA26" s="9"/>
      <c r="HLF26" s="9"/>
      <c r="HLK26" s="9"/>
      <c r="HLP26" s="9"/>
      <c r="HLU26" s="9"/>
      <c r="HLZ26" s="9"/>
      <c r="HME26" s="9"/>
      <c r="HMJ26" s="9"/>
      <c r="HMO26" s="9"/>
      <c r="HMT26" s="9"/>
      <c r="HMY26" s="9"/>
      <c r="HND26" s="9"/>
      <c r="HNI26" s="9"/>
      <c r="HNN26" s="9"/>
      <c r="HNS26" s="9"/>
      <c r="HNX26" s="9"/>
      <c r="HOC26" s="9"/>
      <c r="HOH26" s="9"/>
      <c r="HOM26" s="9"/>
      <c r="HOR26" s="9"/>
      <c r="HOW26" s="9"/>
      <c r="HPB26" s="9"/>
      <c r="HPG26" s="9"/>
      <c r="HPL26" s="9"/>
      <c r="HPQ26" s="9"/>
      <c r="HPV26" s="9"/>
      <c r="HQA26" s="9"/>
      <c r="HQF26" s="9"/>
      <c r="HQK26" s="9"/>
      <c r="HQP26" s="9"/>
      <c r="HQU26" s="9"/>
      <c r="HQZ26" s="9"/>
      <c r="HRE26" s="9"/>
      <c r="HRJ26" s="9"/>
      <c r="HRO26" s="9"/>
      <c r="HRT26" s="9"/>
      <c r="HRY26" s="9"/>
      <c r="HSD26" s="9"/>
      <c r="HSI26" s="9"/>
      <c r="HSN26" s="9"/>
      <c r="HSS26" s="9"/>
      <c r="HSX26" s="9"/>
      <c r="HTC26" s="9"/>
      <c r="HTH26" s="9"/>
      <c r="HTM26" s="9"/>
      <c r="HTR26" s="9"/>
      <c r="HTW26" s="9"/>
      <c r="HUB26" s="9"/>
      <c r="HUG26" s="9"/>
      <c r="HUL26" s="9"/>
      <c r="HUQ26" s="9"/>
      <c r="HUV26" s="9"/>
      <c r="HVA26" s="9"/>
      <c r="HVF26" s="9"/>
      <c r="HVK26" s="9"/>
      <c r="HVP26" s="9"/>
      <c r="HVU26" s="9"/>
      <c r="HVZ26" s="9"/>
      <c r="HWE26" s="9"/>
      <c r="HWJ26" s="9"/>
      <c r="HWO26" s="9"/>
      <c r="HWT26" s="9"/>
      <c r="HWY26" s="9"/>
      <c r="HXD26" s="9"/>
      <c r="HXI26" s="9"/>
      <c r="HXN26" s="9"/>
      <c r="HXS26" s="9"/>
      <c r="HXX26" s="9"/>
      <c r="HYC26" s="9"/>
      <c r="HYH26" s="9"/>
      <c r="HYM26" s="9"/>
      <c r="HYR26" s="9"/>
      <c r="HYW26" s="9"/>
      <c r="HZB26" s="9"/>
      <c r="HZG26" s="9"/>
      <c r="HZL26" s="9"/>
      <c r="HZQ26" s="9"/>
      <c r="HZV26" s="9"/>
      <c r="IAA26" s="9"/>
      <c r="IAF26" s="9"/>
      <c r="IAK26" s="9"/>
      <c r="IAP26" s="9"/>
      <c r="IAU26" s="9"/>
      <c r="IAZ26" s="9"/>
      <c r="IBE26" s="9"/>
      <c r="IBJ26" s="9"/>
      <c r="IBO26" s="9"/>
      <c r="IBT26" s="9"/>
      <c r="IBY26" s="9"/>
      <c r="ICD26" s="9"/>
      <c r="ICI26" s="9"/>
      <c r="ICN26" s="9"/>
      <c r="ICS26" s="9"/>
      <c r="ICX26" s="9"/>
      <c r="IDC26" s="9"/>
      <c r="IDH26" s="9"/>
      <c r="IDM26" s="9"/>
      <c r="IDR26" s="9"/>
      <c r="IDW26" s="9"/>
      <c r="IEB26" s="9"/>
      <c r="IEG26" s="9"/>
      <c r="IEL26" s="9"/>
      <c r="IEQ26" s="9"/>
      <c r="IEV26" s="9"/>
      <c r="IFA26" s="9"/>
      <c r="IFF26" s="9"/>
      <c r="IFK26" s="9"/>
      <c r="IFP26" s="9"/>
      <c r="IFU26" s="9"/>
      <c r="IFZ26" s="9"/>
      <c r="IGE26" s="9"/>
      <c r="IGJ26" s="9"/>
      <c r="IGO26" s="9"/>
      <c r="IGT26" s="9"/>
      <c r="IGY26" s="9"/>
      <c r="IHD26" s="9"/>
      <c r="IHI26" s="9"/>
      <c r="IHN26" s="9"/>
      <c r="IHS26" s="9"/>
      <c r="IHX26" s="9"/>
      <c r="IIC26" s="9"/>
      <c r="IIH26" s="9"/>
      <c r="IIM26" s="9"/>
      <c r="IIR26" s="9"/>
      <c r="IIW26" s="9"/>
      <c r="IJB26" s="9"/>
      <c r="IJG26" s="9"/>
      <c r="IJL26" s="9"/>
      <c r="IJQ26" s="9"/>
      <c r="IJV26" s="9"/>
      <c r="IKA26" s="9"/>
      <c r="IKF26" s="9"/>
      <c r="IKK26" s="9"/>
      <c r="IKP26" s="9"/>
      <c r="IKU26" s="9"/>
      <c r="IKZ26" s="9"/>
      <c r="ILE26" s="9"/>
      <c r="ILJ26" s="9"/>
      <c r="ILO26" s="9"/>
      <c r="ILT26" s="9"/>
      <c r="ILY26" s="9"/>
      <c r="IMD26" s="9"/>
      <c r="IMI26" s="9"/>
      <c r="IMN26" s="9"/>
      <c r="IMS26" s="9"/>
      <c r="IMX26" s="9"/>
      <c r="INC26" s="9"/>
      <c r="INH26" s="9"/>
      <c r="INM26" s="9"/>
      <c r="INR26" s="9"/>
      <c r="INW26" s="9"/>
      <c r="IOB26" s="9"/>
      <c r="IOG26" s="9"/>
      <c r="IOL26" s="9"/>
      <c r="IOQ26" s="9"/>
      <c r="IOV26" s="9"/>
      <c r="IPA26" s="9"/>
      <c r="IPF26" s="9"/>
      <c r="IPK26" s="9"/>
      <c r="IPP26" s="9"/>
      <c r="IPU26" s="9"/>
      <c r="IPZ26" s="9"/>
      <c r="IQE26" s="9"/>
      <c r="IQJ26" s="9"/>
      <c r="IQO26" s="9"/>
      <c r="IQT26" s="9"/>
      <c r="IQY26" s="9"/>
      <c r="IRD26" s="9"/>
      <c r="IRI26" s="9"/>
      <c r="IRN26" s="9"/>
      <c r="IRS26" s="9"/>
      <c r="IRX26" s="9"/>
      <c r="ISC26" s="9"/>
      <c r="ISH26" s="9"/>
      <c r="ISM26" s="9"/>
      <c r="ISR26" s="9"/>
      <c r="ISW26" s="9"/>
      <c r="ITB26" s="9"/>
      <c r="ITG26" s="9"/>
      <c r="ITL26" s="9"/>
      <c r="ITQ26" s="9"/>
      <c r="ITV26" s="9"/>
      <c r="IUA26" s="9"/>
      <c r="IUF26" s="9"/>
      <c r="IUK26" s="9"/>
      <c r="IUP26" s="9"/>
      <c r="IUU26" s="9"/>
      <c r="IUZ26" s="9"/>
      <c r="IVE26" s="9"/>
      <c r="IVJ26" s="9"/>
      <c r="IVO26" s="9"/>
      <c r="IVT26" s="9"/>
      <c r="IVY26" s="9"/>
      <c r="IWD26" s="9"/>
      <c r="IWI26" s="9"/>
      <c r="IWN26" s="9"/>
      <c r="IWS26" s="9"/>
      <c r="IWX26" s="9"/>
      <c r="IXC26" s="9"/>
      <c r="IXH26" s="9"/>
      <c r="IXM26" s="9"/>
      <c r="IXR26" s="9"/>
      <c r="IXW26" s="9"/>
      <c r="IYB26" s="9"/>
      <c r="IYG26" s="9"/>
      <c r="IYL26" s="9"/>
      <c r="IYQ26" s="9"/>
      <c r="IYV26" s="9"/>
      <c r="IZA26" s="9"/>
      <c r="IZF26" s="9"/>
      <c r="IZK26" s="9"/>
      <c r="IZP26" s="9"/>
      <c r="IZU26" s="9"/>
      <c r="IZZ26" s="9"/>
      <c r="JAE26" s="9"/>
      <c r="JAJ26" s="9"/>
      <c r="JAO26" s="9"/>
      <c r="JAT26" s="9"/>
      <c r="JAY26" s="9"/>
      <c r="JBD26" s="9"/>
      <c r="JBI26" s="9"/>
      <c r="JBN26" s="9"/>
      <c r="JBS26" s="9"/>
      <c r="JBX26" s="9"/>
      <c r="JCC26" s="9"/>
      <c r="JCH26" s="9"/>
      <c r="JCM26" s="9"/>
      <c r="JCR26" s="9"/>
      <c r="JCW26" s="9"/>
      <c r="JDB26" s="9"/>
      <c r="JDG26" s="9"/>
      <c r="JDL26" s="9"/>
      <c r="JDQ26" s="9"/>
      <c r="JDV26" s="9"/>
      <c r="JEA26" s="9"/>
      <c r="JEF26" s="9"/>
      <c r="JEK26" s="9"/>
      <c r="JEP26" s="9"/>
      <c r="JEU26" s="9"/>
      <c r="JEZ26" s="9"/>
      <c r="JFE26" s="9"/>
      <c r="JFJ26" s="9"/>
      <c r="JFO26" s="9"/>
      <c r="JFT26" s="9"/>
      <c r="JFY26" s="9"/>
      <c r="JGD26" s="9"/>
      <c r="JGI26" s="9"/>
      <c r="JGN26" s="9"/>
      <c r="JGS26" s="9"/>
      <c r="JGX26" s="9"/>
      <c r="JHC26" s="9"/>
      <c r="JHH26" s="9"/>
      <c r="JHM26" s="9"/>
      <c r="JHR26" s="9"/>
      <c r="JHW26" s="9"/>
      <c r="JIB26" s="9"/>
      <c r="JIG26" s="9"/>
      <c r="JIL26" s="9"/>
      <c r="JIQ26" s="9"/>
      <c r="JIV26" s="9"/>
      <c r="JJA26" s="9"/>
      <c r="JJF26" s="9"/>
      <c r="JJK26" s="9"/>
      <c r="JJP26" s="9"/>
      <c r="JJU26" s="9"/>
      <c r="JJZ26" s="9"/>
      <c r="JKE26" s="9"/>
      <c r="JKJ26" s="9"/>
      <c r="JKO26" s="9"/>
      <c r="JKT26" s="9"/>
      <c r="JKY26" s="9"/>
      <c r="JLD26" s="9"/>
      <c r="JLI26" s="9"/>
      <c r="JLN26" s="9"/>
      <c r="JLS26" s="9"/>
      <c r="JLX26" s="9"/>
      <c r="JMC26" s="9"/>
      <c r="JMH26" s="9"/>
      <c r="JMM26" s="9"/>
      <c r="JMR26" s="9"/>
      <c r="JMW26" s="9"/>
      <c r="JNB26" s="9"/>
      <c r="JNG26" s="9"/>
      <c r="JNL26" s="9"/>
      <c r="JNQ26" s="9"/>
      <c r="JNV26" s="9"/>
      <c r="JOA26" s="9"/>
      <c r="JOF26" s="9"/>
      <c r="JOK26" s="9"/>
      <c r="JOP26" s="9"/>
      <c r="JOU26" s="9"/>
      <c r="JOZ26" s="9"/>
      <c r="JPE26" s="9"/>
      <c r="JPJ26" s="9"/>
      <c r="JPO26" s="9"/>
      <c r="JPT26" s="9"/>
      <c r="JPY26" s="9"/>
      <c r="JQD26" s="9"/>
      <c r="JQI26" s="9"/>
      <c r="JQN26" s="9"/>
      <c r="JQS26" s="9"/>
      <c r="JQX26" s="9"/>
      <c r="JRC26" s="9"/>
      <c r="JRH26" s="9"/>
      <c r="JRM26" s="9"/>
      <c r="JRR26" s="9"/>
      <c r="JRW26" s="9"/>
      <c r="JSB26" s="9"/>
      <c r="JSG26" s="9"/>
      <c r="JSL26" s="9"/>
      <c r="JSQ26" s="9"/>
      <c r="JSV26" s="9"/>
      <c r="JTA26" s="9"/>
      <c r="JTF26" s="9"/>
      <c r="JTK26" s="9"/>
      <c r="JTP26" s="9"/>
      <c r="JTU26" s="9"/>
      <c r="JTZ26" s="9"/>
      <c r="JUE26" s="9"/>
      <c r="JUJ26" s="9"/>
      <c r="JUO26" s="9"/>
      <c r="JUT26" s="9"/>
      <c r="JUY26" s="9"/>
      <c r="JVD26" s="9"/>
      <c r="JVI26" s="9"/>
      <c r="JVN26" s="9"/>
      <c r="JVS26" s="9"/>
      <c r="JVX26" s="9"/>
      <c r="JWC26" s="9"/>
      <c r="JWH26" s="9"/>
      <c r="JWM26" s="9"/>
      <c r="JWR26" s="9"/>
      <c r="JWW26" s="9"/>
      <c r="JXB26" s="9"/>
      <c r="JXG26" s="9"/>
      <c r="JXL26" s="9"/>
      <c r="JXQ26" s="9"/>
      <c r="JXV26" s="9"/>
      <c r="JYA26" s="9"/>
      <c r="JYF26" s="9"/>
      <c r="JYK26" s="9"/>
      <c r="JYP26" s="9"/>
      <c r="JYU26" s="9"/>
      <c r="JYZ26" s="9"/>
      <c r="JZE26" s="9"/>
      <c r="JZJ26" s="9"/>
      <c r="JZO26" s="9"/>
      <c r="JZT26" s="9"/>
      <c r="JZY26" s="9"/>
      <c r="KAD26" s="9"/>
      <c r="KAI26" s="9"/>
      <c r="KAN26" s="9"/>
      <c r="KAS26" s="9"/>
      <c r="KAX26" s="9"/>
      <c r="KBC26" s="9"/>
      <c r="KBH26" s="9"/>
      <c r="KBM26" s="9"/>
      <c r="KBR26" s="9"/>
      <c r="KBW26" s="9"/>
      <c r="KCB26" s="9"/>
      <c r="KCG26" s="9"/>
      <c r="KCL26" s="9"/>
      <c r="KCQ26" s="9"/>
      <c r="KCV26" s="9"/>
      <c r="KDA26" s="9"/>
      <c r="KDF26" s="9"/>
      <c r="KDK26" s="9"/>
      <c r="KDP26" s="9"/>
      <c r="KDU26" s="9"/>
      <c r="KDZ26" s="9"/>
      <c r="KEE26" s="9"/>
      <c r="KEJ26" s="9"/>
      <c r="KEO26" s="9"/>
      <c r="KET26" s="9"/>
      <c r="KEY26" s="9"/>
      <c r="KFD26" s="9"/>
      <c r="KFI26" s="9"/>
      <c r="KFN26" s="9"/>
      <c r="KFS26" s="9"/>
      <c r="KFX26" s="9"/>
      <c r="KGC26" s="9"/>
      <c r="KGH26" s="9"/>
      <c r="KGM26" s="9"/>
      <c r="KGR26" s="9"/>
      <c r="KGW26" s="9"/>
      <c r="KHB26" s="9"/>
      <c r="KHG26" s="9"/>
      <c r="KHL26" s="9"/>
      <c r="KHQ26" s="9"/>
      <c r="KHV26" s="9"/>
      <c r="KIA26" s="9"/>
      <c r="KIF26" s="9"/>
      <c r="KIK26" s="9"/>
      <c r="KIP26" s="9"/>
      <c r="KIU26" s="9"/>
      <c r="KIZ26" s="9"/>
      <c r="KJE26" s="9"/>
      <c r="KJJ26" s="9"/>
      <c r="KJO26" s="9"/>
      <c r="KJT26" s="9"/>
      <c r="KJY26" s="9"/>
      <c r="KKD26" s="9"/>
      <c r="KKI26" s="9"/>
      <c r="KKN26" s="9"/>
      <c r="KKS26" s="9"/>
      <c r="KKX26" s="9"/>
      <c r="KLC26" s="9"/>
      <c r="KLH26" s="9"/>
      <c r="KLM26" s="9"/>
      <c r="KLR26" s="9"/>
      <c r="KLW26" s="9"/>
      <c r="KMB26" s="9"/>
      <c r="KMG26" s="9"/>
      <c r="KML26" s="9"/>
      <c r="KMQ26" s="9"/>
      <c r="KMV26" s="9"/>
      <c r="KNA26" s="9"/>
      <c r="KNF26" s="9"/>
      <c r="KNK26" s="9"/>
      <c r="KNP26" s="9"/>
      <c r="KNU26" s="9"/>
      <c r="KNZ26" s="9"/>
      <c r="KOE26" s="9"/>
      <c r="KOJ26" s="9"/>
      <c r="KOO26" s="9"/>
      <c r="KOT26" s="9"/>
      <c r="KOY26" s="9"/>
      <c r="KPD26" s="9"/>
      <c r="KPI26" s="9"/>
      <c r="KPN26" s="9"/>
      <c r="KPS26" s="9"/>
      <c r="KPX26" s="9"/>
      <c r="KQC26" s="9"/>
      <c r="KQH26" s="9"/>
      <c r="KQM26" s="9"/>
      <c r="KQR26" s="9"/>
      <c r="KQW26" s="9"/>
      <c r="KRB26" s="9"/>
      <c r="KRG26" s="9"/>
      <c r="KRL26" s="9"/>
      <c r="KRQ26" s="9"/>
      <c r="KRV26" s="9"/>
      <c r="KSA26" s="9"/>
      <c r="KSF26" s="9"/>
      <c r="KSK26" s="9"/>
      <c r="KSP26" s="9"/>
      <c r="KSU26" s="9"/>
      <c r="KSZ26" s="9"/>
      <c r="KTE26" s="9"/>
      <c r="KTJ26" s="9"/>
      <c r="KTO26" s="9"/>
      <c r="KTT26" s="9"/>
      <c r="KTY26" s="9"/>
      <c r="KUD26" s="9"/>
      <c r="KUI26" s="9"/>
      <c r="KUN26" s="9"/>
      <c r="KUS26" s="9"/>
      <c r="KUX26" s="9"/>
      <c r="KVC26" s="9"/>
      <c r="KVH26" s="9"/>
      <c r="KVM26" s="9"/>
      <c r="KVR26" s="9"/>
      <c r="KVW26" s="9"/>
      <c r="KWB26" s="9"/>
      <c r="KWG26" s="9"/>
      <c r="KWL26" s="9"/>
      <c r="KWQ26" s="9"/>
      <c r="KWV26" s="9"/>
      <c r="KXA26" s="9"/>
      <c r="KXF26" s="9"/>
      <c r="KXK26" s="9"/>
      <c r="KXP26" s="9"/>
      <c r="KXU26" s="9"/>
      <c r="KXZ26" s="9"/>
      <c r="KYE26" s="9"/>
      <c r="KYJ26" s="9"/>
      <c r="KYO26" s="9"/>
      <c r="KYT26" s="9"/>
      <c r="KYY26" s="9"/>
      <c r="KZD26" s="9"/>
      <c r="KZI26" s="9"/>
      <c r="KZN26" s="9"/>
      <c r="KZS26" s="9"/>
      <c r="KZX26" s="9"/>
      <c r="LAC26" s="9"/>
      <c r="LAH26" s="9"/>
      <c r="LAM26" s="9"/>
      <c r="LAR26" s="9"/>
      <c r="LAW26" s="9"/>
      <c r="LBB26" s="9"/>
      <c r="LBG26" s="9"/>
      <c r="LBL26" s="9"/>
      <c r="LBQ26" s="9"/>
      <c r="LBV26" s="9"/>
      <c r="LCA26" s="9"/>
      <c r="LCF26" s="9"/>
      <c r="LCK26" s="9"/>
      <c r="LCP26" s="9"/>
      <c r="LCU26" s="9"/>
      <c r="LCZ26" s="9"/>
      <c r="LDE26" s="9"/>
      <c r="LDJ26" s="9"/>
      <c r="LDO26" s="9"/>
      <c r="LDT26" s="9"/>
      <c r="LDY26" s="9"/>
      <c r="LED26" s="9"/>
      <c r="LEI26" s="9"/>
      <c r="LEN26" s="9"/>
      <c r="LES26" s="9"/>
      <c r="LEX26" s="9"/>
      <c r="LFC26" s="9"/>
      <c r="LFH26" s="9"/>
      <c r="LFM26" s="9"/>
      <c r="LFR26" s="9"/>
      <c r="LFW26" s="9"/>
      <c r="LGB26" s="9"/>
      <c r="LGG26" s="9"/>
      <c r="LGL26" s="9"/>
      <c r="LGQ26" s="9"/>
      <c r="LGV26" s="9"/>
      <c r="LHA26" s="9"/>
      <c r="LHF26" s="9"/>
      <c r="LHK26" s="9"/>
      <c r="LHP26" s="9"/>
      <c r="LHU26" s="9"/>
      <c r="LHZ26" s="9"/>
      <c r="LIE26" s="9"/>
      <c r="LIJ26" s="9"/>
      <c r="LIO26" s="9"/>
      <c r="LIT26" s="9"/>
      <c r="LIY26" s="9"/>
      <c r="LJD26" s="9"/>
      <c r="LJI26" s="9"/>
      <c r="LJN26" s="9"/>
      <c r="LJS26" s="9"/>
      <c r="LJX26" s="9"/>
      <c r="LKC26" s="9"/>
      <c r="LKH26" s="9"/>
      <c r="LKM26" s="9"/>
      <c r="LKR26" s="9"/>
      <c r="LKW26" s="9"/>
      <c r="LLB26" s="9"/>
      <c r="LLG26" s="9"/>
      <c r="LLL26" s="9"/>
      <c r="LLQ26" s="9"/>
      <c r="LLV26" s="9"/>
      <c r="LMA26" s="9"/>
      <c r="LMF26" s="9"/>
      <c r="LMK26" s="9"/>
      <c r="LMP26" s="9"/>
      <c r="LMU26" s="9"/>
      <c r="LMZ26" s="9"/>
      <c r="LNE26" s="9"/>
      <c r="LNJ26" s="9"/>
      <c r="LNO26" s="9"/>
      <c r="LNT26" s="9"/>
      <c r="LNY26" s="9"/>
      <c r="LOD26" s="9"/>
      <c r="LOI26" s="9"/>
      <c r="LON26" s="9"/>
      <c r="LOS26" s="9"/>
      <c r="LOX26" s="9"/>
      <c r="LPC26" s="9"/>
      <c r="LPH26" s="9"/>
      <c r="LPM26" s="9"/>
      <c r="LPR26" s="9"/>
      <c r="LPW26" s="9"/>
      <c r="LQB26" s="9"/>
      <c r="LQG26" s="9"/>
      <c r="LQL26" s="9"/>
      <c r="LQQ26" s="9"/>
      <c r="LQV26" s="9"/>
      <c r="LRA26" s="9"/>
      <c r="LRF26" s="9"/>
      <c r="LRK26" s="9"/>
      <c r="LRP26" s="9"/>
      <c r="LRU26" s="9"/>
      <c r="LRZ26" s="9"/>
      <c r="LSE26" s="9"/>
      <c r="LSJ26" s="9"/>
      <c r="LSO26" s="9"/>
      <c r="LST26" s="9"/>
      <c r="LSY26" s="9"/>
      <c r="LTD26" s="9"/>
      <c r="LTI26" s="9"/>
      <c r="LTN26" s="9"/>
      <c r="LTS26" s="9"/>
      <c r="LTX26" s="9"/>
      <c r="LUC26" s="9"/>
      <c r="LUH26" s="9"/>
      <c r="LUM26" s="9"/>
      <c r="LUR26" s="9"/>
      <c r="LUW26" s="9"/>
      <c r="LVB26" s="9"/>
      <c r="LVG26" s="9"/>
      <c r="LVL26" s="9"/>
      <c r="LVQ26" s="9"/>
      <c r="LVV26" s="9"/>
      <c r="LWA26" s="9"/>
      <c r="LWF26" s="9"/>
      <c r="LWK26" s="9"/>
      <c r="LWP26" s="9"/>
      <c r="LWU26" s="9"/>
      <c r="LWZ26" s="9"/>
      <c r="LXE26" s="9"/>
      <c r="LXJ26" s="9"/>
      <c r="LXO26" s="9"/>
      <c r="LXT26" s="9"/>
      <c r="LXY26" s="9"/>
      <c r="LYD26" s="9"/>
      <c r="LYI26" s="9"/>
      <c r="LYN26" s="9"/>
      <c r="LYS26" s="9"/>
      <c r="LYX26" s="9"/>
      <c r="LZC26" s="9"/>
      <c r="LZH26" s="9"/>
      <c r="LZM26" s="9"/>
      <c r="LZR26" s="9"/>
      <c r="LZW26" s="9"/>
      <c r="MAB26" s="9"/>
      <c r="MAG26" s="9"/>
      <c r="MAL26" s="9"/>
      <c r="MAQ26" s="9"/>
      <c r="MAV26" s="9"/>
      <c r="MBA26" s="9"/>
      <c r="MBF26" s="9"/>
      <c r="MBK26" s="9"/>
      <c r="MBP26" s="9"/>
      <c r="MBU26" s="9"/>
      <c r="MBZ26" s="9"/>
      <c r="MCE26" s="9"/>
      <c r="MCJ26" s="9"/>
      <c r="MCO26" s="9"/>
      <c r="MCT26" s="9"/>
      <c r="MCY26" s="9"/>
      <c r="MDD26" s="9"/>
      <c r="MDI26" s="9"/>
      <c r="MDN26" s="9"/>
      <c r="MDS26" s="9"/>
      <c r="MDX26" s="9"/>
      <c r="MEC26" s="9"/>
      <c r="MEH26" s="9"/>
      <c r="MEM26" s="9"/>
      <c r="MER26" s="9"/>
      <c r="MEW26" s="9"/>
      <c r="MFB26" s="9"/>
      <c r="MFG26" s="9"/>
      <c r="MFL26" s="9"/>
      <c r="MFQ26" s="9"/>
      <c r="MFV26" s="9"/>
      <c r="MGA26" s="9"/>
      <c r="MGF26" s="9"/>
      <c r="MGK26" s="9"/>
      <c r="MGP26" s="9"/>
      <c r="MGU26" s="9"/>
      <c r="MGZ26" s="9"/>
      <c r="MHE26" s="9"/>
      <c r="MHJ26" s="9"/>
      <c r="MHO26" s="9"/>
      <c r="MHT26" s="9"/>
      <c r="MHY26" s="9"/>
      <c r="MID26" s="9"/>
      <c r="MII26" s="9"/>
      <c r="MIN26" s="9"/>
      <c r="MIS26" s="9"/>
      <c r="MIX26" s="9"/>
      <c r="MJC26" s="9"/>
      <c r="MJH26" s="9"/>
      <c r="MJM26" s="9"/>
      <c r="MJR26" s="9"/>
      <c r="MJW26" s="9"/>
      <c r="MKB26" s="9"/>
      <c r="MKG26" s="9"/>
      <c r="MKL26" s="9"/>
      <c r="MKQ26" s="9"/>
      <c r="MKV26" s="9"/>
      <c r="MLA26" s="9"/>
      <c r="MLF26" s="9"/>
      <c r="MLK26" s="9"/>
      <c r="MLP26" s="9"/>
      <c r="MLU26" s="9"/>
      <c r="MLZ26" s="9"/>
      <c r="MME26" s="9"/>
      <c r="MMJ26" s="9"/>
      <c r="MMO26" s="9"/>
      <c r="MMT26" s="9"/>
      <c r="MMY26" s="9"/>
      <c r="MND26" s="9"/>
      <c r="MNI26" s="9"/>
      <c r="MNN26" s="9"/>
      <c r="MNS26" s="9"/>
      <c r="MNX26" s="9"/>
      <c r="MOC26" s="9"/>
      <c r="MOH26" s="9"/>
      <c r="MOM26" s="9"/>
      <c r="MOR26" s="9"/>
      <c r="MOW26" s="9"/>
      <c r="MPB26" s="9"/>
      <c r="MPG26" s="9"/>
      <c r="MPL26" s="9"/>
      <c r="MPQ26" s="9"/>
      <c r="MPV26" s="9"/>
      <c r="MQA26" s="9"/>
      <c r="MQF26" s="9"/>
      <c r="MQK26" s="9"/>
      <c r="MQP26" s="9"/>
      <c r="MQU26" s="9"/>
      <c r="MQZ26" s="9"/>
      <c r="MRE26" s="9"/>
      <c r="MRJ26" s="9"/>
      <c r="MRO26" s="9"/>
      <c r="MRT26" s="9"/>
      <c r="MRY26" s="9"/>
      <c r="MSD26" s="9"/>
      <c r="MSI26" s="9"/>
      <c r="MSN26" s="9"/>
      <c r="MSS26" s="9"/>
      <c r="MSX26" s="9"/>
      <c r="MTC26" s="9"/>
      <c r="MTH26" s="9"/>
      <c r="MTM26" s="9"/>
      <c r="MTR26" s="9"/>
      <c r="MTW26" s="9"/>
      <c r="MUB26" s="9"/>
      <c r="MUG26" s="9"/>
      <c r="MUL26" s="9"/>
      <c r="MUQ26" s="9"/>
      <c r="MUV26" s="9"/>
      <c r="MVA26" s="9"/>
      <c r="MVF26" s="9"/>
      <c r="MVK26" s="9"/>
      <c r="MVP26" s="9"/>
      <c r="MVU26" s="9"/>
      <c r="MVZ26" s="9"/>
      <c r="MWE26" s="9"/>
      <c r="MWJ26" s="9"/>
      <c r="MWO26" s="9"/>
      <c r="MWT26" s="9"/>
      <c r="MWY26" s="9"/>
      <c r="MXD26" s="9"/>
      <c r="MXI26" s="9"/>
      <c r="MXN26" s="9"/>
      <c r="MXS26" s="9"/>
      <c r="MXX26" s="9"/>
      <c r="MYC26" s="9"/>
      <c r="MYH26" s="9"/>
      <c r="MYM26" s="9"/>
      <c r="MYR26" s="9"/>
      <c r="MYW26" s="9"/>
      <c r="MZB26" s="9"/>
      <c r="MZG26" s="9"/>
      <c r="MZL26" s="9"/>
      <c r="MZQ26" s="9"/>
      <c r="MZV26" s="9"/>
      <c r="NAA26" s="9"/>
      <c r="NAF26" s="9"/>
      <c r="NAK26" s="9"/>
      <c r="NAP26" s="9"/>
      <c r="NAU26" s="9"/>
      <c r="NAZ26" s="9"/>
      <c r="NBE26" s="9"/>
      <c r="NBJ26" s="9"/>
      <c r="NBO26" s="9"/>
      <c r="NBT26" s="9"/>
      <c r="NBY26" s="9"/>
      <c r="NCD26" s="9"/>
      <c r="NCI26" s="9"/>
      <c r="NCN26" s="9"/>
      <c r="NCS26" s="9"/>
      <c r="NCX26" s="9"/>
      <c r="NDC26" s="9"/>
      <c r="NDH26" s="9"/>
      <c r="NDM26" s="9"/>
      <c r="NDR26" s="9"/>
      <c r="NDW26" s="9"/>
      <c r="NEB26" s="9"/>
      <c r="NEG26" s="9"/>
      <c r="NEL26" s="9"/>
      <c r="NEQ26" s="9"/>
      <c r="NEV26" s="9"/>
      <c r="NFA26" s="9"/>
      <c r="NFF26" s="9"/>
      <c r="NFK26" s="9"/>
      <c r="NFP26" s="9"/>
      <c r="NFU26" s="9"/>
      <c r="NFZ26" s="9"/>
      <c r="NGE26" s="9"/>
      <c r="NGJ26" s="9"/>
      <c r="NGO26" s="9"/>
      <c r="NGT26" s="9"/>
      <c r="NGY26" s="9"/>
      <c r="NHD26" s="9"/>
      <c r="NHI26" s="9"/>
      <c r="NHN26" s="9"/>
      <c r="NHS26" s="9"/>
      <c r="NHX26" s="9"/>
      <c r="NIC26" s="9"/>
      <c r="NIH26" s="9"/>
      <c r="NIM26" s="9"/>
      <c r="NIR26" s="9"/>
      <c r="NIW26" s="9"/>
      <c r="NJB26" s="9"/>
      <c r="NJG26" s="9"/>
      <c r="NJL26" s="9"/>
      <c r="NJQ26" s="9"/>
      <c r="NJV26" s="9"/>
      <c r="NKA26" s="9"/>
      <c r="NKF26" s="9"/>
      <c r="NKK26" s="9"/>
      <c r="NKP26" s="9"/>
      <c r="NKU26" s="9"/>
      <c r="NKZ26" s="9"/>
      <c r="NLE26" s="9"/>
      <c r="NLJ26" s="9"/>
      <c r="NLO26" s="9"/>
      <c r="NLT26" s="9"/>
      <c r="NLY26" s="9"/>
      <c r="NMD26" s="9"/>
      <c r="NMI26" s="9"/>
      <c r="NMN26" s="9"/>
      <c r="NMS26" s="9"/>
      <c r="NMX26" s="9"/>
      <c r="NNC26" s="9"/>
      <c r="NNH26" s="9"/>
      <c r="NNM26" s="9"/>
      <c r="NNR26" s="9"/>
      <c r="NNW26" s="9"/>
      <c r="NOB26" s="9"/>
      <c r="NOG26" s="9"/>
      <c r="NOL26" s="9"/>
      <c r="NOQ26" s="9"/>
      <c r="NOV26" s="9"/>
      <c r="NPA26" s="9"/>
      <c r="NPF26" s="9"/>
      <c r="NPK26" s="9"/>
      <c r="NPP26" s="9"/>
      <c r="NPU26" s="9"/>
      <c r="NPZ26" s="9"/>
      <c r="NQE26" s="9"/>
      <c r="NQJ26" s="9"/>
      <c r="NQO26" s="9"/>
      <c r="NQT26" s="9"/>
      <c r="NQY26" s="9"/>
      <c r="NRD26" s="9"/>
      <c r="NRI26" s="9"/>
      <c r="NRN26" s="9"/>
      <c r="NRS26" s="9"/>
      <c r="NRX26" s="9"/>
      <c r="NSC26" s="9"/>
      <c r="NSH26" s="9"/>
      <c r="NSM26" s="9"/>
      <c r="NSR26" s="9"/>
      <c r="NSW26" s="9"/>
      <c r="NTB26" s="9"/>
      <c r="NTG26" s="9"/>
      <c r="NTL26" s="9"/>
      <c r="NTQ26" s="9"/>
      <c r="NTV26" s="9"/>
      <c r="NUA26" s="9"/>
      <c r="NUF26" s="9"/>
      <c r="NUK26" s="9"/>
      <c r="NUP26" s="9"/>
      <c r="NUU26" s="9"/>
      <c r="NUZ26" s="9"/>
      <c r="NVE26" s="9"/>
      <c r="NVJ26" s="9"/>
      <c r="NVO26" s="9"/>
      <c r="NVT26" s="9"/>
      <c r="NVY26" s="9"/>
      <c r="NWD26" s="9"/>
      <c r="NWI26" s="9"/>
      <c r="NWN26" s="9"/>
      <c r="NWS26" s="9"/>
      <c r="NWX26" s="9"/>
      <c r="NXC26" s="9"/>
      <c r="NXH26" s="9"/>
      <c r="NXM26" s="9"/>
      <c r="NXR26" s="9"/>
      <c r="NXW26" s="9"/>
      <c r="NYB26" s="9"/>
      <c r="NYG26" s="9"/>
      <c r="NYL26" s="9"/>
      <c r="NYQ26" s="9"/>
      <c r="NYV26" s="9"/>
      <c r="NZA26" s="9"/>
      <c r="NZF26" s="9"/>
      <c r="NZK26" s="9"/>
      <c r="NZP26" s="9"/>
      <c r="NZU26" s="9"/>
      <c r="NZZ26" s="9"/>
      <c r="OAE26" s="9"/>
      <c r="OAJ26" s="9"/>
      <c r="OAO26" s="9"/>
      <c r="OAT26" s="9"/>
      <c r="OAY26" s="9"/>
      <c r="OBD26" s="9"/>
      <c r="OBI26" s="9"/>
      <c r="OBN26" s="9"/>
      <c r="OBS26" s="9"/>
      <c r="OBX26" s="9"/>
      <c r="OCC26" s="9"/>
      <c r="OCH26" s="9"/>
      <c r="OCM26" s="9"/>
      <c r="OCR26" s="9"/>
      <c r="OCW26" s="9"/>
      <c r="ODB26" s="9"/>
      <c r="ODG26" s="9"/>
      <c r="ODL26" s="9"/>
      <c r="ODQ26" s="9"/>
      <c r="ODV26" s="9"/>
      <c r="OEA26" s="9"/>
      <c r="OEF26" s="9"/>
      <c r="OEK26" s="9"/>
      <c r="OEP26" s="9"/>
      <c r="OEU26" s="9"/>
      <c r="OEZ26" s="9"/>
      <c r="OFE26" s="9"/>
      <c r="OFJ26" s="9"/>
      <c r="OFO26" s="9"/>
      <c r="OFT26" s="9"/>
      <c r="OFY26" s="9"/>
      <c r="OGD26" s="9"/>
      <c r="OGI26" s="9"/>
      <c r="OGN26" s="9"/>
      <c r="OGS26" s="9"/>
      <c r="OGX26" s="9"/>
      <c r="OHC26" s="9"/>
      <c r="OHH26" s="9"/>
      <c r="OHM26" s="9"/>
      <c r="OHR26" s="9"/>
      <c r="OHW26" s="9"/>
      <c r="OIB26" s="9"/>
      <c r="OIG26" s="9"/>
      <c r="OIL26" s="9"/>
      <c r="OIQ26" s="9"/>
      <c r="OIV26" s="9"/>
      <c r="OJA26" s="9"/>
      <c r="OJF26" s="9"/>
      <c r="OJK26" s="9"/>
      <c r="OJP26" s="9"/>
      <c r="OJU26" s="9"/>
      <c r="OJZ26" s="9"/>
      <c r="OKE26" s="9"/>
      <c r="OKJ26" s="9"/>
      <c r="OKO26" s="9"/>
      <c r="OKT26" s="9"/>
      <c r="OKY26" s="9"/>
      <c r="OLD26" s="9"/>
      <c r="OLI26" s="9"/>
      <c r="OLN26" s="9"/>
      <c r="OLS26" s="9"/>
      <c r="OLX26" s="9"/>
      <c r="OMC26" s="9"/>
      <c r="OMH26" s="9"/>
      <c r="OMM26" s="9"/>
      <c r="OMR26" s="9"/>
      <c r="OMW26" s="9"/>
      <c r="ONB26" s="9"/>
      <c r="ONG26" s="9"/>
      <c r="ONL26" s="9"/>
      <c r="ONQ26" s="9"/>
      <c r="ONV26" s="9"/>
      <c r="OOA26" s="9"/>
      <c r="OOF26" s="9"/>
      <c r="OOK26" s="9"/>
      <c r="OOP26" s="9"/>
      <c r="OOU26" s="9"/>
      <c r="OOZ26" s="9"/>
      <c r="OPE26" s="9"/>
      <c r="OPJ26" s="9"/>
      <c r="OPO26" s="9"/>
      <c r="OPT26" s="9"/>
      <c r="OPY26" s="9"/>
      <c r="OQD26" s="9"/>
      <c r="OQI26" s="9"/>
      <c r="OQN26" s="9"/>
      <c r="OQS26" s="9"/>
      <c r="OQX26" s="9"/>
      <c r="ORC26" s="9"/>
      <c r="ORH26" s="9"/>
      <c r="ORM26" s="9"/>
      <c r="ORR26" s="9"/>
      <c r="ORW26" s="9"/>
      <c r="OSB26" s="9"/>
      <c r="OSG26" s="9"/>
      <c r="OSL26" s="9"/>
      <c r="OSQ26" s="9"/>
      <c r="OSV26" s="9"/>
      <c r="OTA26" s="9"/>
      <c r="OTF26" s="9"/>
      <c r="OTK26" s="9"/>
      <c r="OTP26" s="9"/>
      <c r="OTU26" s="9"/>
      <c r="OTZ26" s="9"/>
      <c r="OUE26" s="9"/>
      <c r="OUJ26" s="9"/>
      <c r="OUO26" s="9"/>
      <c r="OUT26" s="9"/>
      <c r="OUY26" s="9"/>
      <c r="OVD26" s="9"/>
      <c r="OVI26" s="9"/>
      <c r="OVN26" s="9"/>
      <c r="OVS26" s="9"/>
      <c r="OVX26" s="9"/>
      <c r="OWC26" s="9"/>
      <c r="OWH26" s="9"/>
      <c r="OWM26" s="9"/>
      <c r="OWR26" s="9"/>
      <c r="OWW26" s="9"/>
      <c r="OXB26" s="9"/>
      <c r="OXG26" s="9"/>
      <c r="OXL26" s="9"/>
      <c r="OXQ26" s="9"/>
      <c r="OXV26" s="9"/>
      <c r="OYA26" s="9"/>
      <c r="OYF26" s="9"/>
      <c r="OYK26" s="9"/>
      <c r="OYP26" s="9"/>
      <c r="OYU26" s="9"/>
      <c r="OYZ26" s="9"/>
      <c r="OZE26" s="9"/>
      <c r="OZJ26" s="9"/>
      <c r="OZO26" s="9"/>
      <c r="OZT26" s="9"/>
      <c r="OZY26" s="9"/>
      <c r="PAD26" s="9"/>
      <c r="PAI26" s="9"/>
      <c r="PAN26" s="9"/>
      <c r="PAS26" s="9"/>
      <c r="PAX26" s="9"/>
      <c r="PBC26" s="9"/>
      <c r="PBH26" s="9"/>
      <c r="PBM26" s="9"/>
      <c r="PBR26" s="9"/>
      <c r="PBW26" s="9"/>
      <c r="PCB26" s="9"/>
      <c r="PCG26" s="9"/>
      <c r="PCL26" s="9"/>
      <c r="PCQ26" s="9"/>
      <c r="PCV26" s="9"/>
      <c r="PDA26" s="9"/>
      <c r="PDF26" s="9"/>
      <c r="PDK26" s="9"/>
      <c r="PDP26" s="9"/>
      <c r="PDU26" s="9"/>
      <c r="PDZ26" s="9"/>
      <c r="PEE26" s="9"/>
      <c r="PEJ26" s="9"/>
      <c r="PEO26" s="9"/>
      <c r="PET26" s="9"/>
      <c r="PEY26" s="9"/>
      <c r="PFD26" s="9"/>
      <c r="PFI26" s="9"/>
      <c r="PFN26" s="9"/>
      <c r="PFS26" s="9"/>
      <c r="PFX26" s="9"/>
      <c r="PGC26" s="9"/>
      <c r="PGH26" s="9"/>
      <c r="PGM26" s="9"/>
      <c r="PGR26" s="9"/>
      <c r="PGW26" s="9"/>
      <c r="PHB26" s="9"/>
      <c r="PHG26" s="9"/>
      <c r="PHL26" s="9"/>
      <c r="PHQ26" s="9"/>
      <c r="PHV26" s="9"/>
      <c r="PIA26" s="9"/>
      <c r="PIF26" s="9"/>
      <c r="PIK26" s="9"/>
      <c r="PIP26" s="9"/>
      <c r="PIU26" s="9"/>
      <c r="PIZ26" s="9"/>
      <c r="PJE26" s="9"/>
      <c r="PJJ26" s="9"/>
      <c r="PJO26" s="9"/>
      <c r="PJT26" s="9"/>
      <c r="PJY26" s="9"/>
      <c r="PKD26" s="9"/>
      <c r="PKI26" s="9"/>
      <c r="PKN26" s="9"/>
      <c r="PKS26" s="9"/>
      <c r="PKX26" s="9"/>
      <c r="PLC26" s="9"/>
      <c r="PLH26" s="9"/>
      <c r="PLM26" s="9"/>
      <c r="PLR26" s="9"/>
      <c r="PLW26" s="9"/>
      <c r="PMB26" s="9"/>
      <c r="PMG26" s="9"/>
      <c r="PML26" s="9"/>
      <c r="PMQ26" s="9"/>
      <c r="PMV26" s="9"/>
      <c r="PNA26" s="9"/>
      <c r="PNF26" s="9"/>
      <c r="PNK26" s="9"/>
      <c r="PNP26" s="9"/>
      <c r="PNU26" s="9"/>
      <c r="PNZ26" s="9"/>
      <c r="POE26" s="9"/>
      <c r="POJ26" s="9"/>
      <c r="POO26" s="9"/>
      <c r="POT26" s="9"/>
      <c r="POY26" s="9"/>
      <c r="PPD26" s="9"/>
      <c r="PPI26" s="9"/>
      <c r="PPN26" s="9"/>
      <c r="PPS26" s="9"/>
      <c r="PPX26" s="9"/>
      <c r="PQC26" s="9"/>
      <c r="PQH26" s="9"/>
      <c r="PQM26" s="9"/>
      <c r="PQR26" s="9"/>
      <c r="PQW26" s="9"/>
      <c r="PRB26" s="9"/>
      <c r="PRG26" s="9"/>
      <c r="PRL26" s="9"/>
      <c r="PRQ26" s="9"/>
      <c r="PRV26" s="9"/>
      <c r="PSA26" s="9"/>
      <c r="PSF26" s="9"/>
      <c r="PSK26" s="9"/>
      <c r="PSP26" s="9"/>
      <c r="PSU26" s="9"/>
      <c r="PSZ26" s="9"/>
      <c r="PTE26" s="9"/>
      <c r="PTJ26" s="9"/>
      <c r="PTO26" s="9"/>
      <c r="PTT26" s="9"/>
      <c r="PTY26" s="9"/>
      <c r="PUD26" s="9"/>
      <c r="PUI26" s="9"/>
      <c r="PUN26" s="9"/>
      <c r="PUS26" s="9"/>
      <c r="PUX26" s="9"/>
      <c r="PVC26" s="9"/>
      <c r="PVH26" s="9"/>
      <c r="PVM26" s="9"/>
      <c r="PVR26" s="9"/>
      <c r="PVW26" s="9"/>
      <c r="PWB26" s="9"/>
      <c r="PWG26" s="9"/>
      <c r="PWL26" s="9"/>
      <c r="PWQ26" s="9"/>
      <c r="PWV26" s="9"/>
      <c r="PXA26" s="9"/>
      <c r="PXF26" s="9"/>
      <c r="PXK26" s="9"/>
      <c r="PXP26" s="9"/>
      <c r="PXU26" s="9"/>
      <c r="PXZ26" s="9"/>
      <c r="PYE26" s="9"/>
      <c r="PYJ26" s="9"/>
      <c r="PYO26" s="9"/>
      <c r="PYT26" s="9"/>
      <c r="PYY26" s="9"/>
      <c r="PZD26" s="9"/>
      <c r="PZI26" s="9"/>
      <c r="PZN26" s="9"/>
      <c r="PZS26" s="9"/>
      <c r="PZX26" s="9"/>
      <c r="QAC26" s="9"/>
      <c r="QAH26" s="9"/>
      <c r="QAM26" s="9"/>
      <c r="QAR26" s="9"/>
      <c r="QAW26" s="9"/>
      <c r="QBB26" s="9"/>
      <c r="QBG26" s="9"/>
      <c r="QBL26" s="9"/>
      <c r="QBQ26" s="9"/>
      <c r="QBV26" s="9"/>
      <c r="QCA26" s="9"/>
      <c r="QCF26" s="9"/>
      <c r="QCK26" s="9"/>
      <c r="QCP26" s="9"/>
      <c r="QCU26" s="9"/>
      <c r="QCZ26" s="9"/>
      <c r="QDE26" s="9"/>
      <c r="QDJ26" s="9"/>
      <c r="QDO26" s="9"/>
      <c r="QDT26" s="9"/>
      <c r="QDY26" s="9"/>
      <c r="QED26" s="9"/>
      <c r="QEI26" s="9"/>
      <c r="QEN26" s="9"/>
      <c r="QES26" s="9"/>
      <c r="QEX26" s="9"/>
      <c r="QFC26" s="9"/>
      <c r="QFH26" s="9"/>
      <c r="QFM26" s="9"/>
      <c r="QFR26" s="9"/>
      <c r="QFW26" s="9"/>
      <c r="QGB26" s="9"/>
      <c r="QGG26" s="9"/>
      <c r="QGL26" s="9"/>
      <c r="QGQ26" s="9"/>
      <c r="QGV26" s="9"/>
      <c r="QHA26" s="9"/>
      <c r="QHF26" s="9"/>
      <c r="QHK26" s="9"/>
      <c r="QHP26" s="9"/>
      <c r="QHU26" s="9"/>
      <c r="QHZ26" s="9"/>
      <c r="QIE26" s="9"/>
      <c r="QIJ26" s="9"/>
      <c r="QIO26" s="9"/>
      <c r="QIT26" s="9"/>
      <c r="QIY26" s="9"/>
      <c r="QJD26" s="9"/>
      <c r="QJI26" s="9"/>
      <c r="QJN26" s="9"/>
      <c r="QJS26" s="9"/>
      <c r="QJX26" s="9"/>
      <c r="QKC26" s="9"/>
      <c r="QKH26" s="9"/>
      <c r="QKM26" s="9"/>
      <c r="QKR26" s="9"/>
      <c r="QKW26" s="9"/>
      <c r="QLB26" s="9"/>
      <c r="QLG26" s="9"/>
      <c r="QLL26" s="9"/>
      <c r="QLQ26" s="9"/>
      <c r="QLV26" s="9"/>
      <c r="QMA26" s="9"/>
      <c r="QMF26" s="9"/>
      <c r="QMK26" s="9"/>
      <c r="QMP26" s="9"/>
      <c r="QMU26" s="9"/>
      <c r="QMZ26" s="9"/>
      <c r="QNE26" s="9"/>
      <c r="QNJ26" s="9"/>
      <c r="QNO26" s="9"/>
      <c r="QNT26" s="9"/>
      <c r="QNY26" s="9"/>
      <c r="QOD26" s="9"/>
      <c r="QOI26" s="9"/>
      <c r="QON26" s="9"/>
      <c r="QOS26" s="9"/>
      <c r="QOX26" s="9"/>
      <c r="QPC26" s="9"/>
      <c r="QPH26" s="9"/>
      <c r="QPM26" s="9"/>
      <c r="QPR26" s="9"/>
      <c r="QPW26" s="9"/>
      <c r="QQB26" s="9"/>
      <c r="QQG26" s="9"/>
      <c r="QQL26" s="9"/>
      <c r="QQQ26" s="9"/>
      <c r="QQV26" s="9"/>
      <c r="QRA26" s="9"/>
      <c r="QRF26" s="9"/>
      <c r="QRK26" s="9"/>
      <c r="QRP26" s="9"/>
      <c r="QRU26" s="9"/>
      <c r="QRZ26" s="9"/>
      <c r="QSE26" s="9"/>
      <c r="QSJ26" s="9"/>
      <c r="QSO26" s="9"/>
      <c r="QST26" s="9"/>
      <c r="QSY26" s="9"/>
      <c r="QTD26" s="9"/>
      <c r="QTI26" s="9"/>
      <c r="QTN26" s="9"/>
      <c r="QTS26" s="9"/>
      <c r="QTX26" s="9"/>
      <c r="QUC26" s="9"/>
      <c r="QUH26" s="9"/>
      <c r="QUM26" s="9"/>
      <c r="QUR26" s="9"/>
      <c r="QUW26" s="9"/>
      <c r="QVB26" s="9"/>
      <c r="QVG26" s="9"/>
      <c r="QVL26" s="9"/>
      <c r="QVQ26" s="9"/>
      <c r="QVV26" s="9"/>
      <c r="QWA26" s="9"/>
      <c r="QWF26" s="9"/>
      <c r="QWK26" s="9"/>
      <c r="QWP26" s="9"/>
      <c r="QWU26" s="9"/>
      <c r="QWZ26" s="9"/>
      <c r="QXE26" s="9"/>
      <c r="QXJ26" s="9"/>
      <c r="QXO26" s="9"/>
      <c r="QXT26" s="9"/>
      <c r="QXY26" s="9"/>
      <c r="QYD26" s="9"/>
      <c r="QYI26" s="9"/>
      <c r="QYN26" s="9"/>
      <c r="QYS26" s="9"/>
      <c r="QYX26" s="9"/>
      <c r="QZC26" s="9"/>
      <c r="QZH26" s="9"/>
      <c r="QZM26" s="9"/>
      <c r="QZR26" s="9"/>
      <c r="QZW26" s="9"/>
      <c r="RAB26" s="9"/>
      <c r="RAG26" s="9"/>
      <c r="RAL26" s="9"/>
      <c r="RAQ26" s="9"/>
      <c r="RAV26" s="9"/>
      <c r="RBA26" s="9"/>
      <c r="RBF26" s="9"/>
      <c r="RBK26" s="9"/>
      <c r="RBP26" s="9"/>
      <c r="RBU26" s="9"/>
      <c r="RBZ26" s="9"/>
      <c r="RCE26" s="9"/>
      <c r="RCJ26" s="9"/>
      <c r="RCO26" s="9"/>
      <c r="RCT26" s="9"/>
      <c r="RCY26" s="9"/>
      <c r="RDD26" s="9"/>
      <c r="RDI26" s="9"/>
      <c r="RDN26" s="9"/>
      <c r="RDS26" s="9"/>
      <c r="RDX26" s="9"/>
      <c r="REC26" s="9"/>
      <c r="REH26" s="9"/>
      <c r="REM26" s="9"/>
      <c r="RER26" s="9"/>
      <c r="REW26" s="9"/>
      <c r="RFB26" s="9"/>
      <c r="RFG26" s="9"/>
      <c r="RFL26" s="9"/>
      <c r="RFQ26" s="9"/>
      <c r="RFV26" s="9"/>
      <c r="RGA26" s="9"/>
      <c r="RGF26" s="9"/>
      <c r="RGK26" s="9"/>
      <c r="RGP26" s="9"/>
      <c r="RGU26" s="9"/>
      <c r="RGZ26" s="9"/>
      <c r="RHE26" s="9"/>
      <c r="RHJ26" s="9"/>
      <c r="RHO26" s="9"/>
      <c r="RHT26" s="9"/>
      <c r="RHY26" s="9"/>
      <c r="RID26" s="9"/>
      <c r="RII26" s="9"/>
      <c r="RIN26" s="9"/>
      <c r="RIS26" s="9"/>
      <c r="RIX26" s="9"/>
      <c r="RJC26" s="9"/>
      <c r="RJH26" s="9"/>
      <c r="RJM26" s="9"/>
      <c r="RJR26" s="9"/>
      <c r="RJW26" s="9"/>
      <c r="RKB26" s="9"/>
      <c r="RKG26" s="9"/>
      <c r="RKL26" s="9"/>
      <c r="RKQ26" s="9"/>
      <c r="RKV26" s="9"/>
      <c r="RLA26" s="9"/>
      <c r="RLF26" s="9"/>
      <c r="RLK26" s="9"/>
      <c r="RLP26" s="9"/>
      <c r="RLU26" s="9"/>
      <c r="RLZ26" s="9"/>
      <c r="RME26" s="9"/>
      <c r="RMJ26" s="9"/>
      <c r="RMO26" s="9"/>
      <c r="RMT26" s="9"/>
      <c r="RMY26" s="9"/>
      <c r="RND26" s="9"/>
      <c r="RNI26" s="9"/>
      <c r="RNN26" s="9"/>
      <c r="RNS26" s="9"/>
      <c r="RNX26" s="9"/>
      <c r="ROC26" s="9"/>
      <c r="ROH26" s="9"/>
      <c r="ROM26" s="9"/>
      <c r="ROR26" s="9"/>
      <c r="ROW26" s="9"/>
      <c r="RPB26" s="9"/>
      <c r="RPG26" s="9"/>
      <c r="RPL26" s="9"/>
      <c r="RPQ26" s="9"/>
      <c r="RPV26" s="9"/>
      <c r="RQA26" s="9"/>
      <c r="RQF26" s="9"/>
      <c r="RQK26" s="9"/>
      <c r="RQP26" s="9"/>
      <c r="RQU26" s="9"/>
      <c r="RQZ26" s="9"/>
      <c r="RRE26" s="9"/>
      <c r="RRJ26" s="9"/>
      <c r="RRO26" s="9"/>
      <c r="RRT26" s="9"/>
      <c r="RRY26" s="9"/>
      <c r="RSD26" s="9"/>
      <c r="RSI26" s="9"/>
      <c r="RSN26" s="9"/>
      <c r="RSS26" s="9"/>
      <c r="RSX26" s="9"/>
      <c r="RTC26" s="9"/>
      <c r="RTH26" s="9"/>
      <c r="RTM26" s="9"/>
      <c r="RTR26" s="9"/>
      <c r="RTW26" s="9"/>
      <c r="RUB26" s="9"/>
      <c r="RUG26" s="9"/>
      <c r="RUL26" s="9"/>
      <c r="RUQ26" s="9"/>
      <c r="RUV26" s="9"/>
      <c r="RVA26" s="9"/>
      <c r="RVF26" s="9"/>
      <c r="RVK26" s="9"/>
      <c r="RVP26" s="9"/>
      <c r="RVU26" s="9"/>
      <c r="RVZ26" s="9"/>
      <c r="RWE26" s="9"/>
      <c r="RWJ26" s="9"/>
      <c r="RWO26" s="9"/>
      <c r="RWT26" s="9"/>
      <c r="RWY26" s="9"/>
      <c r="RXD26" s="9"/>
      <c r="RXI26" s="9"/>
      <c r="RXN26" s="9"/>
      <c r="RXS26" s="9"/>
      <c r="RXX26" s="9"/>
      <c r="RYC26" s="9"/>
      <c r="RYH26" s="9"/>
      <c r="RYM26" s="9"/>
      <c r="RYR26" s="9"/>
      <c r="RYW26" s="9"/>
      <c r="RZB26" s="9"/>
      <c r="RZG26" s="9"/>
      <c r="RZL26" s="9"/>
      <c r="RZQ26" s="9"/>
      <c r="RZV26" s="9"/>
      <c r="SAA26" s="9"/>
      <c r="SAF26" s="9"/>
      <c r="SAK26" s="9"/>
      <c r="SAP26" s="9"/>
      <c r="SAU26" s="9"/>
      <c r="SAZ26" s="9"/>
      <c r="SBE26" s="9"/>
      <c r="SBJ26" s="9"/>
      <c r="SBO26" s="9"/>
      <c r="SBT26" s="9"/>
      <c r="SBY26" s="9"/>
      <c r="SCD26" s="9"/>
      <c r="SCI26" s="9"/>
      <c r="SCN26" s="9"/>
      <c r="SCS26" s="9"/>
      <c r="SCX26" s="9"/>
      <c r="SDC26" s="9"/>
      <c r="SDH26" s="9"/>
      <c r="SDM26" s="9"/>
      <c r="SDR26" s="9"/>
      <c r="SDW26" s="9"/>
      <c r="SEB26" s="9"/>
      <c r="SEG26" s="9"/>
      <c r="SEL26" s="9"/>
      <c r="SEQ26" s="9"/>
      <c r="SEV26" s="9"/>
      <c r="SFA26" s="9"/>
      <c r="SFF26" s="9"/>
      <c r="SFK26" s="9"/>
      <c r="SFP26" s="9"/>
      <c r="SFU26" s="9"/>
      <c r="SFZ26" s="9"/>
      <c r="SGE26" s="9"/>
      <c r="SGJ26" s="9"/>
      <c r="SGO26" s="9"/>
      <c r="SGT26" s="9"/>
      <c r="SGY26" s="9"/>
      <c r="SHD26" s="9"/>
      <c r="SHI26" s="9"/>
      <c r="SHN26" s="9"/>
      <c r="SHS26" s="9"/>
      <c r="SHX26" s="9"/>
      <c r="SIC26" s="9"/>
      <c r="SIH26" s="9"/>
      <c r="SIM26" s="9"/>
      <c r="SIR26" s="9"/>
      <c r="SIW26" s="9"/>
      <c r="SJB26" s="9"/>
      <c r="SJG26" s="9"/>
      <c r="SJL26" s="9"/>
      <c r="SJQ26" s="9"/>
      <c r="SJV26" s="9"/>
      <c r="SKA26" s="9"/>
      <c r="SKF26" s="9"/>
      <c r="SKK26" s="9"/>
      <c r="SKP26" s="9"/>
      <c r="SKU26" s="9"/>
      <c r="SKZ26" s="9"/>
      <c r="SLE26" s="9"/>
      <c r="SLJ26" s="9"/>
      <c r="SLO26" s="9"/>
      <c r="SLT26" s="9"/>
      <c r="SLY26" s="9"/>
      <c r="SMD26" s="9"/>
      <c r="SMI26" s="9"/>
      <c r="SMN26" s="9"/>
      <c r="SMS26" s="9"/>
      <c r="SMX26" s="9"/>
      <c r="SNC26" s="9"/>
      <c r="SNH26" s="9"/>
      <c r="SNM26" s="9"/>
      <c r="SNR26" s="9"/>
      <c r="SNW26" s="9"/>
      <c r="SOB26" s="9"/>
      <c r="SOG26" s="9"/>
      <c r="SOL26" s="9"/>
      <c r="SOQ26" s="9"/>
      <c r="SOV26" s="9"/>
      <c r="SPA26" s="9"/>
      <c r="SPF26" s="9"/>
      <c r="SPK26" s="9"/>
      <c r="SPP26" s="9"/>
      <c r="SPU26" s="9"/>
      <c r="SPZ26" s="9"/>
      <c r="SQE26" s="9"/>
      <c r="SQJ26" s="9"/>
      <c r="SQO26" s="9"/>
      <c r="SQT26" s="9"/>
      <c r="SQY26" s="9"/>
      <c r="SRD26" s="9"/>
      <c r="SRI26" s="9"/>
      <c r="SRN26" s="9"/>
      <c r="SRS26" s="9"/>
      <c r="SRX26" s="9"/>
      <c r="SSC26" s="9"/>
      <c r="SSH26" s="9"/>
      <c r="SSM26" s="9"/>
      <c r="SSR26" s="9"/>
      <c r="SSW26" s="9"/>
      <c r="STB26" s="9"/>
      <c r="STG26" s="9"/>
      <c r="STL26" s="9"/>
      <c r="STQ26" s="9"/>
      <c r="STV26" s="9"/>
      <c r="SUA26" s="9"/>
      <c r="SUF26" s="9"/>
      <c r="SUK26" s="9"/>
      <c r="SUP26" s="9"/>
      <c r="SUU26" s="9"/>
      <c r="SUZ26" s="9"/>
      <c r="SVE26" s="9"/>
      <c r="SVJ26" s="9"/>
      <c r="SVO26" s="9"/>
      <c r="SVT26" s="9"/>
      <c r="SVY26" s="9"/>
      <c r="SWD26" s="9"/>
      <c r="SWI26" s="9"/>
      <c r="SWN26" s="9"/>
      <c r="SWS26" s="9"/>
      <c r="SWX26" s="9"/>
      <c r="SXC26" s="9"/>
      <c r="SXH26" s="9"/>
      <c r="SXM26" s="9"/>
      <c r="SXR26" s="9"/>
      <c r="SXW26" s="9"/>
      <c r="SYB26" s="9"/>
      <c r="SYG26" s="9"/>
      <c r="SYL26" s="9"/>
      <c r="SYQ26" s="9"/>
      <c r="SYV26" s="9"/>
      <c r="SZA26" s="9"/>
      <c r="SZF26" s="9"/>
      <c r="SZK26" s="9"/>
      <c r="SZP26" s="9"/>
      <c r="SZU26" s="9"/>
      <c r="SZZ26" s="9"/>
      <c r="TAE26" s="9"/>
      <c r="TAJ26" s="9"/>
      <c r="TAO26" s="9"/>
      <c r="TAT26" s="9"/>
      <c r="TAY26" s="9"/>
      <c r="TBD26" s="9"/>
      <c r="TBI26" s="9"/>
      <c r="TBN26" s="9"/>
      <c r="TBS26" s="9"/>
      <c r="TBX26" s="9"/>
      <c r="TCC26" s="9"/>
      <c r="TCH26" s="9"/>
      <c r="TCM26" s="9"/>
      <c r="TCR26" s="9"/>
      <c r="TCW26" s="9"/>
      <c r="TDB26" s="9"/>
      <c r="TDG26" s="9"/>
      <c r="TDL26" s="9"/>
      <c r="TDQ26" s="9"/>
      <c r="TDV26" s="9"/>
      <c r="TEA26" s="9"/>
      <c r="TEF26" s="9"/>
      <c r="TEK26" s="9"/>
      <c r="TEP26" s="9"/>
      <c r="TEU26" s="9"/>
      <c r="TEZ26" s="9"/>
      <c r="TFE26" s="9"/>
      <c r="TFJ26" s="9"/>
      <c r="TFO26" s="9"/>
      <c r="TFT26" s="9"/>
      <c r="TFY26" s="9"/>
      <c r="TGD26" s="9"/>
      <c r="TGI26" s="9"/>
      <c r="TGN26" s="9"/>
      <c r="TGS26" s="9"/>
      <c r="TGX26" s="9"/>
      <c r="THC26" s="9"/>
      <c r="THH26" s="9"/>
      <c r="THM26" s="9"/>
      <c r="THR26" s="9"/>
      <c r="THW26" s="9"/>
      <c r="TIB26" s="9"/>
      <c r="TIG26" s="9"/>
      <c r="TIL26" s="9"/>
      <c r="TIQ26" s="9"/>
      <c r="TIV26" s="9"/>
      <c r="TJA26" s="9"/>
      <c r="TJF26" s="9"/>
      <c r="TJK26" s="9"/>
      <c r="TJP26" s="9"/>
      <c r="TJU26" s="9"/>
      <c r="TJZ26" s="9"/>
      <c r="TKE26" s="9"/>
      <c r="TKJ26" s="9"/>
      <c r="TKO26" s="9"/>
      <c r="TKT26" s="9"/>
      <c r="TKY26" s="9"/>
      <c r="TLD26" s="9"/>
      <c r="TLI26" s="9"/>
      <c r="TLN26" s="9"/>
      <c r="TLS26" s="9"/>
      <c r="TLX26" s="9"/>
      <c r="TMC26" s="9"/>
      <c r="TMH26" s="9"/>
      <c r="TMM26" s="9"/>
      <c r="TMR26" s="9"/>
      <c r="TMW26" s="9"/>
      <c r="TNB26" s="9"/>
      <c r="TNG26" s="9"/>
      <c r="TNL26" s="9"/>
      <c r="TNQ26" s="9"/>
      <c r="TNV26" s="9"/>
      <c r="TOA26" s="9"/>
      <c r="TOF26" s="9"/>
      <c r="TOK26" s="9"/>
      <c r="TOP26" s="9"/>
      <c r="TOU26" s="9"/>
      <c r="TOZ26" s="9"/>
      <c r="TPE26" s="9"/>
      <c r="TPJ26" s="9"/>
      <c r="TPO26" s="9"/>
      <c r="TPT26" s="9"/>
      <c r="TPY26" s="9"/>
      <c r="TQD26" s="9"/>
      <c r="TQI26" s="9"/>
      <c r="TQN26" s="9"/>
      <c r="TQS26" s="9"/>
      <c r="TQX26" s="9"/>
      <c r="TRC26" s="9"/>
      <c r="TRH26" s="9"/>
      <c r="TRM26" s="9"/>
      <c r="TRR26" s="9"/>
      <c r="TRW26" s="9"/>
      <c r="TSB26" s="9"/>
      <c r="TSG26" s="9"/>
      <c r="TSL26" s="9"/>
      <c r="TSQ26" s="9"/>
      <c r="TSV26" s="9"/>
      <c r="TTA26" s="9"/>
      <c r="TTF26" s="9"/>
      <c r="TTK26" s="9"/>
      <c r="TTP26" s="9"/>
      <c r="TTU26" s="9"/>
      <c r="TTZ26" s="9"/>
      <c r="TUE26" s="9"/>
      <c r="TUJ26" s="9"/>
      <c r="TUO26" s="9"/>
      <c r="TUT26" s="9"/>
      <c r="TUY26" s="9"/>
      <c r="TVD26" s="9"/>
      <c r="TVI26" s="9"/>
      <c r="TVN26" s="9"/>
      <c r="TVS26" s="9"/>
      <c r="TVX26" s="9"/>
      <c r="TWC26" s="9"/>
      <c r="TWH26" s="9"/>
      <c r="TWM26" s="9"/>
      <c r="TWR26" s="9"/>
      <c r="TWW26" s="9"/>
      <c r="TXB26" s="9"/>
      <c r="TXG26" s="9"/>
      <c r="TXL26" s="9"/>
      <c r="TXQ26" s="9"/>
      <c r="TXV26" s="9"/>
      <c r="TYA26" s="9"/>
      <c r="TYF26" s="9"/>
      <c r="TYK26" s="9"/>
      <c r="TYP26" s="9"/>
      <c r="TYU26" s="9"/>
      <c r="TYZ26" s="9"/>
      <c r="TZE26" s="9"/>
      <c r="TZJ26" s="9"/>
      <c r="TZO26" s="9"/>
      <c r="TZT26" s="9"/>
      <c r="TZY26" s="9"/>
      <c r="UAD26" s="9"/>
      <c r="UAI26" s="9"/>
      <c r="UAN26" s="9"/>
      <c r="UAS26" s="9"/>
      <c r="UAX26" s="9"/>
      <c r="UBC26" s="9"/>
      <c r="UBH26" s="9"/>
      <c r="UBM26" s="9"/>
      <c r="UBR26" s="9"/>
      <c r="UBW26" s="9"/>
      <c r="UCB26" s="9"/>
      <c r="UCG26" s="9"/>
      <c r="UCL26" s="9"/>
      <c r="UCQ26" s="9"/>
      <c r="UCV26" s="9"/>
      <c r="UDA26" s="9"/>
      <c r="UDF26" s="9"/>
      <c r="UDK26" s="9"/>
      <c r="UDP26" s="9"/>
      <c r="UDU26" s="9"/>
      <c r="UDZ26" s="9"/>
      <c r="UEE26" s="9"/>
      <c r="UEJ26" s="9"/>
      <c r="UEO26" s="9"/>
      <c r="UET26" s="9"/>
      <c r="UEY26" s="9"/>
      <c r="UFD26" s="9"/>
      <c r="UFI26" s="9"/>
      <c r="UFN26" s="9"/>
      <c r="UFS26" s="9"/>
      <c r="UFX26" s="9"/>
      <c r="UGC26" s="9"/>
      <c r="UGH26" s="9"/>
      <c r="UGM26" s="9"/>
      <c r="UGR26" s="9"/>
      <c r="UGW26" s="9"/>
      <c r="UHB26" s="9"/>
      <c r="UHG26" s="9"/>
      <c r="UHL26" s="9"/>
      <c r="UHQ26" s="9"/>
      <c r="UHV26" s="9"/>
      <c r="UIA26" s="9"/>
      <c r="UIF26" s="9"/>
      <c r="UIK26" s="9"/>
      <c r="UIP26" s="9"/>
      <c r="UIU26" s="9"/>
      <c r="UIZ26" s="9"/>
      <c r="UJE26" s="9"/>
      <c r="UJJ26" s="9"/>
      <c r="UJO26" s="9"/>
      <c r="UJT26" s="9"/>
      <c r="UJY26" s="9"/>
      <c r="UKD26" s="9"/>
      <c r="UKI26" s="9"/>
      <c r="UKN26" s="9"/>
      <c r="UKS26" s="9"/>
      <c r="UKX26" s="9"/>
      <c r="ULC26" s="9"/>
      <c r="ULH26" s="9"/>
      <c r="ULM26" s="9"/>
      <c r="ULR26" s="9"/>
      <c r="ULW26" s="9"/>
      <c r="UMB26" s="9"/>
      <c r="UMG26" s="9"/>
      <c r="UML26" s="9"/>
      <c r="UMQ26" s="9"/>
      <c r="UMV26" s="9"/>
      <c r="UNA26" s="9"/>
      <c r="UNF26" s="9"/>
      <c r="UNK26" s="9"/>
      <c r="UNP26" s="9"/>
      <c r="UNU26" s="9"/>
      <c r="UNZ26" s="9"/>
      <c r="UOE26" s="9"/>
      <c r="UOJ26" s="9"/>
      <c r="UOO26" s="9"/>
      <c r="UOT26" s="9"/>
      <c r="UOY26" s="9"/>
      <c r="UPD26" s="9"/>
      <c r="UPI26" s="9"/>
      <c r="UPN26" s="9"/>
      <c r="UPS26" s="9"/>
      <c r="UPX26" s="9"/>
      <c r="UQC26" s="9"/>
      <c r="UQH26" s="9"/>
      <c r="UQM26" s="9"/>
      <c r="UQR26" s="9"/>
      <c r="UQW26" s="9"/>
      <c r="URB26" s="9"/>
      <c r="URG26" s="9"/>
      <c r="URL26" s="9"/>
      <c r="URQ26" s="9"/>
      <c r="URV26" s="9"/>
      <c r="USA26" s="9"/>
      <c r="USF26" s="9"/>
      <c r="USK26" s="9"/>
      <c r="USP26" s="9"/>
      <c r="USU26" s="9"/>
      <c r="USZ26" s="9"/>
      <c r="UTE26" s="9"/>
      <c r="UTJ26" s="9"/>
      <c r="UTO26" s="9"/>
      <c r="UTT26" s="9"/>
      <c r="UTY26" s="9"/>
      <c r="UUD26" s="9"/>
      <c r="UUI26" s="9"/>
      <c r="UUN26" s="9"/>
      <c r="UUS26" s="9"/>
      <c r="UUX26" s="9"/>
      <c r="UVC26" s="9"/>
      <c r="UVH26" s="9"/>
      <c r="UVM26" s="9"/>
      <c r="UVR26" s="9"/>
      <c r="UVW26" s="9"/>
      <c r="UWB26" s="9"/>
      <c r="UWG26" s="9"/>
      <c r="UWL26" s="9"/>
      <c r="UWQ26" s="9"/>
      <c r="UWV26" s="9"/>
      <c r="UXA26" s="9"/>
      <c r="UXF26" s="9"/>
      <c r="UXK26" s="9"/>
      <c r="UXP26" s="9"/>
      <c r="UXU26" s="9"/>
      <c r="UXZ26" s="9"/>
      <c r="UYE26" s="9"/>
      <c r="UYJ26" s="9"/>
      <c r="UYO26" s="9"/>
      <c r="UYT26" s="9"/>
      <c r="UYY26" s="9"/>
      <c r="UZD26" s="9"/>
      <c r="UZI26" s="9"/>
      <c r="UZN26" s="9"/>
      <c r="UZS26" s="9"/>
      <c r="UZX26" s="9"/>
      <c r="VAC26" s="9"/>
      <c r="VAH26" s="9"/>
      <c r="VAM26" s="9"/>
      <c r="VAR26" s="9"/>
      <c r="VAW26" s="9"/>
      <c r="VBB26" s="9"/>
      <c r="VBG26" s="9"/>
      <c r="VBL26" s="9"/>
      <c r="VBQ26" s="9"/>
      <c r="VBV26" s="9"/>
      <c r="VCA26" s="9"/>
      <c r="VCF26" s="9"/>
      <c r="VCK26" s="9"/>
      <c r="VCP26" s="9"/>
      <c r="VCU26" s="9"/>
      <c r="VCZ26" s="9"/>
      <c r="VDE26" s="9"/>
      <c r="VDJ26" s="9"/>
      <c r="VDO26" s="9"/>
      <c r="VDT26" s="9"/>
      <c r="VDY26" s="9"/>
      <c r="VED26" s="9"/>
      <c r="VEI26" s="9"/>
      <c r="VEN26" s="9"/>
      <c r="VES26" s="9"/>
      <c r="VEX26" s="9"/>
      <c r="VFC26" s="9"/>
      <c r="VFH26" s="9"/>
      <c r="VFM26" s="9"/>
      <c r="VFR26" s="9"/>
      <c r="VFW26" s="9"/>
      <c r="VGB26" s="9"/>
      <c r="VGG26" s="9"/>
      <c r="VGL26" s="9"/>
      <c r="VGQ26" s="9"/>
      <c r="VGV26" s="9"/>
      <c r="VHA26" s="9"/>
      <c r="VHF26" s="9"/>
      <c r="VHK26" s="9"/>
      <c r="VHP26" s="9"/>
      <c r="VHU26" s="9"/>
      <c r="VHZ26" s="9"/>
      <c r="VIE26" s="9"/>
      <c r="VIJ26" s="9"/>
      <c r="VIO26" s="9"/>
      <c r="VIT26" s="9"/>
      <c r="VIY26" s="9"/>
      <c r="VJD26" s="9"/>
      <c r="VJI26" s="9"/>
      <c r="VJN26" s="9"/>
      <c r="VJS26" s="9"/>
      <c r="VJX26" s="9"/>
      <c r="VKC26" s="9"/>
      <c r="VKH26" s="9"/>
      <c r="VKM26" s="9"/>
      <c r="VKR26" s="9"/>
      <c r="VKW26" s="9"/>
      <c r="VLB26" s="9"/>
      <c r="VLG26" s="9"/>
      <c r="VLL26" s="9"/>
      <c r="VLQ26" s="9"/>
      <c r="VLV26" s="9"/>
      <c r="VMA26" s="9"/>
      <c r="VMF26" s="9"/>
      <c r="VMK26" s="9"/>
      <c r="VMP26" s="9"/>
      <c r="VMU26" s="9"/>
      <c r="VMZ26" s="9"/>
      <c r="VNE26" s="9"/>
      <c r="VNJ26" s="9"/>
      <c r="VNO26" s="9"/>
      <c r="VNT26" s="9"/>
      <c r="VNY26" s="9"/>
      <c r="VOD26" s="9"/>
      <c r="VOI26" s="9"/>
      <c r="VON26" s="9"/>
      <c r="VOS26" s="9"/>
      <c r="VOX26" s="9"/>
      <c r="VPC26" s="9"/>
      <c r="VPH26" s="9"/>
      <c r="VPM26" s="9"/>
      <c r="VPR26" s="9"/>
      <c r="VPW26" s="9"/>
      <c r="VQB26" s="9"/>
      <c r="VQG26" s="9"/>
      <c r="VQL26" s="9"/>
      <c r="VQQ26" s="9"/>
      <c r="VQV26" s="9"/>
      <c r="VRA26" s="9"/>
      <c r="VRF26" s="9"/>
      <c r="VRK26" s="9"/>
      <c r="VRP26" s="9"/>
      <c r="VRU26" s="9"/>
      <c r="VRZ26" s="9"/>
      <c r="VSE26" s="9"/>
      <c r="VSJ26" s="9"/>
      <c r="VSO26" s="9"/>
      <c r="VST26" s="9"/>
      <c r="VSY26" s="9"/>
      <c r="VTD26" s="9"/>
      <c r="VTI26" s="9"/>
      <c r="VTN26" s="9"/>
      <c r="VTS26" s="9"/>
      <c r="VTX26" s="9"/>
      <c r="VUC26" s="9"/>
      <c r="VUH26" s="9"/>
      <c r="VUM26" s="9"/>
      <c r="VUR26" s="9"/>
      <c r="VUW26" s="9"/>
      <c r="VVB26" s="9"/>
      <c r="VVG26" s="9"/>
      <c r="VVL26" s="9"/>
      <c r="VVQ26" s="9"/>
      <c r="VVV26" s="9"/>
      <c r="VWA26" s="9"/>
      <c r="VWF26" s="9"/>
      <c r="VWK26" s="9"/>
      <c r="VWP26" s="9"/>
      <c r="VWU26" s="9"/>
      <c r="VWZ26" s="9"/>
      <c r="VXE26" s="9"/>
      <c r="VXJ26" s="9"/>
      <c r="VXO26" s="9"/>
      <c r="VXT26" s="9"/>
      <c r="VXY26" s="9"/>
      <c r="VYD26" s="9"/>
      <c r="VYI26" s="9"/>
      <c r="VYN26" s="9"/>
      <c r="VYS26" s="9"/>
      <c r="VYX26" s="9"/>
      <c r="VZC26" s="9"/>
      <c r="VZH26" s="9"/>
      <c r="VZM26" s="9"/>
      <c r="VZR26" s="9"/>
      <c r="VZW26" s="9"/>
      <c r="WAB26" s="9"/>
      <c r="WAG26" s="9"/>
      <c r="WAL26" s="9"/>
      <c r="WAQ26" s="9"/>
      <c r="WAV26" s="9"/>
      <c r="WBA26" s="9"/>
      <c r="WBF26" s="9"/>
      <c r="WBK26" s="9"/>
      <c r="WBP26" s="9"/>
      <c r="WBU26" s="9"/>
      <c r="WBZ26" s="9"/>
      <c r="WCE26" s="9"/>
      <c r="WCJ26" s="9"/>
      <c r="WCO26" s="9"/>
      <c r="WCT26" s="9"/>
      <c r="WCY26" s="9"/>
      <c r="WDD26" s="9"/>
      <c r="WDI26" s="9"/>
      <c r="WDN26" s="9"/>
      <c r="WDS26" s="9"/>
      <c r="WDX26" s="9"/>
      <c r="WEC26" s="9"/>
      <c r="WEH26" s="9"/>
      <c r="WEM26" s="9"/>
      <c r="WER26" s="9"/>
      <c r="WEW26" s="9"/>
      <c r="WFB26" s="9"/>
      <c r="WFG26" s="9"/>
      <c r="WFL26" s="9"/>
      <c r="WFQ26" s="9"/>
      <c r="WFV26" s="9"/>
      <c r="WGA26" s="9"/>
      <c r="WGF26" s="9"/>
      <c r="WGK26" s="9"/>
      <c r="WGP26" s="9"/>
      <c r="WGU26" s="9"/>
      <c r="WGZ26" s="9"/>
      <c r="WHE26" s="9"/>
      <c r="WHJ26" s="9"/>
      <c r="WHO26" s="9"/>
      <c r="WHT26" s="9"/>
      <c r="WHY26" s="9"/>
      <c r="WID26" s="9"/>
      <c r="WII26" s="9"/>
      <c r="WIN26" s="9"/>
      <c r="WIS26" s="9"/>
      <c r="WIX26" s="9"/>
      <c r="WJC26" s="9"/>
      <c r="WJH26" s="9"/>
      <c r="WJM26" s="9"/>
      <c r="WJR26" s="9"/>
      <c r="WJW26" s="9"/>
      <c r="WKB26" s="9"/>
      <c r="WKG26" s="9"/>
      <c r="WKL26" s="9"/>
      <c r="WKQ26" s="9"/>
      <c r="WKV26" s="9"/>
      <c r="WLA26" s="9"/>
      <c r="WLF26" s="9"/>
      <c r="WLK26" s="9"/>
      <c r="WLP26" s="9"/>
      <c r="WLU26" s="9"/>
      <c r="WLZ26" s="9"/>
      <c r="WME26" s="9"/>
      <c r="WMJ26" s="9"/>
      <c r="WMO26" s="9"/>
      <c r="WMT26" s="9"/>
      <c r="WMY26" s="9"/>
      <c r="WND26" s="9"/>
      <c r="WNI26" s="9"/>
      <c r="WNN26" s="9"/>
      <c r="WNS26" s="9"/>
      <c r="WNX26" s="9"/>
      <c r="WOC26" s="9"/>
      <c r="WOH26" s="9"/>
      <c r="WOM26" s="9"/>
      <c r="WOR26" s="9"/>
      <c r="WOW26" s="9"/>
      <c r="WPB26" s="9"/>
      <c r="WPG26" s="9"/>
      <c r="WPL26" s="9"/>
      <c r="WPQ26" s="9"/>
      <c r="WPV26" s="9"/>
      <c r="WQA26" s="9"/>
      <c r="WQF26" s="9"/>
      <c r="WQK26" s="9"/>
      <c r="WQP26" s="9"/>
      <c r="WQU26" s="9"/>
      <c r="WQZ26" s="9"/>
      <c r="WRE26" s="9"/>
      <c r="WRJ26" s="9"/>
      <c r="WRO26" s="9"/>
      <c r="WRT26" s="9"/>
      <c r="WRY26" s="9"/>
      <c r="WSD26" s="9"/>
      <c r="WSI26" s="9"/>
      <c r="WSN26" s="9"/>
      <c r="WSS26" s="9"/>
      <c r="WSX26" s="9"/>
      <c r="WTC26" s="9"/>
      <c r="WTH26" s="9"/>
      <c r="WTM26" s="9"/>
      <c r="WTR26" s="9"/>
      <c r="WTW26" s="9"/>
      <c r="WUB26" s="9"/>
      <c r="WUG26" s="9"/>
      <c r="WUL26" s="9"/>
      <c r="WUQ26" s="9"/>
      <c r="WUV26" s="9"/>
      <c r="WVA26" s="9"/>
      <c r="WVF26" s="9"/>
      <c r="WVK26" s="9"/>
      <c r="WVP26" s="9"/>
      <c r="WVU26" s="9"/>
      <c r="WVZ26" s="9"/>
      <c r="WWE26" s="9"/>
      <c r="WWJ26" s="9"/>
      <c r="WWO26" s="9"/>
      <c r="WWT26" s="9"/>
      <c r="WWY26" s="9"/>
      <c r="WXD26" s="9"/>
      <c r="WXI26" s="9"/>
      <c r="WXN26" s="9"/>
      <c r="WXS26" s="9"/>
      <c r="WXX26" s="9"/>
      <c r="WYC26" s="9"/>
      <c r="WYH26" s="9"/>
      <c r="WYM26" s="9"/>
      <c r="WYR26" s="9"/>
      <c r="WYW26" s="9"/>
      <c r="WZB26" s="9"/>
      <c r="WZG26" s="9"/>
      <c r="WZL26" s="9"/>
      <c r="WZQ26" s="9"/>
      <c r="WZV26" s="9"/>
      <c r="XAA26" s="9"/>
      <c r="XAF26" s="9"/>
      <c r="XAK26" s="9"/>
      <c r="XAP26" s="9"/>
      <c r="XAU26" s="9"/>
      <c r="XAZ26" s="9"/>
      <c r="XBE26" s="9"/>
      <c r="XBJ26" s="9"/>
      <c r="XBO26" s="9"/>
      <c r="XBT26" s="9"/>
      <c r="XBY26" s="9"/>
      <c r="XCD26" s="9"/>
      <c r="XCI26" s="9"/>
      <c r="XCN26" s="9"/>
      <c r="XCS26" s="9"/>
      <c r="XCX26" s="9"/>
      <c r="XDC26" s="9"/>
      <c r="XDH26" s="9"/>
      <c r="XDM26" s="9"/>
      <c r="XDR26" s="9"/>
      <c r="XDW26" s="9"/>
      <c r="XEB26" s="9"/>
      <c r="XEG26" s="9"/>
      <c r="XEL26" s="9"/>
      <c r="XEQ26" s="9"/>
      <c r="XEV26" s="9"/>
      <c r="XFA26" s="9"/>
    </row>
    <row r="27" spans="1:1021 1026:2046 2051:3071 3076:4096 4101:5116 5121:6141 6146:7166 7171:8191 8196:9216 9221:10236 10241:11261 11266:12286 12291:13311 13316:14336 14341:15356 15361:16381" s="77" customFormat="1" ht="19.95" customHeight="1" thickBot="1" x14ac:dyDescent="0.35">
      <c r="A27" s="162" t="s">
        <v>6</v>
      </c>
      <c r="B27" s="163">
        <f>SUM(B24:B26)</f>
        <v>8.5060000000000002</v>
      </c>
      <c r="C27" s="250">
        <f>SUM(C24:C26)</f>
        <v>9.3999999999999986</v>
      </c>
      <c r="D27" s="258">
        <v>10</v>
      </c>
      <c r="E27" s="258">
        <v>14.100000000000001</v>
      </c>
      <c r="F27" s="258">
        <v>14.400000000000002</v>
      </c>
      <c r="G27" s="9"/>
      <c r="H27" s="9"/>
      <c r="P27" s="9"/>
      <c r="U27" s="9"/>
      <c r="Z27" s="9"/>
      <c r="AE27" s="9"/>
      <c r="AJ27" s="9"/>
      <c r="AO27" s="9"/>
      <c r="AT27" s="9"/>
      <c r="AY27" s="9"/>
      <c r="BD27" s="9"/>
      <c r="BI27" s="9"/>
      <c r="BN27" s="9"/>
      <c r="BS27" s="9"/>
      <c r="BX27" s="9"/>
      <c r="CC27" s="9"/>
      <c r="CH27" s="9"/>
      <c r="CM27" s="9"/>
      <c r="CR27" s="9"/>
      <c r="CW27" s="9"/>
      <c r="DB27" s="9"/>
      <c r="DG27" s="9"/>
      <c r="DL27" s="9"/>
      <c r="DQ27" s="9"/>
      <c r="DV27" s="9"/>
      <c r="EA27" s="9"/>
      <c r="EF27" s="9"/>
      <c r="EK27" s="9"/>
      <c r="EP27" s="9"/>
      <c r="EU27" s="9"/>
      <c r="EZ27" s="9"/>
      <c r="FE27" s="9"/>
      <c r="FJ27" s="9"/>
      <c r="FO27" s="9"/>
      <c r="FT27" s="9"/>
      <c r="FY27" s="9"/>
      <c r="GD27" s="9"/>
      <c r="GI27" s="9"/>
      <c r="GN27" s="9"/>
      <c r="GS27" s="9"/>
      <c r="GX27" s="9"/>
      <c r="HC27" s="9"/>
      <c r="HH27" s="9"/>
      <c r="HM27" s="9"/>
      <c r="HR27" s="9"/>
      <c r="HW27" s="9"/>
      <c r="IB27" s="9"/>
      <c r="IG27" s="9"/>
      <c r="IL27" s="9"/>
      <c r="IQ27" s="9"/>
      <c r="IV27" s="9"/>
      <c r="JA27" s="9"/>
      <c r="JF27" s="9"/>
      <c r="JK27" s="9"/>
      <c r="JP27" s="9"/>
      <c r="JU27" s="9"/>
      <c r="JZ27" s="9"/>
      <c r="KE27" s="9"/>
      <c r="KJ27" s="9"/>
      <c r="KO27" s="9"/>
      <c r="KT27" s="9"/>
      <c r="KY27" s="9"/>
      <c r="LD27" s="9"/>
      <c r="LI27" s="9"/>
      <c r="LN27" s="9"/>
      <c r="LS27" s="9"/>
      <c r="LX27" s="9"/>
      <c r="MC27" s="9"/>
      <c r="MH27" s="9"/>
      <c r="MM27" s="9"/>
      <c r="MR27" s="9"/>
      <c r="MW27" s="9"/>
      <c r="NB27" s="9"/>
      <c r="NG27" s="9"/>
      <c r="NL27" s="9"/>
      <c r="NQ27" s="9"/>
      <c r="NV27" s="9"/>
      <c r="OA27" s="9"/>
      <c r="OF27" s="9"/>
      <c r="OK27" s="9"/>
      <c r="OP27" s="9"/>
      <c r="OU27" s="9"/>
      <c r="OZ27" s="9"/>
      <c r="PE27" s="9"/>
      <c r="PJ27" s="9"/>
      <c r="PO27" s="9"/>
      <c r="PT27" s="9"/>
      <c r="PY27" s="9"/>
      <c r="QD27" s="9"/>
      <c r="QI27" s="9"/>
      <c r="QN27" s="9"/>
      <c r="QS27" s="9"/>
      <c r="QX27" s="9"/>
      <c r="RC27" s="9"/>
      <c r="RH27" s="9"/>
      <c r="RM27" s="9"/>
      <c r="RR27" s="9"/>
      <c r="RW27" s="9"/>
      <c r="SB27" s="9"/>
      <c r="SG27" s="9"/>
      <c r="SL27" s="9"/>
      <c r="SQ27" s="9"/>
      <c r="SV27" s="9"/>
      <c r="TA27" s="9"/>
      <c r="TF27" s="9"/>
      <c r="TK27" s="9"/>
      <c r="TP27" s="9"/>
      <c r="TU27" s="9"/>
      <c r="TZ27" s="9"/>
      <c r="UE27" s="9"/>
      <c r="UJ27" s="9"/>
      <c r="UO27" s="9"/>
      <c r="UT27" s="9"/>
      <c r="UY27" s="9"/>
      <c r="VD27" s="9"/>
      <c r="VI27" s="9"/>
      <c r="VN27" s="9"/>
      <c r="VS27" s="9"/>
      <c r="VX27" s="9"/>
      <c r="WC27" s="9"/>
      <c r="WH27" s="9"/>
      <c r="WM27" s="9"/>
      <c r="WR27" s="9"/>
      <c r="WW27" s="9"/>
      <c r="XB27" s="9"/>
      <c r="XG27" s="9"/>
      <c r="XL27" s="9"/>
      <c r="XQ27" s="9"/>
      <c r="XV27" s="9"/>
      <c r="YA27" s="9"/>
      <c r="YF27" s="9"/>
      <c r="YK27" s="9"/>
      <c r="YP27" s="9"/>
      <c r="YU27" s="9"/>
      <c r="YZ27" s="9"/>
      <c r="ZE27" s="9"/>
      <c r="ZJ27" s="9"/>
      <c r="ZO27" s="9"/>
      <c r="ZT27" s="9"/>
      <c r="ZY27" s="9"/>
      <c r="AAD27" s="9"/>
      <c r="AAI27" s="9"/>
      <c r="AAN27" s="9"/>
      <c r="AAS27" s="9"/>
      <c r="AAX27" s="9"/>
      <c r="ABC27" s="9"/>
      <c r="ABH27" s="9"/>
      <c r="ABM27" s="9"/>
      <c r="ABR27" s="9"/>
      <c r="ABW27" s="9"/>
      <c r="ACB27" s="9"/>
      <c r="ACG27" s="9"/>
      <c r="ACL27" s="9"/>
      <c r="ACQ27" s="9"/>
      <c r="ACV27" s="9"/>
      <c r="ADA27" s="9"/>
      <c r="ADF27" s="9"/>
      <c r="ADK27" s="9"/>
      <c r="ADP27" s="9"/>
      <c r="ADU27" s="9"/>
      <c r="ADZ27" s="9"/>
      <c r="AEE27" s="9"/>
      <c r="AEJ27" s="9"/>
      <c r="AEO27" s="9"/>
      <c r="AET27" s="9"/>
      <c r="AEY27" s="9"/>
      <c r="AFD27" s="9"/>
      <c r="AFI27" s="9"/>
      <c r="AFN27" s="9"/>
      <c r="AFS27" s="9"/>
      <c r="AFX27" s="9"/>
      <c r="AGC27" s="9"/>
      <c r="AGH27" s="9"/>
      <c r="AGM27" s="9"/>
      <c r="AGR27" s="9"/>
      <c r="AGW27" s="9"/>
      <c r="AHB27" s="9"/>
      <c r="AHG27" s="9"/>
      <c r="AHL27" s="9"/>
      <c r="AHQ27" s="9"/>
      <c r="AHV27" s="9"/>
      <c r="AIA27" s="9"/>
      <c r="AIF27" s="9"/>
      <c r="AIK27" s="9"/>
      <c r="AIP27" s="9"/>
      <c r="AIU27" s="9"/>
      <c r="AIZ27" s="9"/>
      <c r="AJE27" s="9"/>
      <c r="AJJ27" s="9"/>
      <c r="AJO27" s="9"/>
      <c r="AJT27" s="9"/>
      <c r="AJY27" s="9"/>
      <c r="AKD27" s="9"/>
      <c r="AKI27" s="9"/>
      <c r="AKN27" s="9"/>
      <c r="AKS27" s="9"/>
      <c r="AKX27" s="9"/>
      <c r="ALC27" s="9"/>
      <c r="ALH27" s="9"/>
      <c r="ALM27" s="9"/>
      <c r="ALR27" s="9"/>
      <c r="ALW27" s="9"/>
      <c r="AMB27" s="9"/>
      <c r="AMG27" s="9"/>
      <c r="AML27" s="9"/>
      <c r="AMQ27" s="9"/>
      <c r="AMV27" s="9"/>
      <c r="ANA27" s="9"/>
      <c r="ANF27" s="9"/>
      <c r="ANK27" s="9"/>
      <c r="ANP27" s="9"/>
      <c r="ANU27" s="9"/>
      <c r="ANZ27" s="9"/>
      <c r="AOE27" s="9"/>
      <c r="AOJ27" s="9"/>
      <c r="AOO27" s="9"/>
      <c r="AOT27" s="9"/>
      <c r="AOY27" s="9"/>
      <c r="APD27" s="9"/>
      <c r="API27" s="9"/>
      <c r="APN27" s="9"/>
      <c r="APS27" s="9"/>
      <c r="APX27" s="9"/>
      <c r="AQC27" s="9"/>
      <c r="AQH27" s="9"/>
      <c r="AQM27" s="9"/>
      <c r="AQR27" s="9"/>
      <c r="AQW27" s="9"/>
      <c r="ARB27" s="9"/>
      <c r="ARG27" s="9"/>
      <c r="ARL27" s="9"/>
      <c r="ARQ27" s="9"/>
      <c r="ARV27" s="9"/>
      <c r="ASA27" s="9"/>
      <c r="ASF27" s="9"/>
      <c r="ASK27" s="9"/>
      <c r="ASP27" s="9"/>
      <c r="ASU27" s="9"/>
      <c r="ASZ27" s="9"/>
      <c r="ATE27" s="9"/>
      <c r="ATJ27" s="9"/>
      <c r="ATO27" s="9"/>
      <c r="ATT27" s="9"/>
      <c r="ATY27" s="9"/>
      <c r="AUD27" s="9"/>
      <c r="AUI27" s="9"/>
      <c r="AUN27" s="9"/>
      <c r="AUS27" s="9"/>
      <c r="AUX27" s="9"/>
      <c r="AVC27" s="9"/>
      <c r="AVH27" s="9"/>
      <c r="AVM27" s="9"/>
      <c r="AVR27" s="9"/>
      <c r="AVW27" s="9"/>
      <c r="AWB27" s="9"/>
      <c r="AWG27" s="9"/>
      <c r="AWL27" s="9"/>
      <c r="AWQ27" s="9"/>
      <c r="AWV27" s="9"/>
      <c r="AXA27" s="9"/>
      <c r="AXF27" s="9"/>
      <c r="AXK27" s="9"/>
      <c r="AXP27" s="9"/>
      <c r="AXU27" s="9"/>
      <c r="AXZ27" s="9"/>
      <c r="AYE27" s="9"/>
      <c r="AYJ27" s="9"/>
      <c r="AYO27" s="9"/>
      <c r="AYT27" s="9"/>
      <c r="AYY27" s="9"/>
      <c r="AZD27" s="9"/>
      <c r="AZI27" s="9"/>
      <c r="AZN27" s="9"/>
      <c r="AZS27" s="9"/>
      <c r="AZX27" s="9"/>
      <c r="BAC27" s="9"/>
      <c r="BAH27" s="9"/>
      <c r="BAM27" s="9"/>
      <c r="BAR27" s="9"/>
      <c r="BAW27" s="9"/>
      <c r="BBB27" s="9"/>
      <c r="BBG27" s="9"/>
      <c r="BBL27" s="9"/>
      <c r="BBQ27" s="9"/>
      <c r="BBV27" s="9"/>
      <c r="BCA27" s="9"/>
      <c r="BCF27" s="9"/>
      <c r="BCK27" s="9"/>
      <c r="BCP27" s="9"/>
      <c r="BCU27" s="9"/>
      <c r="BCZ27" s="9"/>
      <c r="BDE27" s="9"/>
      <c r="BDJ27" s="9"/>
      <c r="BDO27" s="9"/>
      <c r="BDT27" s="9"/>
      <c r="BDY27" s="9"/>
      <c r="BED27" s="9"/>
      <c r="BEI27" s="9"/>
      <c r="BEN27" s="9"/>
      <c r="BES27" s="9"/>
      <c r="BEX27" s="9"/>
      <c r="BFC27" s="9"/>
      <c r="BFH27" s="9"/>
      <c r="BFM27" s="9"/>
      <c r="BFR27" s="9"/>
      <c r="BFW27" s="9"/>
      <c r="BGB27" s="9"/>
      <c r="BGG27" s="9"/>
      <c r="BGL27" s="9"/>
      <c r="BGQ27" s="9"/>
      <c r="BGV27" s="9"/>
      <c r="BHA27" s="9"/>
      <c r="BHF27" s="9"/>
      <c r="BHK27" s="9"/>
      <c r="BHP27" s="9"/>
      <c r="BHU27" s="9"/>
      <c r="BHZ27" s="9"/>
      <c r="BIE27" s="9"/>
      <c r="BIJ27" s="9"/>
      <c r="BIO27" s="9"/>
      <c r="BIT27" s="9"/>
      <c r="BIY27" s="9"/>
      <c r="BJD27" s="9"/>
      <c r="BJI27" s="9"/>
      <c r="BJN27" s="9"/>
      <c r="BJS27" s="9"/>
      <c r="BJX27" s="9"/>
      <c r="BKC27" s="9"/>
      <c r="BKH27" s="9"/>
      <c r="BKM27" s="9"/>
      <c r="BKR27" s="9"/>
      <c r="BKW27" s="9"/>
      <c r="BLB27" s="9"/>
      <c r="BLG27" s="9"/>
      <c r="BLL27" s="9"/>
      <c r="BLQ27" s="9"/>
      <c r="BLV27" s="9"/>
      <c r="BMA27" s="9"/>
      <c r="BMF27" s="9"/>
      <c r="BMK27" s="9"/>
      <c r="BMP27" s="9"/>
      <c r="BMU27" s="9"/>
      <c r="BMZ27" s="9"/>
      <c r="BNE27" s="9"/>
      <c r="BNJ27" s="9"/>
      <c r="BNO27" s="9"/>
      <c r="BNT27" s="9"/>
      <c r="BNY27" s="9"/>
      <c r="BOD27" s="9"/>
      <c r="BOI27" s="9"/>
      <c r="BON27" s="9"/>
      <c r="BOS27" s="9"/>
      <c r="BOX27" s="9"/>
      <c r="BPC27" s="9"/>
      <c r="BPH27" s="9"/>
      <c r="BPM27" s="9"/>
      <c r="BPR27" s="9"/>
      <c r="BPW27" s="9"/>
      <c r="BQB27" s="9"/>
      <c r="BQG27" s="9"/>
      <c r="BQL27" s="9"/>
      <c r="BQQ27" s="9"/>
      <c r="BQV27" s="9"/>
      <c r="BRA27" s="9"/>
      <c r="BRF27" s="9"/>
      <c r="BRK27" s="9"/>
      <c r="BRP27" s="9"/>
      <c r="BRU27" s="9"/>
      <c r="BRZ27" s="9"/>
      <c r="BSE27" s="9"/>
      <c r="BSJ27" s="9"/>
      <c r="BSO27" s="9"/>
      <c r="BST27" s="9"/>
      <c r="BSY27" s="9"/>
      <c r="BTD27" s="9"/>
      <c r="BTI27" s="9"/>
      <c r="BTN27" s="9"/>
      <c r="BTS27" s="9"/>
      <c r="BTX27" s="9"/>
      <c r="BUC27" s="9"/>
      <c r="BUH27" s="9"/>
      <c r="BUM27" s="9"/>
      <c r="BUR27" s="9"/>
      <c r="BUW27" s="9"/>
      <c r="BVB27" s="9"/>
      <c r="BVG27" s="9"/>
      <c r="BVL27" s="9"/>
      <c r="BVQ27" s="9"/>
      <c r="BVV27" s="9"/>
      <c r="BWA27" s="9"/>
      <c r="BWF27" s="9"/>
      <c r="BWK27" s="9"/>
      <c r="BWP27" s="9"/>
      <c r="BWU27" s="9"/>
      <c r="BWZ27" s="9"/>
      <c r="BXE27" s="9"/>
      <c r="BXJ27" s="9"/>
      <c r="BXO27" s="9"/>
      <c r="BXT27" s="9"/>
      <c r="BXY27" s="9"/>
      <c r="BYD27" s="9"/>
      <c r="BYI27" s="9"/>
      <c r="BYN27" s="9"/>
      <c r="BYS27" s="9"/>
      <c r="BYX27" s="9"/>
      <c r="BZC27" s="9"/>
      <c r="BZH27" s="9"/>
      <c r="BZM27" s="9"/>
      <c r="BZR27" s="9"/>
      <c r="BZW27" s="9"/>
      <c r="CAB27" s="9"/>
      <c r="CAG27" s="9"/>
      <c r="CAL27" s="9"/>
      <c r="CAQ27" s="9"/>
      <c r="CAV27" s="9"/>
      <c r="CBA27" s="9"/>
      <c r="CBF27" s="9"/>
      <c r="CBK27" s="9"/>
      <c r="CBP27" s="9"/>
      <c r="CBU27" s="9"/>
      <c r="CBZ27" s="9"/>
      <c r="CCE27" s="9"/>
      <c r="CCJ27" s="9"/>
      <c r="CCO27" s="9"/>
      <c r="CCT27" s="9"/>
      <c r="CCY27" s="9"/>
      <c r="CDD27" s="9"/>
      <c r="CDI27" s="9"/>
      <c r="CDN27" s="9"/>
      <c r="CDS27" s="9"/>
      <c r="CDX27" s="9"/>
      <c r="CEC27" s="9"/>
      <c r="CEH27" s="9"/>
      <c r="CEM27" s="9"/>
      <c r="CER27" s="9"/>
      <c r="CEW27" s="9"/>
      <c r="CFB27" s="9"/>
      <c r="CFG27" s="9"/>
      <c r="CFL27" s="9"/>
      <c r="CFQ27" s="9"/>
      <c r="CFV27" s="9"/>
      <c r="CGA27" s="9"/>
      <c r="CGF27" s="9"/>
      <c r="CGK27" s="9"/>
      <c r="CGP27" s="9"/>
      <c r="CGU27" s="9"/>
      <c r="CGZ27" s="9"/>
      <c r="CHE27" s="9"/>
      <c r="CHJ27" s="9"/>
      <c r="CHO27" s="9"/>
      <c r="CHT27" s="9"/>
      <c r="CHY27" s="9"/>
      <c r="CID27" s="9"/>
      <c r="CII27" s="9"/>
      <c r="CIN27" s="9"/>
      <c r="CIS27" s="9"/>
      <c r="CIX27" s="9"/>
      <c r="CJC27" s="9"/>
      <c r="CJH27" s="9"/>
      <c r="CJM27" s="9"/>
      <c r="CJR27" s="9"/>
      <c r="CJW27" s="9"/>
      <c r="CKB27" s="9"/>
      <c r="CKG27" s="9"/>
      <c r="CKL27" s="9"/>
      <c r="CKQ27" s="9"/>
      <c r="CKV27" s="9"/>
      <c r="CLA27" s="9"/>
      <c r="CLF27" s="9"/>
      <c r="CLK27" s="9"/>
      <c r="CLP27" s="9"/>
      <c r="CLU27" s="9"/>
      <c r="CLZ27" s="9"/>
      <c r="CME27" s="9"/>
      <c r="CMJ27" s="9"/>
      <c r="CMO27" s="9"/>
      <c r="CMT27" s="9"/>
      <c r="CMY27" s="9"/>
      <c r="CND27" s="9"/>
      <c r="CNI27" s="9"/>
      <c r="CNN27" s="9"/>
      <c r="CNS27" s="9"/>
      <c r="CNX27" s="9"/>
      <c r="COC27" s="9"/>
      <c r="COH27" s="9"/>
      <c r="COM27" s="9"/>
      <c r="COR27" s="9"/>
      <c r="COW27" s="9"/>
      <c r="CPB27" s="9"/>
      <c r="CPG27" s="9"/>
      <c r="CPL27" s="9"/>
      <c r="CPQ27" s="9"/>
      <c r="CPV27" s="9"/>
      <c r="CQA27" s="9"/>
      <c r="CQF27" s="9"/>
      <c r="CQK27" s="9"/>
      <c r="CQP27" s="9"/>
      <c r="CQU27" s="9"/>
      <c r="CQZ27" s="9"/>
      <c r="CRE27" s="9"/>
      <c r="CRJ27" s="9"/>
      <c r="CRO27" s="9"/>
      <c r="CRT27" s="9"/>
      <c r="CRY27" s="9"/>
      <c r="CSD27" s="9"/>
      <c r="CSI27" s="9"/>
      <c r="CSN27" s="9"/>
      <c r="CSS27" s="9"/>
      <c r="CSX27" s="9"/>
      <c r="CTC27" s="9"/>
      <c r="CTH27" s="9"/>
      <c r="CTM27" s="9"/>
      <c r="CTR27" s="9"/>
      <c r="CTW27" s="9"/>
      <c r="CUB27" s="9"/>
      <c r="CUG27" s="9"/>
      <c r="CUL27" s="9"/>
      <c r="CUQ27" s="9"/>
      <c r="CUV27" s="9"/>
      <c r="CVA27" s="9"/>
      <c r="CVF27" s="9"/>
      <c r="CVK27" s="9"/>
      <c r="CVP27" s="9"/>
      <c r="CVU27" s="9"/>
      <c r="CVZ27" s="9"/>
      <c r="CWE27" s="9"/>
      <c r="CWJ27" s="9"/>
      <c r="CWO27" s="9"/>
      <c r="CWT27" s="9"/>
      <c r="CWY27" s="9"/>
      <c r="CXD27" s="9"/>
      <c r="CXI27" s="9"/>
      <c r="CXN27" s="9"/>
      <c r="CXS27" s="9"/>
      <c r="CXX27" s="9"/>
      <c r="CYC27" s="9"/>
      <c r="CYH27" s="9"/>
      <c r="CYM27" s="9"/>
      <c r="CYR27" s="9"/>
      <c r="CYW27" s="9"/>
      <c r="CZB27" s="9"/>
      <c r="CZG27" s="9"/>
      <c r="CZL27" s="9"/>
      <c r="CZQ27" s="9"/>
      <c r="CZV27" s="9"/>
      <c r="DAA27" s="9"/>
      <c r="DAF27" s="9"/>
      <c r="DAK27" s="9"/>
      <c r="DAP27" s="9"/>
      <c r="DAU27" s="9"/>
      <c r="DAZ27" s="9"/>
      <c r="DBE27" s="9"/>
      <c r="DBJ27" s="9"/>
      <c r="DBO27" s="9"/>
      <c r="DBT27" s="9"/>
      <c r="DBY27" s="9"/>
      <c r="DCD27" s="9"/>
      <c r="DCI27" s="9"/>
      <c r="DCN27" s="9"/>
      <c r="DCS27" s="9"/>
      <c r="DCX27" s="9"/>
      <c r="DDC27" s="9"/>
      <c r="DDH27" s="9"/>
      <c r="DDM27" s="9"/>
      <c r="DDR27" s="9"/>
      <c r="DDW27" s="9"/>
      <c r="DEB27" s="9"/>
      <c r="DEG27" s="9"/>
      <c r="DEL27" s="9"/>
      <c r="DEQ27" s="9"/>
      <c r="DEV27" s="9"/>
      <c r="DFA27" s="9"/>
      <c r="DFF27" s="9"/>
      <c r="DFK27" s="9"/>
      <c r="DFP27" s="9"/>
      <c r="DFU27" s="9"/>
      <c r="DFZ27" s="9"/>
      <c r="DGE27" s="9"/>
      <c r="DGJ27" s="9"/>
      <c r="DGO27" s="9"/>
      <c r="DGT27" s="9"/>
      <c r="DGY27" s="9"/>
      <c r="DHD27" s="9"/>
      <c r="DHI27" s="9"/>
      <c r="DHN27" s="9"/>
      <c r="DHS27" s="9"/>
      <c r="DHX27" s="9"/>
      <c r="DIC27" s="9"/>
      <c r="DIH27" s="9"/>
      <c r="DIM27" s="9"/>
      <c r="DIR27" s="9"/>
      <c r="DIW27" s="9"/>
      <c r="DJB27" s="9"/>
      <c r="DJG27" s="9"/>
      <c r="DJL27" s="9"/>
      <c r="DJQ27" s="9"/>
      <c r="DJV27" s="9"/>
      <c r="DKA27" s="9"/>
      <c r="DKF27" s="9"/>
      <c r="DKK27" s="9"/>
      <c r="DKP27" s="9"/>
      <c r="DKU27" s="9"/>
      <c r="DKZ27" s="9"/>
      <c r="DLE27" s="9"/>
      <c r="DLJ27" s="9"/>
      <c r="DLO27" s="9"/>
      <c r="DLT27" s="9"/>
      <c r="DLY27" s="9"/>
      <c r="DMD27" s="9"/>
      <c r="DMI27" s="9"/>
      <c r="DMN27" s="9"/>
      <c r="DMS27" s="9"/>
      <c r="DMX27" s="9"/>
      <c r="DNC27" s="9"/>
      <c r="DNH27" s="9"/>
      <c r="DNM27" s="9"/>
      <c r="DNR27" s="9"/>
      <c r="DNW27" s="9"/>
      <c r="DOB27" s="9"/>
      <c r="DOG27" s="9"/>
      <c r="DOL27" s="9"/>
      <c r="DOQ27" s="9"/>
      <c r="DOV27" s="9"/>
      <c r="DPA27" s="9"/>
      <c r="DPF27" s="9"/>
      <c r="DPK27" s="9"/>
      <c r="DPP27" s="9"/>
      <c r="DPU27" s="9"/>
      <c r="DPZ27" s="9"/>
      <c r="DQE27" s="9"/>
      <c r="DQJ27" s="9"/>
      <c r="DQO27" s="9"/>
      <c r="DQT27" s="9"/>
      <c r="DQY27" s="9"/>
      <c r="DRD27" s="9"/>
      <c r="DRI27" s="9"/>
      <c r="DRN27" s="9"/>
      <c r="DRS27" s="9"/>
      <c r="DRX27" s="9"/>
      <c r="DSC27" s="9"/>
      <c r="DSH27" s="9"/>
      <c r="DSM27" s="9"/>
      <c r="DSR27" s="9"/>
      <c r="DSW27" s="9"/>
      <c r="DTB27" s="9"/>
      <c r="DTG27" s="9"/>
      <c r="DTL27" s="9"/>
      <c r="DTQ27" s="9"/>
      <c r="DTV27" s="9"/>
      <c r="DUA27" s="9"/>
      <c r="DUF27" s="9"/>
      <c r="DUK27" s="9"/>
      <c r="DUP27" s="9"/>
      <c r="DUU27" s="9"/>
      <c r="DUZ27" s="9"/>
      <c r="DVE27" s="9"/>
      <c r="DVJ27" s="9"/>
      <c r="DVO27" s="9"/>
      <c r="DVT27" s="9"/>
      <c r="DVY27" s="9"/>
      <c r="DWD27" s="9"/>
      <c r="DWI27" s="9"/>
      <c r="DWN27" s="9"/>
      <c r="DWS27" s="9"/>
      <c r="DWX27" s="9"/>
      <c r="DXC27" s="9"/>
      <c r="DXH27" s="9"/>
      <c r="DXM27" s="9"/>
      <c r="DXR27" s="9"/>
      <c r="DXW27" s="9"/>
      <c r="DYB27" s="9"/>
      <c r="DYG27" s="9"/>
      <c r="DYL27" s="9"/>
      <c r="DYQ27" s="9"/>
      <c r="DYV27" s="9"/>
      <c r="DZA27" s="9"/>
      <c r="DZF27" s="9"/>
      <c r="DZK27" s="9"/>
      <c r="DZP27" s="9"/>
      <c r="DZU27" s="9"/>
      <c r="DZZ27" s="9"/>
      <c r="EAE27" s="9"/>
      <c r="EAJ27" s="9"/>
      <c r="EAO27" s="9"/>
      <c r="EAT27" s="9"/>
      <c r="EAY27" s="9"/>
      <c r="EBD27" s="9"/>
      <c r="EBI27" s="9"/>
      <c r="EBN27" s="9"/>
      <c r="EBS27" s="9"/>
      <c r="EBX27" s="9"/>
      <c r="ECC27" s="9"/>
      <c r="ECH27" s="9"/>
      <c r="ECM27" s="9"/>
      <c r="ECR27" s="9"/>
      <c r="ECW27" s="9"/>
      <c r="EDB27" s="9"/>
      <c r="EDG27" s="9"/>
      <c r="EDL27" s="9"/>
      <c r="EDQ27" s="9"/>
      <c r="EDV27" s="9"/>
      <c r="EEA27" s="9"/>
      <c r="EEF27" s="9"/>
      <c r="EEK27" s="9"/>
      <c r="EEP27" s="9"/>
      <c r="EEU27" s="9"/>
      <c r="EEZ27" s="9"/>
      <c r="EFE27" s="9"/>
      <c r="EFJ27" s="9"/>
      <c r="EFO27" s="9"/>
      <c r="EFT27" s="9"/>
      <c r="EFY27" s="9"/>
      <c r="EGD27" s="9"/>
      <c r="EGI27" s="9"/>
      <c r="EGN27" s="9"/>
      <c r="EGS27" s="9"/>
      <c r="EGX27" s="9"/>
      <c r="EHC27" s="9"/>
      <c r="EHH27" s="9"/>
      <c r="EHM27" s="9"/>
      <c r="EHR27" s="9"/>
      <c r="EHW27" s="9"/>
      <c r="EIB27" s="9"/>
      <c r="EIG27" s="9"/>
      <c r="EIL27" s="9"/>
      <c r="EIQ27" s="9"/>
      <c r="EIV27" s="9"/>
      <c r="EJA27" s="9"/>
      <c r="EJF27" s="9"/>
      <c r="EJK27" s="9"/>
      <c r="EJP27" s="9"/>
      <c r="EJU27" s="9"/>
      <c r="EJZ27" s="9"/>
      <c r="EKE27" s="9"/>
      <c r="EKJ27" s="9"/>
      <c r="EKO27" s="9"/>
      <c r="EKT27" s="9"/>
      <c r="EKY27" s="9"/>
      <c r="ELD27" s="9"/>
      <c r="ELI27" s="9"/>
      <c r="ELN27" s="9"/>
      <c r="ELS27" s="9"/>
      <c r="ELX27" s="9"/>
      <c r="EMC27" s="9"/>
      <c r="EMH27" s="9"/>
      <c r="EMM27" s="9"/>
      <c r="EMR27" s="9"/>
      <c r="EMW27" s="9"/>
      <c r="ENB27" s="9"/>
      <c r="ENG27" s="9"/>
      <c r="ENL27" s="9"/>
      <c r="ENQ27" s="9"/>
      <c r="ENV27" s="9"/>
      <c r="EOA27" s="9"/>
      <c r="EOF27" s="9"/>
      <c r="EOK27" s="9"/>
      <c r="EOP27" s="9"/>
      <c r="EOU27" s="9"/>
      <c r="EOZ27" s="9"/>
      <c r="EPE27" s="9"/>
      <c r="EPJ27" s="9"/>
      <c r="EPO27" s="9"/>
      <c r="EPT27" s="9"/>
      <c r="EPY27" s="9"/>
      <c r="EQD27" s="9"/>
      <c r="EQI27" s="9"/>
      <c r="EQN27" s="9"/>
      <c r="EQS27" s="9"/>
      <c r="EQX27" s="9"/>
      <c r="ERC27" s="9"/>
      <c r="ERH27" s="9"/>
      <c r="ERM27" s="9"/>
      <c r="ERR27" s="9"/>
      <c r="ERW27" s="9"/>
      <c r="ESB27" s="9"/>
      <c r="ESG27" s="9"/>
      <c r="ESL27" s="9"/>
      <c r="ESQ27" s="9"/>
      <c r="ESV27" s="9"/>
      <c r="ETA27" s="9"/>
      <c r="ETF27" s="9"/>
      <c r="ETK27" s="9"/>
      <c r="ETP27" s="9"/>
      <c r="ETU27" s="9"/>
      <c r="ETZ27" s="9"/>
      <c r="EUE27" s="9"/>
      <c r="EUJ27" s="9"/>
      <c r="EUO27" s="9"/>
      <c r="EUT27" s="9"/>
      <c r="EUY27" s="9"/>
      <c r="EVD27" s="9"/>
      <c r="EVI27" s="9"/>
      <c r="EVN27" s="9"/>
      <c r="EVS27" s="9"/>
      <c r="EVX27" s="9"/>
      <c r="EWC27" s="9"/>
      <c r="EWH27" s="9"/>
      <c r="EWM27" s="9"/>
      <c r="EWR27" s="9"/>
      <c r="EWW27" s="9"/>
      <c r="EXB27" s="9"/>
      <c r="EXG27" s="9"/>
      <c r="EXL27" s="9"/>
      <c r="EXQ27" s="9"/>
      <c r="EXV27" s="9"/>
      <c r="EYA27" s="9"/>
      <c r="EYF27" s="9"/>
      <c r="EYK27" s="9"/>
      <c r="EYP27" s="9"/>
      <c r="EYU27" s="9"/>
      <c r="EYZ27" s="9"/>
      <c r="EZE27" s="9"/>
      <c r="EZJ27" s="9"/>
      <c r="EZO27" s="9"/>
      <c r="EZT27" s="9"/>
      <c r="EZY27" s="9"/>
      <c r="FAD27" s="9"/>
      <c r="FAI27" s="9"/>
      <c r="FAN27" s="9"/>
      <c r="FAS27" s="9"/>
      <c r="FAX27" s="9"/>
      <c r="FBC27" s="9"/>
      <c r="FBH27" s="9"/>
      <c r="FBM27" s="9"/>
      <c r="FBR27" s="9"/>
      <c r="FBW27" s="9"/>
      <c r="FCB27" s="9"/>
      <c r="FCG27" s="9"/>
      <c r="FCL27" s="9"/>
      <c r="FCQ27" s="9"/>
      <c r="FCV27" s="9"/>
      <c r="FDA27" s="9"/>
      <c r="FDF27" s="9"/>
      <c r="FDK27" s="9"/>
      <c r="FDP27" s="9"/>
      <c r="FDU27" s="9"/>
      <c r="FDZ27" s="9"/>
      <c r="FEE27" s="9"/>
      <c r="FEJ27" s="9"/>
      <c r="FEO27" s="9"/>
      <c r="FET27" s="9"/>
      <c r="FEY27" s="9"/>
      <c r="FFD27" s="9"/>
      <c r="FFI27" s="9"/>
      <c r="FFN27" s="9"/>
      <c r="FFS27" s="9"/>
      <c r="FFX27" s="9"/>
      <c r="FGC27" s="9"/>
      <c r="FGH27" s="9"/>
      <c r="FGM27" s="9"/>
      <c r="FGR27" s="9"/>
      <c r="FGW27" s="9"/>
      <c r="FHB27" s="9"/>
      <c r="FHG27" s="9"/>
      <c r="FHL27" s="9"/>
      <c r="FHQ27" s="9"/>
      <c r="FHV27" s="9"/>
      <c r="FIA27" s="9"/>
      <c r="FIF27" s="9"/>
      <c r="FIK27" s="9"/>
      <c r="FIP27" s="9"/>
      <c r="FIU27" s="9"/>
      <c r="FIZ27" s="9"/>
      <c r="FJE27" s="9"/>
      <c r="FJJ27" s="9"/>
      <c r="FJO27" s="9"/>
      <c r="FJT27" s="9"/>
      <c r="FJY27" s="9"/>
      <c r="FKD27" s="9"/>
      <c r="FKI27" s="9"/>
      <c r="FKN27" s="9"/>
      <c r="FKS27" s="9"/>
      <c r="FKX27" s="9"/>
      <c r="FLC27" s="9"/>
      <c r="FLH27" s="9"/>
      <c r="FLM27" s="9"/>
      <c r="FLR27" s="9"/>
      <c r="FLW27" s="9"/>
      <c r="FMB27" s="9"/>
      <c r="FMG27" s="9"/>
      <c r="FML27" s="9"/>
      <c r="FMQ27" s="9"/>
      <c r="FMV27" s="9"/>
      <c r="FNA27" s="9"/>
      <c r="FNF27" s="9"/>
      <c r="FNK27" s="9"/>
      <c r="FNP27" s="9"/>
      <c r="FNU27" s="9"/>
      <c r="FNZ27" s="9"/>
      <c r="FOE27" s="9"/>
      <c r="FOJ27" s="9"/>
      <c r="FOO27" s="9"/>
      <c r="FOT27" s="9"/>
      <c r="FOY27" s="9"/>
      <c r="FPD27" s="9"/>
      <c r="FPI27" s="9"/>
      <c r="FPN27" s="9"/>
      <c r="FPS27" s="9"/>
      <c r="FPX27" s="9"/>
      <c r="FQC27" s="9"/>
      <c r="FQH27" s="9"/>
      <c r="FQM27" s="9"/>
      <c r="FQR27" s="9"/>
      <c r="FQW27" s="9"/>
      <c r="FRB27" s="9"/>
      <c r="FRG27" s="9"/>
      <c r="FRL27" s="9"/>
      <c r="FRQ27" s="9"/>
      <c r="FRV27" s="9"/>
      <c r="FSA27" s="9"/>
      <c r="FSF27" s="9"/>
      <c r="FSK27" s="9"/>
      <c r="FSP27" s="9"/>
      <c r="FSU27" s="9"/>
      <c r="FSZ27" s="9"/>
      <c r="FTE27" s="9"/>
      <c r="FTJ27" s="9"/>
      <c r="FTO27" s="9"/>
      <c r="FTT27" s="9"/>
      <c r="FTY27" s="9"/>
      <c r="FUD27" s="9"/>
      <c r="FUI27" s="9"/>
      <c r="FUN27" s="9"/>
      <c r="FUS27" s="9"/>
      <c r="FUX27" s="9"/>
      <c r="FVC27" s="9"/>
      <c r="FVH27" s="9"/>
      <c r="FVM27" s="9"/>
      <c r="FVR27" s="9"/>
      <c r="FVW27" s="9"/>
      <c r="FWB27" s="9"/>
      <c r="FWG27" s="9"/>
      <c r="FWL27" s="9"/>
      <c r="FWQ27" s="9"/>
      <c r="FWV27" s="9"/>
      <c r="FXA27" s="9"/>
      <c r="FXF27" s="9"/>
      <c r="FXK27" s="9"/>
      <c r="FXP27" s="9"/>
      <c r="FXU27" s="9"/>
      <c r="FXZ27" s="9"/>
      <c r="FYE27" s="9"/>
      <c r="FYJ27" s="9"/>
      <c r="FYO27" s="9"/>
      <c r="FYT27" s="9"/>
      <c r="FYY27" s="9"/>
      <c r="FZD27" s="9"/>
      <c r="FZI27" s="9"/>
      <c r="FZN27" s="9"/>
      <c r="FZS27" s="9"/>
      <c r="FZX27" s="9"/>
      <c r="GAC27" s="9"/>
      <c r="GAH27" s="9"/>
      <c r="GAM27" s="9"/>
      <c r="GAR27" s="9"/>
      <c r="GAW27" s="9"/>
      <c r="GBB27" s="9"/>
      <c r="GBG27" s="9"/>
      <c r="GBL27" s="9"/>
      <c r="GBQ27" s="9"/>
      <c r="GBV27" s="9"/>
      <c r="GCA27" s="9"/>
      <c r="GCF27" s="9"/>
      <c r="GCK27" s="9"/>
      <c r="GCP27" s="9"/>
      <c r="GCU27" s="9"/>
      <c r="GCZ27" s="9"/>
      <c r="GDE27" s="9"/>
      <c r="GDJ27" s="9"/>
      <c r="GDO27" s="9"/>
      <c r="GDT27" s="9"/>
      <c r="GDY27" s="9"/>
      <c r="GED27" s="9"/>
      <c r="GEI27" s="9"/>
      <c r="GEN27" s="9"/>
      <c r="GES27" s="9"/>
      <c r="GEX27" s="9"/>
      <c r="GFC27" s="9"/>
      <c r="GFH27" s="9"/>
      <c r="GFM27" s="9"/>
      <c r="GFR27" s="9"/>
      <c r="GFW27" s="9"/>
      <c r="GGB27" s="9"/>
      <c r="GGG27" s="9"/>
      <c r="GGL27" s="9"/>
      <c r="GGQ27" s="9"/>
      <c r="GGV27" s="9"/>
      <c r="GHA27" s="9"/>
      <c r="GHF27" s="9"/>
      <c r="GHK27" s="9"/>
      <c r="GHP27" s="9"/>
      <c r="GHU27" s="9"/>
      <c r="GHZ27" s="9"/>
      <c r="GIE27" s="9"/>
      <c r="GIJ27" s="9"/>
      <c r="GIO27" s="9"/>
      <c r="GIT27" s="9"/>
      <c r="GIY27" s="9"/>
      <c r="GJD27" s="9"/>
      <c r="GJI27" s="9"/>
      <c r="GJN27" s="9"/>
      <c r="GJS27" s="9"/>
      <c r="GJX27" s="9"/>
      <c r="GKC27" s="9"/>
      <c r="GKH27" s="9"/>
      <c r="GKM27" s="9"/>
      <c r="GKR27" s="9"/>
      <c r="GKW27" s="9"/>
      <c r="GLB27" s="9"/>
      <c r="GLG27" s="9"/>
      <c r="GLL27" s="9"/>
      <c r="GLQ27" s="9"/>
      <c r="GLV27" s="9"/>
      <c r="GMA27" s="9"/>
      <c r="GMF27" s="9"/>
      <c r="GMK27" s="9"/>
      <c r="GMP27" s="9"/>
      <c r="GMU27" s="9"/>
      <c r="GMZ27" s="9"/>
      <c r="GNE27" s="9"/>
      <c r="GNJ27" s="9"/>
      <c r="GNO27" s="9"/>
      <c r="GNT27" s="9"/>
      <c r="GNY27" s="9"/>
      <c r="GOD27" s="9"/>
      <c r="GOI27" s="9"/>
      <c r="GON27" s="9"/>
      <c r="GOS27" s="9"/>
      <c r="GOX27" s="9"/>
      <c r="GPC27" s="9"/>
      <c r="GPH27" s="9"/>
      <c r="GPM27" s="9"/>
      <c r="GPR27" s="9"/>
      <c r="GPW27" s="9"/>
      <c r="GQB27" s="9"/>
      <c r="GQG27" s="9"/>
      <c r="GQL27" s="9"/>
      <c r="GQQ27" s="9"/>
      <c r="GQV27" s="9"/>
      <c r="GRA27" s="9"/>
      <c r="GRF27" s="9"/>
      <c r="GRK27" s="9"/>
      <c r="GRP27" s="9"/>
      <c r="GRU27" s="9"/>
      <c r="GRZ27" s="9"/>
      <c r="GSE27" s="9"/>
      <c r="GSJ27" s="9"/>
      <c r="GSO27" s="9"/>
      <c r="GST27" s="9"/>
      <c r="GSY27" s="9"/>
      <c r="GTD27" s="9"/>
      <c r="GTI27" s="9"/>
      <c r="GTN27" s="9"/>
      <c r="GTS27" s="9"/>
      <c r="GTX27" s="9"/>
      <c r="GUC27" s="9"/>
      <c r="GUH27" s="9"/>
      <c r="GUM27" s="9"/>
      <c r="GUR27" s="9"/>
      <c r="GUW27" s="9"/>
      <c r="GVB27" s="9"/>
      <c r="GVG27" s="9"/>
      <c r="GVL27" s="9"/>
      <c r="GVQ27" s="9"/>
      <c r="GVV27" s="9"/>
      <c r="GWA27" s="9"/>
      <c r="GWF27" s="9"/>
      <c r="GWK27" s="9"/>
      <c r="GWP27" s="9"/>
      <c r="GWU27" s="9"/>
      <c r="GWZ27" s="9"/>
      <c r="GXE27" s="9"/>
      <c r="GXJ27" s="9"/>
      <c r="GXO27" s="9"/>
      <c r="GXT27" s="9"/>
      <c r="GXY27" s="9"/>
      <c r="GYD27" s="9"/>
      <c r="GYI27" s="9"/>
      <c r="GYN27" s="9"/>
      <c r="GYS27" s="9"/>
      <c r="GYX27" s="9"/>
      <c r="GZC27" s="9"/>
      <c r="GZH27" s="9"/>
      <c r="GZM27" s="9"/>
      <c r="GZR27" s="9"/>
      <c r="GZW27" s="9"/>
      <c r="HAB27" s="9"/>
      <c r="HAG27" s="9"/>
      <c r="HAL27" s="9"/>
      <c r="HAQ27" s="9"/>
      <c r="HAV27" s="9"/>
      <c r="HBA27" s="9"/>
      <c r="HBF27" s="9"/>
      <c r="HBK27" s="9"/>
      <c r="HBP27" s="9"/>
      <c r="HBU27" s="9"/>
      <c r="HBZ27" s="9"/>
      <c r="HCE27" s="9"/>
      <c r="HCJ27" s="9"/>
      <c r="HCO27" s="9"/>
      <c r="HCT27" s="9"/>
      <c r="HCY27" s="9"/>
      <c r="HDD27" s="9"/>
      <c r="HDI27" s="9"/>
      <c r="HDN27" s="9"/>
      <c r="HDS27" s="9"/>
      <c r="HDX27" s="9"/>
      <c r="HEC27" s="9"/>
      <c r="HEH27" s="9"/>
      <c r="HEM27" s="9"/>
      <c r="HER27" s="9"/>
      <c r="HEW27" s="9"/>
      <c r="HFB27" s="9"/>
      <c r="HFG27" s="9"/>
      <c r="HFL27" s="9"/>
      <c r="HFQ27" s="9"/>
      <c r="HFV27" s="9"/>
      <c r="HGA27" s="9"/>
      <c r="HGF27" s="9"/>
      <c r="HGK27" s="9"/>
      <c r="HGP27" s="9"/>
      <c r="HGU27" s="9"/>
      <c r="HGZ27" s="9"/>
      <c r="HHE27" s="9"/>
      <c r="HHJ27" s="9"/>
      <c r="HHO27" s="9"/>
      <c r="HHT27" s="9"/>
      <c r="HHY27" s="9"/>
      <c r="HID27" s="9"/>
      <c r="HII27" s="9"/>
      <c r="HIN27" s="9"/>
      <c r="HIS27" s="9"/>
      <c r="HIX27" s="9"/>
      <c r="HJC27" s="9"/>
      <c r="HJH27" s="9"/>
      <c r="HJM27" s="9"/>
      <c r="HJR27" s="9"/>
      <c r="HJW27" s="9"/>
      <c r="HKB27" s="9"/>
      <c r="HKG27" s="9"/>
      <c r="HKL27" s="9"/>
      <c r="HKQ27" s="9"/>
      <c r="HKV27" s="9"/>
      <c r="HLA27" s="9"/>
      <c r="HLF27" s="9"/>
      <c r="HLK27" s="9"/>
      <c r="HLP27" s="9"/>
      <c r="HLU27" s="9"/>
      <c r="HLZ27" s="9"/>
      <c r="HME27" s="9"/>
      <c r="HMJ27" s="9"/>
      <c r="HMO27" s="9"/>
      <c r="HMT27" s="9"/>
      <c r="HMY27" s="9"/>
      <c r="HND27" s="9"/>
      <c r="HNI27" s="9"/>
      <c r="HNN27" s="9"/>
      <c r="HNS27" s="9"/>
      <c r="HNX27" s="9"/>
      <c r="HOC27" s="9"/>
      <c r="HOH27" s="9"/>
      <c r="HOM27" s="9"/>
      <c r="HOR27" s="9"/>
      <c r="HOW27" s="9"/>
      <c r="HPB27" s="9"/>
      <c r="HPG27" s="9"/>
      <c r="HPL27" s="9"/>
      <c r="HPQ27" s="9"/>
      <c r="HPV27" s="9"/>
      <c r="HQA27" s="9"/>
      <c r="HQF27" s="9"/>
      <c r="HQK27" s="9"/>
      <c r="HQP27" s="9"/>
      <c r="HQU27" s="9"/>
      <c r="HQZ27" s="9"/>
      <c r="HRE27" s="9"/>
      <c r="HRJ27" s="9"/>
      <c r="HRO27" s="9"/>
      <c r="HRT27" s="9"/>
      <c r="HRY27" s="9"/>
      <c r="HSD27" s="9"/>
      <c r="HSI27" s="9"/>
      <c r="HSN27" s="9"/>
      <c r="HSS27" s="9"/>
      <c r="HSX27" s="9"/>
      <c r="HTC27" s="9"/>
      <c r="HTH27" s="9"/>
      <c r="HTM27" s="9"/>
      <c r="HTR27" s="9"/>
      <c r="HTW27" s="9"/>
      <c r="HUB27" s="9"/>
      <c r="HUG27" s="9"/>
      <c r="HUL27" s="9"/>
      <c r="HUQ27" s="9"/>
      <c r="HUV27" s="9"/>
      <c r="HVA27" s="9"/>
      <c r="HVF27" s="9"/>
      <c r="HVK27" s="9"/>
      <c r="HVP27" s="9"/>
      <c r="HVU27" s="9"/>
      <c r="HVZ27" s="9"/>
      <c r="HWE27" s="9"/>
      <c r="HWJ27" s="9"/>
      <c r="HWO27" s="9"/>
      <c r="HWT27" s="9"/>
      <c r="HWY27" s="9"/>
      <c r="HXD27" s="9"/>
      <c r="HXI27" s="9"/>
      <c r="HXN27" s="9"/>
      <c r="HXS27" s="9"/>
      <c r="HXX27" s="9"/>
      <c r="HYC27" s="9"/>
      <c r="HYH27" s="9"/>
      <c r="HYM27" s="9"/>
      <c r="HYR27" s="9"/>
      <c r="HYW27" s="9"/>
      <c r="HZB27" s="9"/>
      <c r="HZG27" s="9"/>
      <c r="HZL27" s="9"/>
      <c r="HZQ27" s="9"/>
      <c r="HZV27" s="9"/>
      <c r="IAA27" s="9"/>
      <c r="IAF27" s="9"/>
      <c r="IAK27" s="9"/>
      <c r="IAP27" s="9"/>
      <c r="IAU27" s="9"/>
      <c r="IAZ27" s="9"/>
      <c r="IBE27" s="9"/>
      <c r="IBJ27" s="9"/>
      <c r="IBO27" s="9"/>
      <c r="IBT27" s="9"/>
      <c r="IBY27" s="9"/>
      <c r="ICD27" s="9"/>
      <c r="ICI27" s="9"/>
      <c r="ICN27" s="9"/>
      <c r="ICS27" s="9"/>
      <c r="ICX27" s="9"/>
      <c r="IDC27" s="9"/>
      <c r="IDH27" s="9"/>
      <c r="IDM27" s="9"/>
      <c r="IDR27" s="9"/>
      <c r="IDW27" s="9"/>
      <c r="IEB27" s="9"/>
      <c r="IEG27" s="9"/>
      <c r="IEL27" s="9"/>
      <c r="IEQ27" s="9"/>
      <c r="IEV27" s="9"/>
      <c r="IFA27" s="9"/>
      <c r="IFF27" s="9"/>
      <c r="IFK27" s="9"/>
      <c r="IFP27" s="9"/>
      <c r="IFU27" s="9"/>
      <c r="IFZ27" s="9"/>
      <c r="IGE27" s="9"/>
      <c r="IGJ27" s="9"/>
      <c r="IGO27" s="9"/>
      <c r="IGT27" s="9"/>
      <c r="IGY27" s="9"/>
      <c r="IHD27" s="9"/>
      <c r="IHI27" s="9"/>
      <c r="IHN27" s="9"/>
      <c r="IHS27" s="9"/>
      <c r="IHX27" s="9"/>
      <c r="IIC27" s="9"/>
      <c r="IIH27" s="9"/>
      <c r="IIM27" s="9"/>
      <c r="IIR27" s="9"/>
      <c r="IIW27" s="9"/>
      <c r="IJB27" s="9"/>
      <c r="IJG27" s="9"/>
      <c r="IJL27" s="9"/>
      <c r="IJQ27" s="9"/>
      <c r="IJV27" s="9"/>
      <c r="IKA27" s="9"/>
      <c r="IKF27" s="9"/>
      <c r="IKK27" s="9"/>
      <c r="IKP27" s="9"/>
      <c r="IKU27" s="9"/>
      <c r="IKZ27" s="9"/>
      <c r="ILE27" s="9"/>
      <c r="ILJ27" s="9"/>
      <c r="ILO27" s="9"/>
      <c r="ILT27" s="9"/>
      <c r="ILY27" s="9"/>
      <c r="IMD27" s="9"/>
      <c r="IMI27" s="9"/>
      <c r="IMN27" s="9"/>
      <c r="IMS27" s="9"/>
      <c r="IMX27" s="9"/>
      <c r="INC27" s="9"/>
      <c r="INH27" s="9"/>
      <c r="INM27" s="9"/>
      <c r="INR27" s="9"/>
      <c r="INW27" s="9"/>
      <c r="IOB27" s="9"/>
      <c r="IOG27" s="9"/>
      <c r="IOL27" s="9"/>
      <c r="IOQ27" s="9"/>
      <c r="IOV27" s="9"/>
      <c r="IPA27" s="9"/>
      <c r="IPF27" s="9"/>
      <c r="IPK27" s="9"/>
      <c r="IPP27" s="9"/>
      <c r="IPU27" s="9"/>
      <c r="IPZ27" s="9"/>
      <c r="IQE27" s="9"/>
      <c r="IQJ27" s="9"/>
      <c r="IQO27" s="9"/>
      <c r="IQT27" s="9"/>
      <c r="IQY27" s="9"/>
      <c r="IRD27" s="9"/>
      <c r="IRI27" s="9"/>
      <c r="IRN27" s="9"/>
      <c r="IRS27" s="9"/>
      <c r="IRX27" s="9"/>
      <c r="ISC27" s="9"/>
      <c r="ISH27" s="9"/>
      <c r="ISM27" s="9"/>
      <c r="ISR27" s="9"/>
      <c r="ISW27" s="9"/>
      <c r="ITB27" s="9"/>
      <c r="ITG27" s="9"/>
      <c r="ITL27" s="9"/>
      <c r="ITQ27" s="9"/>
      <c r="ITV27" s="9"/>
      <c r="IUA27" s="9"/>
      <c r="IUF27" s="9"/>
      <c r="IUK27" s="9"/>
      <c r="IUP27" s="9"/>
      <c r="IUU27" s="9"/>
      <c r="IUZ27" s="9"/>
      <c r="IVE27" s="9"/>
      <c r="IVJ27" s="9"/>
      <c r="IVO27" s="9"/>
      <c r="IVT27" s="9"/>
      <c r="IVY27" s="9"/>
      <c r="IWD27" s="9"/>
      <c r="IWI27" s="9"/>
      <c r="IWN27" s="9"/>
      <c r="IWS27" s="9"/>
      <c r="IWX27" s="9"/>
      <c r="IXC27" s="9"/>
      <c r="IXH27" s="9"/>
      <c r="IXM27" s="9"/>
      <c r="IXR27" s="9"/>
      <c r="IXW27" s="9"/>
      <c r="IYB27" s="9"/>
      <c r="IYG27" s="9"/>
      <c r="IYL27" s="9"/>
      <c r="IYQ27" s="9"/>
      <c r="IYV27" s="9"/>
      <c r="IZA27" s="9"/>
      <c r="IZF27" s="9"/>
      <c r="IZK27" s="9"/>
      <c r="IZP27" s="9"/>
      <c r="IZU27" s="9"/>
      <c r="IZZ27" s="9"/>
      <c r="JAE27" s="9"/>
      <c r="JAJ27" s="9"/>
      <c r="JAO27" s="9"/>
      <c r="JAT27" s="9"/>
      <c r="JAY27" s="9"/>
      <c r="JBD27" s="9"/>
      <c r="JBI27" s="9"/>
      <c r="JBN27" s="9"/>
      <c r="JBS27" s="9"/>
      <c r="JBX27" s="9"/>
      <c r="JCC27" s="9"/>
      <c r="JCH27" s="9"/>
      <c r="JCM27" s="9"/>
      <c r="JCR27" s="9"/>
      <c r="JCW27" s="9"/>
      <c r="JDB27" s="9"/>
      <c r="JDG27" s="9"/>
      <c r="JDL27" s="9"/>
      <c r="JDQ27" s="9"/>
      <c r="JDV27" s="9"/>
      <c r="JEA27" s="9"/>
      <c r="JEF27" s="9"/>
      <c r="JEK27" s="9"/>
      <c r="JEP27" s="9"/>
      <c r="JEU27" s="9"/>
      <c r="JEZ27" s="9"/>
      <c r="JFE27" s="9"/>
      <c r="JFJ27" s="9"/>
      <c r="JFO27" s="9"/>
      <c r="JFT27" s="9"/>
      <c r="JFY27" s="9"/>
      <c r="JGD27" s="9"/>
      <c r="JGI27" s="9"/>
      <c r="JGN27" s="9"/>
      <c r="JGS27" s="9"/>
      <c r="JGX27" s="9"/>
      <c r="JHC27" s="9"/>
      <c r="JHH27" s="9"/>
      <c r="JHM27" s="9"/>
      <c r="JHR27" s="9"/>
      <c r="JHW27" s="9"/>
      <c r="JIB27" s="9"/>
      <c r="JIG27" s="9"/>
      <c r="JIL27" s="9"/>
      <c r="JIQ27" s="9"/>
      <c r="JIV27" s="9"/>
      <c r="JJA27" s="9"/>
      <c r="JJF27" s="9"/>
      <c r="JJK27" s="9"/>
      <c r="JJP27" s="9"/>
      <c r="JJU27" s="9"/>
      <c r="JJZ27" s="9"/>
      <c r="JKE27" s="9"/>
      <c r="JKJ27" s="9"/>
      <c r="JKO27" s="9"/>
      <c r="JKT27" s="9"/>
      <c r="JKY27" s="9"/>
      <c r="JLD27" s="9"/>
      <c r="JLI27" s="9"/>
      <c r="JLN27" s="9"/>
      <c r="JLS27" s="9"/>
      <c r="JLX27" s="9"/>
      <c r="JMC27" s="9"/>
      <c r="JMH27" s="9"/>
      <c r="JMM27" s="9"/>
      <c r="JMR27" s="9"/>
      <c r="JMW27" s="9"/>
      <c r="JNB27" s="9"/>
      <c r="JNG27" s="9"/>
      <c r="JNL27" s="9"/>
      <c r="JNQ27" s="9"/>
      <c r="JNV27" s="9"/>
      <c r="JOA27" s="9"/>
      <c r="JOF27" s="9"/>
      <c r="JOK27" s="9"/>
      <c r="JOP27" s="9"/>
      <c r="JOU27" s="9"/>
      <c r="JOZ27" s="9"/>
      <c r="JPE27" s="9"/>
      <c r="JPJ27" s="9"/>
      <c r="JPO27" s="9"/>
      <c r="JPT27" s="9"/>
      <c r="JPY27" s="9"/>
      <c r="JQD27" s="9"/>
      <c r="JQI27" s="9"/>
      <c r="JQN27" s="9"/>
      <c r="JQS27" s="9"/>
      <c r="JQX27" s="9"/>
      <c r="JRC27" s="9"/>
      <c r="JRH27" s="9"/>
      <c r="JRM27" s="9"/>
      <c r="JRR27" s="9"/>
      <c r="JRW27" s="9"/>
      <c r="JSB27" s="9"/>
      <c r="JSG27" s="9"/>
      <c r="JSL27" s="9"/>
      <c r="JSQ27" s="9"/>
      <c r="JSV27" s="9"/>
      <c r="JTA27" s="9"/>
      <c r="JTF27" s="9"/>
      <c r="JTK27" s="9"/>
      <c r="JTP27" s="9"/>
      <c r="JTU27" s="9"/>
      <c r="JTZ27" s="9"/>
      <c r="JUE27" s="9"/>
      <c r="JUJ27" s="9"/>
      <c r="JUO27" s="9"/>
      <c r="JUT27" s="9"/>
      <c r="JUY27" s="9"/>
      <c r="JVD27" s="9"/>
      <c r="JVI27" s="9"/>
      <c r="JVN27" s="9"/>
      <c r="JVS27" s="9"/>
      <c r="JVX27" s="9"/>
      <c r="JWC27" s="9"/>
      <c r="JWH27" s="9"/>
      <c r="JWM27" s="9"/>
      <c r="JWR27" s="9"/>
      <c r="JWW27" s="9"/>
      <c r="JXB27" s="9"/>
      <c r="JXG27" s="9"/>
      <c r="JXL27" s="9"/>
      <c r="JXQ27" s="9"/>
      <c r="JXV27" s="9"/>
      <c r="JYA27" s="9"/>
      <c r="JYF27" s="9"/>
      <c r="JYK27" s="9"/>
      <c r="JYP27" s="9"/>
      <c r="JYU27" s="9"/>
      <c r="JYZ27" s="9"/>
      <c r="JZE27" s="9"/>
      <c r="JZJ27" s="9"/>
      <c r="JZO27" s="9"/>
      <c r="JZT27" s="9"/>
      <c r="JZY27" s="9"/>
      <c r="KAD27" s="9"/>
      <c r="KAI27" s="9"/>
      <c r="KAN27" s="9"/>
      <c r="KAS27" s="9"/>
      <c r="KAX27" s="9"/>
      <c r="KBC27" s="9"/>
      <c r="KBH27" s="9"/>
      <c r="KBM27" s="9"/>
      <c r="KBR27" s="9"/>
      <c r="KBW27" s="9"/>
      <c r="KCB27" s="9"/>
      <c r="KCG27" s="9"/>
      <c r="KCL27" s="9"/>
      <c r="KCQ27" s="9"/>
      <c r="KCV27" s="9"/>
      <c r="KDA27" s="9"/>
      <c r="KDF27" s="9"/>
      <c r="KDK27" s="9"/>
      <c r="KDP27" s="9"/>
      <c r="KDU27" s="9"/>
      <c r="KDZ27" s="9"/>
      <c r="KEE27" s="9"/>
      <c r="KEJ27" s="9"/>
      <c r="KEO27" s="9"/>
      <c r="KET27" s="9"/>
      <c r="KEY27" s="9"/>
      <c r="KFD27" s="9"/>
      <c r="KFI27" s="9"/>
      <c r="KFN27" s="9"/>
      <c r="KFS27" s="9"/>
      <c r="KFX27" s="9"/>
      <c r="KGC27" s="9"/>
      <c r="KGH27" s="9"/>
      <c r="KGM27" s="9"/>
      <c r="KGR27" s="9"/>
      <c r="KGW27" s="9"/>
      <c r="KHB27" s="9"/>
      <c r="KHG27" s="9"/>
      <c r="KHL27" s="9"/>
      <c r="KHQ27" s="9"/>
      <c r="KHV27" s="9"/>
      <c r="KIA27" s="9"/>
      <c r="KIF27" s="9"/>
      <c r="KIK27" s="9"/>
      <c r="KIP27" s="9"/>
      <c r="KIU27" s="9"/>
      <c r="KIZ27" s="9"/>
      <c r="KJE27" s="9"/>
      <c r="KJJ27" s="9"/>
      <c r="KJO27" s="9"/>
      <c r="KJT27" s="9"/>
      <c r="KJY27" s="9"/>
      <c r="KKD27" s="9"/>
      <c r="KKI27" s="9"/>
      <c r="KKN27" s="9"/>
      <c r="KKS27" s="9"/>
      <c r="KKX27" s="9"/>
      <c r="KLC27" s="9"/>
      <c r="KLH27" s="9"/>
      <c r="KLM27" s="9"/>
      <c r="KLR27" s="9"/>
      <c r="KLW27" s="9"/>
      <c r="KMB27" s="9"/>
      <c r="KMG27" s="9"/>
      <c r="KML27" s="9"/>
      <c r="KMQ27" s="9"/>
      <c r="KMV27" s="9"/>
      <c r="KNA27" s="9"/>
      <c r="KNF27" s="9"/>
      <c r="KNK27" s="9"/>
      <c r="KNP27" s="9"/>
      <c r="KNU27" s="9"/>
      <c r="KNZ27" s="9"/>
      <c r="KOE27" s="9"/>
      <c r="KOJ27" s="9"/>
      <c r="KOO27" s="9"/>
      <c r="KOT27" s="9"/>
      <c r="KOY27" s="9"/>
      <c r="KPD27" s="9"/>
      <c r="KPI27" s="9"/>
      <c r="KPN27" s="9"/>
      <c r="KPS27" s="9"/>
      <c r="KPX27" s="9"/>
      <c r="KQC27" s="9"/>
      <c r="KQH27" s="9"/>
      <c r="KQM27" s="9"/>
      <c r="KQR27" s="9"/>
      <c r="KQW27" s="9"/>
      <c r="KRB27" s="9"/>
      <c r="KRG27" s="9"/>
      <c r="KRL27" s="9"/>
      <c r="KRQ27" s="9"/>
      <c r="KRV27" s="9"/>
      <c r="KSA27" s="9"/>
      <c r="KSF27" s="9"/>
      <c r="KSK27" s="9"/>
      <c r="KSP27" s="9"/>
      <c r="KSU27" s="9"/>
      <c r="KSZ27" s="9"/>
      <c r="KTE27" s="9"/>
      <c r="KTJ27" s="9"/>
      <c r="KTO27" s="9"/>
      <c r="KTT27" s="9"/>
      <c r="KTY27" s="9"/>
      <c r="KUD27" s="9"/>
      <c r="KUI27" s="9"/>
      <c r="KUN27" s="9"/>
      <c r="KUS27" s="9"/>
      <c r="KUX27" s="9"/>
      <c r="KVC27" s="9"/>
      <c r="KVH27" s="9"/>
      <c r="KVM27" s="9"/>
      <c r="KVR27" s="9"/>
      <c r="KVW27" s="9"/>
      <c r="KWB27" s="9"/>
      <c r="KWG27" s="9"/>
      <c r="KWL27" s="9"/>
      <c r="KWQ27" s="9"/>
      <c r="KWV27" s="9"/>
      <c r="KXA27" s="9"/>
      <c r="KXF27" s="9"/>
      <c r="KXK27" s="9"/>
      <c r="KXP27" s="9"/>
      <c r="KXU27" s="9"/>
      <c r="KXZ27" s="9"/>
      <c r="KYE27" s="9"/>
      <c r="KYJ27" s="9"/>
      <c r="KYO27" s="9"/>
      <c r="KYT27" s="9"/>
      <c r="KYY27" s="9"/>
      <c r="KZD27" s="9"/>
      <c r="KZI27" s="9"/>
      <c r="KZN27" s="9"/>
      <c r="KZS27" s="9"/>
      <c r="KZX27" s="9"/>
      <c r="LAC27" s="9"/>
      <c r="LAH27" s="9"/>
      <c r="LAM27" s="9"/>
      <c r="LAR27" s="9"/>
      <c r="LAW27" s="9"/>
      <c r="LBB27" s="9"/>
      <c r="LBG27" s="9"/>
      <c r="LBL27" s="9"/>
      <c r="LBQ27" s="9"/>
      <c r="LBV27" s="9"/>
      <c r="LCA27" s="9"/>
      <c r="LCF27" s="9"/>
      <c r="LCK27" s="9"/>
      <c r="LCP27" s="9"/>
      <c r="LCU27" s="9"/>
      <c r="LCZ27" s="9"/>
      <c r="LDE27" s="9"/>
      <c r="LDJ27" s="9"/>
      <c r="LDO27" s="9"/>
      <c r="LDT27" s="9"/>
      <c r="LDY27" s="9"/>
      <c r="LED27" s="9"/>
      <c r="LEI27" s="9"/>
      <c r="LEN27" s="9"/>
      <c r="LES27" s="9"/>
      <c r="LEX27" s="9"/>
      <c r="LFC27" s="9"/>
      <c r="LFH27" s="9"/>
      <c r="LFM27" s="9"/>
      <c r="LFR27" s="9"/>
      <c r="LFW27" s="9"/>
      <c r="LGB27" s="9"/>
      <c r="LGG27" s="9"/>
      <c r="LGL27" s="9"/>
      <c r="LGQ27" s="9"/>
      <c r="LGV27" s="9"/>
      <c r="LHA27" s="9"/>
      <c r="LHF27" s="9"/>
      <c r="LHK27" s="9"/>
      <c r="LHP27" s="9"/>
      <c r="LHU27" s="9"/>
      <c r="LHZ27" s="9"/>
      <c r="LIE27" s="9"/>
      <c r="LIJ27" s="9"/>
      <c r="LIO27" s="9"/>
      <c r="LIT27" s="9"/>
      <c r="LIY27" s="9"/>
      <c r="LJD27" s="9"/>
      <c r="LJI27" s="9"/>
      <c r="LJN27" s="9"/>
      <c r="LJS27" s="9"/>
      <c r="LJX27" s="9"/>
      <c r="LKC27" s="9"/>
      <c r="LKH27" s="9"/>
      <c r="LKM27" s="9"/>
      <c r="LKR27" s="9"/>
      <c r="LKW27" s="9"/>
      <c r="LLB27" s="9"/>
      <c r="LLG27" s="9"/>
      <c r="LLL27" s="9"/>
      <c r="LLQ27" s="9"/>
      <c r="LLV27" s="9"/>
      <c r="LMA27" s="9"/>
      <c r="LMF27" s="9"/>
      <c r="LMK27" s="9"/>
      <c r="LMP27" s="9"/>
      <c r="LMU27" s="9"/>
      <c r="LMZ27" s="9"/>
      <c r="LNE27" s="9"/>
      <c r="LNJ27" s="9"/>
      <c r="LNO27" s="9"/>
      <c r="LNT27" s="9"/>
      <c r="LNY27" s="9"/>
      <c r="LOD27" s="9"/>
      <c r="LOI27" s="9"/>
      <c r="LON27" s="9"/>
      <c r="LOS27" s="9"/>
      <c r="LOX27" s="9"/>
      <c r="LPC27" s="9"/>
      <c r="LPH27" s="9"/>
      <c r="LPM27" s="9"/>
      <c r="LPR27" s="9"/>
      <c r="LPW27" s="9"/>
      <c r="LQB27" s="9"/>
      <c r="LQG27" s="9"/>
      <c r="LQL27" s="9"/>
      <c r="LQQ27" s="9"/>
      <c r="LQV27" s="9"/>
      <c r="LRA27" s="9"/>
      <c r="LRF27" s="9"/>
      <c r="LRK27" s="9"/>
      <c r="LRP27" s="9"/>
      <c r="LRU27" s="9"/>
      <c r="LRZ27" s="9"/>
      <c r="LSE27" s="9"/>
      <c r="LSJ27" s="9"/>
      <c r="LSO27" s="9"/>
      <c r="LST27" s="9"/>
      <c r="LSY27" s="9"/>
      <c r="LTD27" s="9"/>
      <c r="LTI27" s="9"/>
      <c r="LTN27" s="9"/>
      <c r="LTS27" s="9"/>
      <c r="LTX27" s="9"/>
      <c r="LUC27" s="9"/>
      <c r="LUH27" s="9"/>
      <c r="LUM27" s="9"/>
      <c r="LUR27" s="9"/>
      <c r="LUW27" s="9"/>
      <c r="LVB27" s="9"/>
      <c r="LVG27" s="9"/>
      <c r="LVL27" s="9"/>
      <c r="LVQ27" s="9"/>
      <c r="LVV27" s="9"/>
      <c r="LWA27" s="9"/>
      <c r="LWF27" s="9"/>
      <c r="LWK27" s="9"/>
      <c r="LWP27" s="9"/>
      <c r="LWU27" s="9"/>
      <c r="LWZ27" s="9"/>
      <c r="LXE27" s="9"/>
      <c r="LXJ27" s="9"/>
      <c r="LXO27" s="9"/>
      <c r="LXT27" s="9"/>
      <c r="LXY27" s="9"/>
      <c r="LYD27" s="9"/>
      <c r="LYI27" s="9"/>
      <c r="LYN27" s="9"/>
      <c r="LYS27" s="9"/>
      <c r="LYX27" s="9"/>
      <c r="LZC27" s="9"/>
      <c r="LZH27" s="9"/>
      <c r="LZM27" s="9"/>
      <c r="LZR27" s="9"/>
      <c r="LZW27" s="9"/>
      <c r="MAB27" s="9"/>
      <c r="MAG27" s="9"/>
      <c r="MAL27" s="9"/>
      <c r="MAQ27" s="9"/>
      <c r="MAV27" s="9"/>
      <c r="MBA27" s="9"/>
      <c r="MBF27" s="9"/>
      <c r="MBK27" s="9"/>
      <c r="MBP27" s="9"/>
      <c r="MBU27" s="9"/>
      <c r="MBZ27" s="9"/>
      <c r="MCE27" s="9"/>
      <c r="MCJ27" s="9"/>
      <c r="MCO27" s="9"/>
      <c r="MCT27" s="9"/>
      <c r="MCY27" s="9"/>
      <c r="MDD27" s="9"/>
      <c r="MDI27" s="9"/>
      <c r="MDN27" s="9"/>
      <c r="MDS27" s="9"/>
      <c r="MDX27" s="9"/>
      <c r="MEC27" s="9"/>
      <c r="MEH27" s="9"/>
      <c r="MEM27" s="9"/>
      <c r="MER27" s="9"/>
      <c r="MEW27" s="9"/>
      <c r="MFB27" s="9"/>
      <c r="MFG27" s="9"/>
      <c r="MFL27" s="9"/>
      <c r="MFQ27" s="9"/>
      <c r="MFV27" s="9"/>
      <c r="MGA27" s="9"/>
      <c r="MGF27" s="9"/>
      <c r="MGK27" s="9"/>
      <c r="MGP27" s="9"/>
      <c r="MGU27" s="9"/>
      <c r="MGZ27" s="9"/>
      <c r="MHE27" s="9"/>
      <c r="MHJ27" s="9"/>
      <c r="MHO27" s="9"/>
      <c r="MHT27" s="9"/>
      <c r="MHY27" s="9"/>
      <c r="MID27" s="9"/>
      <c r="MII27" s="9"/>
      <c r="MIN27" s="9"/>
      <c r="MIS27" s="9"/>
      <c r="MIX27" s="9"/>
      <c r="MJC27" s="9"/>
      <c r="MJH27" s="9"/>
      <c r="MJM27" s="9"/>
      <c r="MJR27" s="9"/>
      <c r="MJW27" s="9"/>
      <c r="MKB27" s="9"/>
      <c r="MKG27" s="9"/>
      <c r="MKL27" s="9"/>
      <c r="MKQ27" s="9"/>
      <c r="MKV27" s="9"/>
      <c r="MLA27" s="9"/>
      <c r="MLF27" s="9"/>
      <c r="MLK27" s="9"/>
      <c r="MLP27" s="9"/>
      <c r="MLU27" s="9"/>
      <c r="MLZ27" s="9"/>
      <c r="MME27" s="9"/>
      <c r="MMJ27" s="9"/>
      <c r="MMO27" s="9"/>
      <c r="MMT27" s="9"/>
      <c r="MMY27" s="9"/>
      <c r="MND27" s="9"/>
      <c r="MNI27" s="9"/>
      <c r="MNN27" s="9"/>
      <c r="MNS27" s="9"/>
      <c r="MNX27" s="9"/>
      <c r="MOC27" s="9"/>
      <c r="MOH27" s="9"/>
      <c r="MOM27" s="9"/>
      <c r="MOR27" s="9"/>
      <c r="MOW27" s="9"/>
      <c r="MPB27" s="9"/>
      <c r="MPG27" s="9"/>
      <c r="MPL27" s="9"/>
      <c r="MPQ27" s="9"/>
      <c r="MPV27" s="9"/>
      <c r="MQA27" s="9"/>
      <c r="MQF27" s="9"/>
      <c r="MQK27" s="9"/>
      <c r="MQP27" s="9"/>
      <c r="MQU27" s="9"/>
      <c r="MQZ27" s="9"/>
      <c r="MRE27" s="9"/>
      <c r="MRJ27" s="9"/>
      <c r="MRO27" s="9"/>
      <c r="MRT27" s="9"/>
      <c r="MRY27" s="9"/>
      <c r="MSD27" s="9"/>
      <c r="MSI27" s="9"/>
      <c r="MSN27" s="9"/>
      <c r="MSS27" s="9"/>
      <c r="MSX27" s="9"/>
      <c r="MTC27" s="9"/>
      <c r="MTH27" s="9"/>
      <c r="MTM27" s="9"/>
      <c r="MTR27" s="9"/>
      <c r="MTW27" s="9"/>
      <c r="MUB27" s="9"/>
      <c r="MUG27" s="9"/>
      <c r="MUL27" s="9"/>
      <c r="MUQ27" s="9"/>
      <c r="MUV27" s="9"/>
      <c r="MVA27" s="9"/>
      <c r="MVF27" s="9"/>
      <c r="MVK27" s="9"/>
      <c r="MVP27" s="9"/>
      <c r="MVU27" s="9"/>
      <c r="MVZ27" s="9"/>
      <c r="MWE27" s="9"/>
      <c r="MWJ27" s="9"/>
      <c r="MWO27" s="9"/>
      <c r="MWT27" s="9"/>
      <c r="MWY27" s="9"/>
      <c r="MXD27" s="9"/>
      <c r="MXI27" s="9"/>
      <c r="MXN27" s="9"/>
      <c r="MXS27" s="9"/>
      <c r="MXX27" s="9"/>
      <c r="MYC27" s="9"/>
      <c r="MYH27" s="9"/>
      <c r="MYM27" s="9"/>
      <c r="MYR27" s="9"/>
      <c r="MYW27" s="9"/>
      <c r="MZB27" s="9"/>
      <c r="MZG27" s="9"/>
      <c r="MZL27" s="9"/>
      <c r="MZQ27" s="9"/>
      <c r="MZV27" s="9"/>
      <c r="NAA27" s="9"/>
      <c r="NAF27" s="9"/>
      <c r="NAK27" s="9"/>
      <c r="NAP27" s="9"/>
      <c r="NAU27" s="9"/>
      <c r="NAZ27" s="9"/>
      <c r="NBE27" s="9"/>
      <c r="NBJ27" s="9"/>
      <c r="NBO27" s="9"/>
      <c r="NBT27" s="9"/>
      <c r="NBY27" s="9"/>
      <c r="NCD27" s="9"/>
      <c r="NCI27" s="9"/>
      <c r="NCN27" s="9"/>
      <c r="NCS27" s="9"/>
      <c r="NCX27" s="9"/>
      <c r="NDC27" s="9"/>
      <c r="NDH27" s="9"/>
      <c r="NDM27" s="9"/>
      <c r="NDR27" s="9"/>
      <c r="NDW27" s="9"/>
      <c r="NEB27" s="9"/>
      <c r="NEG27" s="9"/>
      <c r="NEL27" s="9"/>
      <c r="NEQ27" s="9"/>
      <c r="NEV27" s="9"/>
      <c r="NFA27" s="9"/>
      <c r="NFF27" s="9"/>
      <c r="NFK27" s="9"/>
      <c r="NFP27" s="9"/>
      <c r="NFU27" s="9"/>
      <c r="NFZ27" s="9"/>
      <c r="NGE27" s="9"/>
      <c r="NGJ27" s="9"/>
      <c r="NGO27" s="9"/>
      <c r="NGT27" s="9"/>
      <c r="NGY27" s="9"/>
      <c r="NHD27" s="9"/>
      <c r="NHI27" s="9"/>
      <c r="NHN27" s="9"/>
      <c r="NHS27" s="9"/>
      <c r="NHX27" s="9"/>
      <c r="NIC27" s="9"/>
      <c r="NIH27" s="9"/>
      <c r="NIM27" s="9"/>
      <c r="NIR27" s="9"/>
      <c r="NIW27" s="9"/>
      <c r="NJB27" s="9"/>
      <c r="NJG27" s="9"/>
      <c r="NJL27" s="9"/>
      <c r="NJQ27" s="9"/>
      <c r="NJV27" s="9"/>
      <c r="NKA27" s="9"/>
      <c r="NKF27" s="9"/>
      <c r="NKK27" s="9"/>
      <c r="NKP27" s="9"/>
      <c r="NKU27" s="9"/>
      <c r="NKZ27" s="9"/>
      <c r="NLE27" s="9"/>
      <c r="NLJ27" s="9"/>
      <c r="NLO27" s="9"/>
      <c r="NLT27" s="9"/>
      <c r="NLY27" s="9"/>
      <c r="NMD27" s="9"/>
      <c r="NMI27" s="9"/>
      <c r="NMN27" s="9"/>
      <c r="NMS27" s="9"/>
      <c r="NMX27" s="9"/>
      <c r="NNC27" s="9"/>
      <c r="NNH27" s="9"/>
      <c r="NNM27" s="9"/>
      <c r="NNR27" s="9"/>
      <c r="NNW27" s="9"/>
      <c r="NOB27" s="9"/>
      <c r="NOG27" s="9"/>
      <c r="NOL27" s="9"/>
      <c r="NOQ27" s="9"/>
      <c r="NOV27" s="9"/>
      <c r="NPA27" s="9"/>
      <c r="NPF27" s="9"/>
      <c r="NPK27" s="9"/>
      <c r="NPP27" s="9"/>
      <c r="NPU27" s="9"/>
      <c r="NPZ27" s="9"/>
      <c r="NQE27" s="9"/>
      <c r="NQJ27" s="9"/>
      <c r="NQO27" s="9"/>
      <c r="NQT27" s="9"/>
      <c r="NQY27" s="9"/>
      <c r="NRD27" s="9"/>
      <c r="NRI27" s="9"/>
      <c r="NRN27" s="9"/>
      <c r="NRS27" s="9"/>
      <c r="NRX27" s="9"/>
      <c r="NSC27" s="9"/>
      <c r="NSH27" s="9"/>
      <c r="NSM27" s="9"/>
      <c r="NSR27" s="9"/>
      <c r="NSW27" s="9"/>
      <c r="NTB27" s="9"/>
      <c r="NTG27" s="9"/>
      <c r="NTL27" s="9"/>
      <c r="NTQ27" s="9"/>
      <c r="NTV27" s="9"/>
      <c r="NUA27" s="9"/>
      <c r="NUF27" s="9"/>
      <c r="NUK27" s="9"/>
      <c r="NUP27" s="9"/>
      <c r="NUU27" s="9"/>
      <c r="NUZ27" s="9"/>
      <c r="NVE27" s="9"/>
      <c r="NVJ27" s="9"/>
      <c r="NVO27" s="9"/>
      <c r="NVT27" s="9"/>
      <c r="NVY27" s="9"/>
      <c r="NWD27" s="9"/>
      <c r="NWI27" s="9"/>
      <c r="NWN27" s="9"/>
      <c r="NWS27" s="9"/>
      <c r="NWX27" s="9"/>
      <c r="NXC27" s="9"/>
      <c r="NXH27" s="9"/>
      <c r="NXM27" s="9"/>
      <c r="NXR27" s="9"/>
      <c r="NXW27" s="9"/>
      <c r="NYB27" s="9"/>
      <c r="NYG27" s="9"/>
      <c r="NYL27" s="9"/>
      <c r="NYQ27" s="9"/>
      <c r="NYV27" s="9"/>
      <c r="NZA27" s="9"/>
      <c r="NZF27" s="9"/>
      <c r="NZK27" s="9"/>
      <c r="NZP27" s="9"/>
      <c r="NZU27" s="9"/>
      <c r="NZZ27" s="9"/>
      <c r="OAE27" s="9"/>
      <c r="OAJ27" s="9"/>
      <c r="OAO27" s="9"/>
      <c r="OAT27" s="9"/>
      <c r="OAY27" s="9"/>
      <c r="OBD27" s="9"/>
      <c r="OBI27" s="9"/>
      <c r="OBN27" s="9"/>
      <c r="OBS27" s="9"/>
      <c r="OBX27" s="9"/>
      <c r="OCC27" s="9"/>
      <c r="OCH27" s="9"/>
      <c r="OCM27" s="9"/>
      <c r="OCR27" s="9"/>
      <c r="OCW27" s="9"/>
      <c r="ODB27" s="9"/>
      <c r="ODG27" s="9"/>
      <c r="ODL27" s="9"/>
      <c r="ODQ27" s="9"/>
      <c r="ODV27" s="9"/>
      <c r="OEA27" s="9"/>
      <c r="OEF27" s="9"/>
      <c r="OEK27" s="9"/>
      <c r="OEP27" s="9"/>
      <c r="OEU27" s="9"/>
      <c r="OEZ27" s="9"/>
      <c r="OFE27" s="9"/>
      <c r="OFJ27" s="9"/>
      <c r="OFO27" s="9"/>
      <c r="OFT27" s="9"/>
      <c r="OFY27" s="9"/>
      <c r="OGD27" s="9"/>
      <c r="OGI27" s="9"/>
      <c r="OGN27" s="9"/>
      <c r="OGS27" s="9"/>
      <c r="OGX27" s="9"/>
      <c r="OHC27" s="9"/>
      <c r="OHH27" s="9"/>
      <c r="OHM27" s="9"/>
      <c r="OHR27" s="9"/>
      <c r="OHW27" s="9"/>
      <c r="OIB27" s="9"/>
      <c r="OIG27" s="9"/>
      <c r="OIL27" s="9"/>
      <c r="OIQ27" s="9"/>
      <c r="OIV27" s="9"/>
      <c r="OJA27" s="9"/>
      <c r="OJF27" s="9"/>
      <c r="OJK27" s="9"/>
      <c r="OJP27" s="9"/>
      <c r="OJU27" s="9"/>
      <c r="OJZ27" s="9"/>
      <c r="OKE27" s="9"/>
      <c r="OKJ27" s="9"/>
      <c r="OKO27" s="9"/>
      <c r="OKT27" s="9"/>
      <c r="OKY27" s="9"/>
      <c r="OLD27" s="9"/>
      <c r="OLI27" s="9"/>
      <c r="OLN27" s="9"/>
      <c r="OLS27" s="9"/>
      <c r="OLX27" s="9"/>
      <c r="OMC27" s="9"/>
      <c r="OMH27" s="9"/>
      <c r="OMM27" s="9"/>
      <c r="OMR27" s="9"/>
      <c r="OMW27" s="9"/>
      <c r="ONB27" s="9"/>
      <c r="ONG27" s="9"/>
      <c r="ONL27" s="9"/>
      <c r="ONQ27" s="9"/>
      <c r="ONV27" s="9"/>
      <c r="OOA27" s="9"/>
      <c r="OOF27" s="9"/>
      <c r="OOK27" s="9"/>
      <c r="OOP27" s="9"/>
      <c r="OOU27" s="9"/>
      <c r="OOZ27" s="9"/>
      <c r="OPE27" s="9"/>
      <c r="OPJ27" s="9"/>
      <c r="OPO27" s="9"/>
      <c r="OPT27" s="9"/>
      <c r="OPY27" s="9"/>
      <c r="OQD27" s="9"/>
      <c r="OQI27" s="9"/>
      <c r="OQN27" s="9"/>
      <c r="OQS27" s="9"/>
      <c r="OQX27" s="9"/>
      <c r="ORC27" s="9"/>
      <c r="ORH27" s="9"/>
      <c r="ORM27" s="9"/>
      <c r="ORR27" s="9"/>
      <c r="ORW27" s="9"/>
      <c r="OSB27" s="9"/>
      <c r="OSG27" s="9"/>
      <c r="OSL27" s="9"/>
      <c r="OSQ27" s="9"/>
      <c r="OSV27" s="9"/>
      <c r="OTA27" s="9"/>
      <c r="OTF27" s="9"/>
      <c r="OTK27" s="9"/>
      <c r="OTP27" s="9"/>
      <c r="OTU27" s="9"/>
      <c r="OTZ27" s="9"/>
      <c r="OUE27" s="9"/>
      <c r="OUJ27" s="9"/>
      <c r="OUO27" s="9"/>
      <c r="OUT27" s="9"/>
      <c r="OUY27" s="9"/>
      <c r="OVD27" s="9"/>
      <c r="OVI27" s="9"/>
      <c r="OVN27" s="9"/>
      <c r="OVS27" s="9"/>
      <c r="OVX27" s="9"/>
      <c r="OWC27" s="9"/>
      <c r="OWH27" s="9"/>
      <c r="OWM27" s="9"/>
      <c r="OWR27" s="9"/>
      <c r="OWW27" s="9"/>
      <c r="OXB27" s="9"/>
      <c r="OXG27" s="9"/>
      <c r="OXL27" s="9"/>
      <c r="OXQ27" s="9"/>
      <c r="OXV27" s="9"/>
      <c r="OYA27" s="9"/>
      <c r="OYF27" s="9"/>
      <c r="OYK27" s="9"/>
      <c r="OYP27" s="9"/>
      <c r="OYU27" s="9"/>
      <c r="OYZ27" s="9"/>
      <c r="OZE27" s="9"/>
      <c r="OZJ27" s="9"/>
      <c r="OZO27" s="9"/>
      <c r="OZT27" s="9"/>
      <c r="OZY27" s="9"/>
      <c r="PAD27" s="9"/>
      <c r="PAI27" s="9"/>
      <c r="PAN27" s="9"/>
      <c r="PAS27" s="9"/>
      <c r="PAX27" s="9"/>
      <c r="PBC27" s="9"/>
      <c r="PBH27" s="9"/>
      <c r="PBM27" s="9"/>
      <c r="PBR27" s="9"/>
      <c r="PBW27" s="9"/>
      <c r="PCB27" s="9"/>
      <c r="PCG27" s="9"/>
      <c r="PCL27" s="9"/>
      <c r="PCQ27" s="9"/>
      <c r="PCV27" s="9"/>
      <c r="PDA27" s="9"/>
      <c r="PDF27" s="9"/>
      <c r="PDK27" s="9"/>
      <c r="PDP27" s="9"/>
      <c r="PDU27" s="9"/>
      <c r="PDZ27" s="9"/>
      <c r="PEE27" s="9"/>
      <c r="PEJ27" s="9"/>
      <c r="PEO27" s="9"/>
      <c r="PET27" s="9"/>
      <c r="PEY27" s="9"/>
      <c r="PFD27" s="9"/>
      <c r="PFI27" s="9"/>
      <c r="PFN27" s="9"/>
      <c r="PFS27" s="9"/>
      <c r="PFX27" s="9"/>
      <c r="PGC27" s="9"/>
      <c r="PGH27" s="9"/>
      <c r="PGM27" s="9"/>
      <c r="PGR27" s="9"/>
      <c r="PGW27" s="9"/>
      <c r="PHB27" s="9"/>
      <c r="PHG27" s="9"/>
      <c r="PHL27" s="9"/>
      <c r="PHQ27" s="9"/>
      <c r="PHV27" s="9"/>
      <c r="PIA27" s="9"/>
      <c r="PIF27" s="9"/>
      <c r="PIK27" s="9"/>
      <c r="PIP27" s="9"/>
      <c r="PIU27" s="9"/>
      <c r="PIZ27" s="9"/>
      <c r="PJE27" s="9"/>
      <c r="PJJ27" s="9"/>
      <c r="PJO27" s="9"/>
      <c r="PJT27" s="9"/>
      <c r="PJY27" s="9"/>
      <c r="PKD27" s="9"/>
      <c r="PKI27" s="9"/>
      <c r="PKN27" s="9"/>
      <c r="PKS27" s="9"/>
      <c r="PKX27" s="9"/>
      <c r="PLC27" s="9"/>
      <c r="PLH27" s="9"/>
      <c r="PLM27" s="9"/>
      <c r="PLR27" s="9"/>
      <c r="PLW27" s="9"/>
      <c r="PMB27" s="9"/>
      <c r="PMG27" s="9"/>
      <c r="PML27" s="9"/>
      <c r="PMQ27" s="9"/>
      <c r="PMV27" s="9"/>
      <c r="PNA27" s="9"/>
      <c r="PNF27" s="9"/>
      <c r="PNK27" s="9"/>
      <c r="PNP27" s="9"/>
      <c r="PNU27" s="9"/>
      <c r="PNZ27" s="9"/>
      <c r="POE27" s="9"/>
      <c r="POJ27" s="9"/>
      <c r="POO27" s="9"/>
      <c r="POT27" s="9"/>
      <c r="POY27" s="9"/>
      <c r="PPD27" s="9"/>
      <c r="PPI27" s="9"/>
      <c r="PPN27" s="9"/>
      <c r="PPS27" s="9"/>
      <c r="PPX27" s="9"/>
      <c r="PQC27" s="9"/>
      <c r="PQH27" s="9"/>
      <c r="PQM27" s="9"/>
      <c r="PQR27" s="9"/>
      <c r="PQW27" s="9"/>
      <c r="PRB27" s="9"/>
      <c r="PRG27" s="9"/>
      <c r="PRL27" s="9"/>
      <c r="PRQ27" s="9"/>
      <c r="PRV27" s="9"/>
      <c r="PSA27" s="9"/>
      <c r="PSF27" s="9"/>
      <c r="PSK27" s="9"/>
      <c r="PSP27" s="9"/>
      <c r="PSU27" s="9"/>
      <c r="PSZ27" s="9"/>
      <c r="PTE27" s="9"/>
      <c r="PTJ27" s="9"/>
      <c r="PTO27" s="9"/>
      <c r="PTT27" s="9"/>
      <c r="PTY27" s="9"/>
      <c r="PUD27" s="9"/>
      <c r="PUI27" s="9"/>
      <c r="PUN27" s="9"/>
      <c r="PUS27" s="9"/>
      <c r="PUX27" s="9"/>
      <c r="PVC27" s="9"/>
      <c r="PVH27" s="9"/>
      <c r="PVM27" s="9"/>
      <c r="PVR27" s="9"/>
      <c r="PVW27" s="9"/>
      <c r="PWB27" s="9"/>
      <c r="PWG27" s="9"/>
      <c r="PWL27" s="9"/>
      <c r="PWQ27" s="9"/>
      <c r="PWV27" s="9"/>
      <c r="PXA27" s="9"/>
      <c r="PXF27" s="9"/>
      <c r="PXK27" s="9"/>
      <c r="PXP27" s="9"/>
      <c r="PXU27" s="9"/>
      <c r="PXZ27" s="9"/>
      <c r="PYE27" s="9"/>
      <c r="PYJ27" s="9"/>
      <c r="PYO27" s="9"/>
      <c r="PYT27" s="9"/>
      <c r="PYY27" s="9"/>
      <c r="PZD27" s="9"/>
      <c r="PZI27" s="9"/>
      <c r="PZN27" s="9"/>
      <c r="PZS27" s="9"/>
      <c r="PZX27" s="9"/>
      <c r="QAC27" s="9"/>
      <c r="QAH27" s="9"/>
      <c r="QAM27" s="9"/>
      <c r="QAR27" s="9"/>
      <c r="QAW27" s="9"/>
      <c r="QBB27" s="9"/>
      <c r="QBG27" s="9"/>
      <c r="QBL27" s="9"/>
      <c r="QBQ27" s="9"/>
      <c r="QBV27" s="9"/>
      <c r="QCA27" s="9"/>
      <c r="QCF27" s="9"/>
      <c r="QCK27" s="9"/>
      <c r="QCP27" s="9"/>
      <c r="QCU27" s="9"/>
      <c r="QCZ27" s="9"/>
      <c r="QDE27" s="9"/>
      <c r="QDJ27" s="9"/>
      <c r="QDO27" s="9"/>
      <c r="QDT27" s="9"/>
      <c r="QDY27" s="9"/>
      <c r="QED27" s="9"/>
      <c r="QEI27" s="9"/>
      <c r="QEN27" s="9"/>
      <c r="QES27" s="9"/>
      <c r="QEX27" s="9"/>
      <c r="QFC27" s="9"/>
      <c r="QFH27" s="9"/>
      <c r="QFM27" s="9"/>
      <c r="QFR27" s="9"/>
      <c r="QFW27" s="9"/>
      <c r="QGB27" s="9"/>
      <c r="QGG27" s="9"/>
      <c r="QGL27" s="9"/>
      <c r="QGQ27" s="9"/>
      <c r="QGV27" s="9"/>
      <c r="QHA27" s="9"/>
      <c r="QHF27" s="9"/>
      <c r="QHK27" s="9"/>
      <c r="QHP27" s="9"/>
      <c r="QHU27" s="9"/>
      <c r="QHZ27" s="9"/>
      <c r="QIE27" s="9"/>
      <c r="QIJ27" s="9"/>
      <c r="QIO27" s="9"/>
      <c r="QIT27" s="9"/>
      <c r="QIY27" s="9"/>
      <c r="QJD27" s="9"/>
      <c r="QJI27" s="9"/>
      <c r="QJN27" s="9"/>
      <c r="QJS27" s="9"/>
      <c r="QJX27" s="9"/>
      <c r="QKC27" s="9"/>
      <c r="QKH27" s="9"/>
      <c r="QKM27" s="9"/>
      <c r="QKR27" s="9"/>
      <c r="QKW27" s="9"/>
      <c r="QLB27" s="9"/>
      <c r="QLG27" s="9"/>
      <c r="QLL27" s="9"/>
      <c r="QLQ27" s="9"/>
      <c r="QLV27" s="9"/>
      <c r="QMA27" s="9"/>
      <c r="QMF27" s="9"/>
      <c r="QMK27" s="9"/>
      <c r="QMP27" s="9"/>
      <c r="QMU27" s="9"/>
      <c r="QMZ27" s="9"/>
      <c r="QNE27" s="9"/>
      <c r="QNJ27" s="9"/>
      <c r="QNO27" s="9"/>
      <c r="QNT27" s="9"/>
      <c r="QNY27" s="9"/>
      <c r="QOD27" s="9"/>
      <c r="QOI27" s="9"/>
      <c r="QON27" s="9"/>
      <c r="QOS27" s="9"/>
      <c r="QOX27" s="9"/>
      <c r="QPC27" s="9"/>
      <c r="QPH27" s="9"/>
      <c r="QPM27" s="9"/>
      <c r="QPR27" s="9"/>
      <c r="QPW27" s="9"/>
      <c r="QQB27" s="9"/>
      <c r="QQG27" s="9"/>
      <c r="QQL27" s="9"/>
      <c r="QQQ27" s="9"/>
      <c r="QQV27" s="9"/>
      <c r="QRA27" s="9"/>
      <c r="QRF27" s="9"/>
      <c r="QRK27" s="9"/>
      <c r="QRP27" s="9"/>
      <c r="QRU27" s="9"/>
      <c r="QRZ27" s="9"/>
      <c r="QSE27" s="9"/>
      <c r="QSJ27" s="9"/>
      <c r="QSO27" s="9"/>
      <c r="QST27" s="9"/>
      <c r="QSY27" s="9"/>
      <c r="QTD27" s="9"/>
      <c r="QTI27" s="9"/>
      <c r="QTN27" s="9"/>
      <c r="QTS27" s="9"/>
      <c r="QTX27" s="9"/>
      <c r="QUC27" s="9"/>
      <c r="QUH27" s="9"/>
      <c r="QUM27" s="9"/>
      <c r="QUR27" s="9"/>
      <c r="QUW27" s="9"/>
      <c r="QVB27" s="9"/>
      <c r="QVG27" s="9"/>
      <c r="QVL27" s="9"/>
      <c r="QVQ27" s="9"/>
      <c r="QVV27" s="9"/>
      <c r="QWA27" s="9"/>
      <c r="QWF27" s="9"/>
      <c r="QWK27" s="9"/>
      <c r="QWP27" s="9"/>
      <c r="QWU27" s="9"/>
      <c r="QWZ27" s="9"/>
      <c r="QXE27" s="9"/>
      <c r="QXJ27" s="9"/>
      <c r="QXO27" s="9"/>
      <c r="QXT27" s="9"/>
      <c r="QXY27" s="9"/>
      <c r="QYD27" s="9"/>
      <c r="QYI27" s="9"/>
      <c r="QYN27" s="9"/>
      <c r="QYS27" s="9"/>
      <c r="QYX27" s="9"/>
      <c r="QZC27" s="9"/>
      <c r="QZH27" s="9"/>
      <c r="QZM27" s="9"/>
      <c r="QZR27" s="9"/>
      <c r="QZW27" s="9"/>
      <c r="RAB27" s="9"/>
      <c r="RAG27" s="9"/>
      <c r="RAL27" s="9"/>
      <c r="RAQ27" s="9"/>
      <c r="RAV27" s="9"/>
      <c r="RBA27" s="9"/>
      <c r="RBF27" s="9"/>
      <c r="RBK27" s="9"/>
      <c r="RBP27" s="9"/>
      <c r="RBU27" s="9"/>
      <c r="RBZ27" s="9"/>
      <c r="RCE27" s="9"/>
      <c r="RCJ27" s="9"/>
      <c r="RCO27" s="9"/>
      <c r="RCT27" s="9"/>
      <c r="RCY27" s="9"/>
      <c r="RDD27" s="9"/>
      <c r="RDI27" s="9"/>
      <c r="RDN27" s="9"/>
      <c r="RDS27" s="9"/>
      <c r="RDX27" s="9"/>
      <c r="REC27" s="9"/>
      <c r="REH27" s="9"/>
      <c r="REM27" s="9"/>
      <c r="RER27" s="9"/>
      <c r="REW27" s="9"/>
      <c r="RFB27" s="9"/>
      <c r="RFG27" s="9"/>
      <c r="RFL27" s="9"/>
      <c r="RFQ27" s="9"/>
      <c r="RFV27" s="9"/>
      <c r="RGA27" s="9"/>
      <c r="RGF27" s="9"/>
      <c r="RGK27" s="9"/>
      <c r="RGP27" s="9"/>
      <c r="RGU27" s="9"/>
      <c r="RGZ27" s="9"/>
      <c r="RHE27" s="9"/>
      <c r="RHJ27" s="9"/>
      <c r="RHO27" s="9"/>
      <c r="RHT27" s="9"/>
      <c r="RHY27" s="9"/>
      <c r="RID27" s="9"/>
      <c r="RII27" s="9"/>
      <c r="RIN27" s="9"/>
      <c r="RIS27" s="9"/>
      <c r="RIX27" s="9"/>
      <c r="RJC27" s="9"/>
      <c r="RJH27" s="9"/>
      <c r="RJM27" s="9"/>
      <c r="RJR27" s="9"/>
      <c r="RJW27" s="9"/>
      <c r="RKB27" s="9"/>
      <c r="RKG27" s="9"/>
      <c r="RKL27" s="9"/>
      <c r="RKQ27" s="9"/>
      <c r="RKV27" s="9"/>
      <c r="RLA27" s="9"/>
      <c r="RLF27" s="9"/>
      <c r="RLK27" s="9"/>
      <c r="RLP27" s="9"/>
      <c r="RLU27" s="9"/>
      <c r="RLZ27" s="9"/>
      <c r="RME27" s="9"/>
      <c r="RMJ27" s="9"/>
      <c r="RMO27" s="9"/>
      <c r="RMT27" s="9"/>
      <c r="RMY27" s="9"/>
      <c r="RND27" s="9"/>
      <c r="RNI27" s="9"/>
      <c r="RNN27" s="9"/>
      <c r="RNS27" s="9"/>
      <c r="RNX27" s="9"/>
      <c r="ROC27" s="9"/>
      <c r="ROH27" s="9"/>
      <c r="ROM27" s="9"/>
      <c r="ROR27" s="9"/>
      <c r="ROW27" s="9"/>
      <c r="RPB27" s="9"/>
      <c r="RPG27" s="9"/>
      <c r="RPL27" s="9"/>
      <c r="RPQ27" s="9"/>
      <c r="RPV27" s="9"/>
      <c r="RQA27" s="9"/>
      <c r="RQF27" s="9"/>
      <c r="RQK27" s="9"/>
      <c r="RQP27" s="9"/>
      <c r="RQU27" s="9"/>
      <c r="RQZ27" s="9"/>
      <c r="RRE27" s="9"/>
      <c r="RRJ27" s="9"/>
      <c r="RRO27" s="9"/>
      <c r="RRT27" s="9"/>
      <c r="RRY27" s="9"/>
      <c r="RSD27" s="9"/>
      <c r="RSI27" s="9"/>
      <c r="RSN27" s="9"/>
      <c r="RSS27" s="9"/>
      <c r="RSX27" s="9"/>
      <c r="RTC27" s="9"/>
      <c r="RTH27" s="9"/>
      <c r="RTM27" s="9"/>
      <c r="RTR27" s="9"/>
      <c r="RTW27" s="9"/>
      <c r="RUB27" s="9"/>
      <c r="RUG27" s="9"/>
      <c r="RUL27" s="9"/>
      <c r="RUQ27" s="9"/>
      <c r="RUV27" s="9"/>
      <c r="RVA27" s="9"/>
      <c r="RVF27" s="9"/>
      <c r="RVK27" s="9"/>
      <c r="RVP27" s="9"/>
      <c r="RVU27" s="9"/>
      <c r="RVZ27" s="9"/>
      <c r="RWE27" s="9"/>
      <c r="RWJ27" s="9"/>
      <c r="RWO27" s="9"/>
      <c r="RWT27" s="9"/>
      <c r="RWY27" s="9"/>
      <c r="RXD27" s="9"/>
      <c r="RXI27" s="9"/>
      <c r="RXN27" s="9"/>
      <c r="RXS27" s="9"/>
      <c r="RXX27" s="9"/>
      <c r="RYC27" s="9"/>
      <c r="RYH27" s="9"/>
      <c r="RYM27" s="9"/>
      <c r="RYR27" s="9"/>
      <c r="RYW27" s="9"/>
      <c r="RZB27" s="9"/>
      <c r="RZG27" s="9"/>
      <c r="RZL27" s="9"/>
      <c r="RZQ27" s="9"/>
      <c r="RZV27" s="9"/>
      <c r="SAA27" s="9"/>
      <c r="SAF27" s="9"/>
      <c r="SAK27" s="9"/>
      <c r="SAP27" s="9"/>
      <c r="SAU27" s="9"/>
      <c r="SAZ27" s="9"/>
      <c r="SBE27" s="9"/>
      <c r="SBJ27" s="9"/>
      <c r="SBO27" s="9"/>
      <c r="SBT27" s="9"/>
      <c r="SBY27" s="9"/>
      <c r="SCD27" s="9"/>
      <c r="SCI27" s="9"/>
      <c r="SCN27" s="9"/>
      <c r="SCS27" s="9"/>
      <c r="SCX27" s="9"/>
      <c r="SDC27" s="9"/>
      <c r="SDH27" s="9"/>
      <c r="SDM27" s="9"/>
      <c r="SDR27" s="9"/>
      <c r="SDW27" s="9"/>
      <c r="SEB27" s="9"/>
      <c r="SEG27" s="9"/>
      <c r="SEL27" s="9"/>
      <c r="SEQ27" s="9"/>
      <c r="SEV27" s="9"/>
      <c r="SFA27" s="9"/>
      <c r="SFF27" s="9"/>
      <c r="SFK27" s="9"/>
      <c r="SFP27" s="9"/>
      <c r="SFU27" s="9"/>
      <c r="SFZ27" s="9"/>
      <c r="SGE27" s="9"/>
      <c r="SGJ27" s="9"/>
      <c r="SGO27" s="9"/>
      <c r="SGT27" s="9"/>
      <c r="SGY27" s="9"/>
      <c r="SHD27" s="9"/>
      <c r="SHI27" s="9"/>
      <c r="SHN27" s="9"/>
      <c r="SHS27" s="9"/>
      <c r="SHX27" s="9"/>
      <c r="SIC27" s="9"/>
      <c r="SIH27" s="9"/>
      <c r="SIM27" s="9"/>
      <c r="SIR27" s="9"/>
      <c r="SIW27" s="9"/>
      <c r="SJB27" s="9"/>
      <c r="SJG27" s="9"/>
      <c r="SJL27" s="9"/>
      <c r="SJQ27" s="9"/>
      <c r="SJV27" s="9"/>
      <c r="SKA27" s="9"/>
      <c r="SKF27" s="9"/>
      <c r="SKK27" s="9"/>
      <c r="SKP27" s="9"/>
      <c r="SKU27" s="9"/>
      <c r="SKZ27" s="9"/>
      <c r="SLE27" s="9"/>
      <c r="SLJ27" s="9"/>
      <c r="SLO27" s="9"/>
      <c r="SLT27" s="9"/>
      <c r="SLY27" s="9"/>
      <c r="SMD27" s="9"/>
      <c r="SMI27" s="9"/>
      <c r="SMN27" s="9"/>
      <c r="SMS27" s="9"/>
      <c r="SMX27" s="9"/>
      <c r="SNC27" s="9"/>
      <c r="SNH27" s="9"/>
      <c r="SNM27" s="9"/>
      <c r="SNR27" s="9"/>
      <c r="SNW27" s="9"/>
      <c r="SOB27" s="9"/>
      <c r="SOG27" s="9"/>
      <c r="SOL27" s="9"/>
      <c r="SOQ27" s="9"/>
      <c r="SOV27" s="9"/>
      <c r="SPA27" s="9"/>
      <c r="SPF27" s="9"/>
      <c r="SPK27" s="9"/>
      <c r="SPP27" s="9"/>
      <c r="SPU27" s="9"/>
      <c r="SPZ27" s="9"/>
      <c r="SQE27" s="9"/>
      <c r="SQJ27" s="9"/>
      <c r="SQO27" s="9"/>
      <c r="SQT27" s="9"/>
      <c r="SQY27" s="9"/>
      <c r="SRD27" s="9"/>
      <c r="SRI27" s="9"/>
      <c r="SRN27" s="9"/>
      <c r="SRS27" s="9"/>
      <c r="SRX27" s="9"/>
      <c r="SSC27" s="9"/>
      <c r="SSH27" s="9"/>
      <c r="SSM27" s="9"/>
      <c r="SSR27" s="9"/>
      <c r="SSW27" s="9"/>
      <c r="STB27" s="9"/>
      <c r="STG27" s="9"/>
      <c r="STL27" s="9"/>
      <c r="STQ27" s="9"/>
      <c r="STV27" s="9"/>
      <c r="SUA27" s="9"/>
      <c r="SUF27" s="9"/>
      <c r="SUK27" s="9"/>
      <c r="SUP27" s="9"/>
      <c r="SUU27" s="9"/>
      <c r="SUZ27" s="9"/>
      <c r="SVE27" s="9"/>
      <c r="SVJ27" s="9"/>
      <c r="SVO27" s="9"/>
      <c r="SVT27" s="9"/>
      <c r="SVY27" s="9"/>
      <c r="SWD27" s="9"/>
      <c r="SWI27" s="9"/>
      <c r="SWN27" s="9"/>
      <c r="SWS27" s="9"/>
      <c r="SWX27" s="9"/>
      <c r="SXC27" s="9"/>
      <c r="SXH27" s="9"/>
      <c r="SXM27" s="9"/>
      <c r="SXR27" s="9"/>
      <c r="SXW27" s="9"/>
      <c r="SYB27" s="9"/>
      <c r="SYG27" s="9"/>
      <c r="SYL27" s="9"/>
      <c r="SYQ27" s="9"/>
      <c r="SYV27" s="9"/>
      <c r="SZA27" s="9"/>
      <c r="SZF27" s="9"/>
      <c r="SZK27" s="9"/>
      <c r="SZP27" s="9"/>
      <c r="SZU27" s="9"/>
      <c r="SZZ27" s="9"/>
      <c r="TAE27" s="9"/>
      <c r="TAJ27" s="9"/>
      <c r="TAO27" s="9"/>
      <c r="TAT27" s="9"/>
      <c r="TAY27" s="9"/>
      <c r="TBD27" s="9"/>
      <c r="TBI27" s="9"/>
      <c r="TBN27" s="9"/>
      <c r="TBS27" s="9"/>
      <c r="TBX27" s="9"/>
      <c r="TCC27" s="9"/>
      <c r="TCH27" s="9"/>
      <c r="TCM27" s="9"/>
      <c r="TCR27" s="9"/>
      <c r="TCW27" s="9"/>
      <c r="TDB27" s="9"/>
      <c r="TDG27" s="9"/>
      <c r="TDL27" s="9"/>
      <c r="TDQ27" s="9"/>
      <c r="TDV27" s="9"/>
      <c r="TEA27" s="9"/>
      <c r="TEF27" s="9"/>
      <c r="TEK27" s="9"/>
      <c r="TEP27" s="9"/>
      <c r="TEU27" s="9"/>
      <c r="TEZ27" s="9"/>
      <c r="TFE27" s="9"/>
      <c r="TFJ27" s="9"/>
      <c r="TFO27" s="9"/>
      <c r="TFT27" s="9"/>
      <c r="TFY27" s="9"/>
      <c r="TGD27" s="9"/>
      <c r="TGI27" s="9"/>
      <c r="TGN27" s="9"/>
      <c r="TGS27" s="9"/>
      <c r="TGX27" s="9"/>
      <c r="THC27" s="9"/>
      <c r="THH27" s="9"/>
      <c r="THM27" s="9"/>
      <c r="THR27" s="9"/>
      <c r="THW27" s="9"/>
      <c r="TIB27" s="9"/>
      <c r="TIG27" s="9"/>
      <c r="TIL27" s="9"/>
      <c r="TIQ27" s="9"/>
      <c r="TIV27" s="9"/>
      <c r="TJA27" s="9"/>
      <c r="TJF27" s="9"/>
      <c r="TJK27" s="9"/>
      <c r="TJP27" s="9"/>
      <c r="TJU27" s="9"/>
      <c r="TJZ27" s="9"/>
      <c r="TKE27" s="9"/>
      <c r="TKJ27" s="9"/>
      <c r="TKO27" s="9"/>
      <c r="TKT27" s="9"/>
      <c r="TKY27" s="9"/>
      <c r="TLD27" s="9"/>
      <c r="TLI27" s="9"/>
      <c r="TLN27" s="9"/>
      <c r="TLS27" s="9"/>
      <c r="TLX27" s="9"/>
      <c r="TMC27" s="9"/>
      <c r="TMH27" s="9"/>
      <c r="TMM27" s="9"/>
      <c r="TMR27" s="9"/>
      <c r="TMW27" s="9"/>
      <c r="TNB27" s="9"/>
      <c r="TNG27" s="9"/>
      <c r="TNL27" s="9"/>
      <c r="TNQ27" s="9"/>
      <c r="TNV27" s="9"/>
      <c r="TOA27" s="9"/>
      <c r="TOF27" s="9"/>
      <c r="TOK27" s="9"/>
      <c r="TOP27" s="9"/>
      <c r="TOU27" s="9"/>
      <c r="TOZ27" s="9"/>
      <c r="TPE27" s="9"/>
      <c r="TPJ27" s="9"/>
      <c r="TPO27" s="9"/>
      <c r="TPT27" s="9"/>
      <c r="TPY27" s="9"/>
      <c r="TQD27" s="9"/>
      <c r="TQI27" s="9"/>
      <c r="TQN27" s="9"/>
      <c r="TQS27" s="9"/>
      <c r="TQX27" s="9"/>
      <c r="TRC27" s="9"/>
      <c r="TRH27" s="9"/>
      <c r="TRM27" s="9"/>
      <c r="TRR27" s="9"/>
      <c r="TRW27" s="9"/>
      <c r="TSB27" s="9"/>
      <c r="TSG27" s="9"/>
      <c r="TSL27" s="9"/>
      <c r="TSQ27" s="9"/>
      <c r="TSV27" s="9"/>
      <c r="TTA27" s="9"/>
      <c r="TTF27" s="9"/>
      <c r="TTK27" s="9"/>
      <c r="TTP27" s="9"/>
      <c r="TTU27" s="9"/>
      <c r="TTZ27" s="9"/>
      <c r="TUE27" s="9"/>
      <c r="TUJ27" s="9"/>
      <c r="TUO27" s="9"/>
      <c r="TUT27" s="9"/>
      <c r="TUY27" s="9"/>
      <c r="TVD27" s="9"/>
      <c r="TVI27" s="9"/>
      <c r="TVN27" s="9"/>
      <c r="TVS27" s="9"/>
      <c r="TVX27" s="9"/>
      <c r="TWC27" s="9"/>
      <c r="TWH27" s="9"/>
      <c r="TWM27" s="9"/>
      <c r="TWR27" s="9"/>
      <c r="TWW27" s="9"/>
      <c r="TXB27" s="9"/>
      <c r="TXG27" s="9"/>
      <c r="TXL27" s="9"/>
      <c r="TXQ27" s="9"/>
      <c r="TXV27" s="9"/>
      <c r="TYA27" s="9"/>
      <c r="TYF27" s="9"/>
      <c r="TYK27" s="9"/>
      <c r="TYP27" s="9"/>
      <c r="TYU27" s="9"/>
      <c r="TYZ27" s="9"/>
      <c r="TZE27" s="9"/>
      <c r="TZJ27" s="9"/>
      <c r="TZO27" s="9"/>
      <c r="TZT27" s="9"/>
      <c r="TZY27" s="9"/>
      <c r="UAD27" s="9"/>
      <c r="UAI27" s="9"/>
      <c r="UAN27" s="9"/>
      <c r="UAS27" s="9"/>
      <c r="UAX27" s="9"/>
      <c r="UBC27" s="9"/>
      <c r="UBH27" s="9"/>
      <c r="UBM27" s="9"/>
      <c r="UBR27" s="9"/>
      <c r="UBW27" s="9"/>
      <c r="UCB27" s="9"/>
      <c r="UCG27" s="9"/>
      <c r="UCL27" s="9"/>
      <c r="UCQ27" s="9"/>
      <c r="UCV27" s="9"/>
      <c r="UDA27" s="9"/>
      <c r="UDF27" s="9"/>
      <c r="UDK27" s="9"/>
      <c r="UDP27" s="9"/>
      <c r="UDU27" s="9"/>
      <c r="UDZ27" s="9"/>
      <c r="UEE27" s="9"/>
      <c r="UEJ27" s="9"/>
      <c r="UEO27" s="9"/>
      <c r="UET27" s="9"/>
      <c r="UEY27" s="9"/>
      <c r="UFD27" s="9"/>
      <c r="UFI27" s="9"/>
      <c r="UFN27" s="9"/>
      <c r="UFS27" s="9"/>
      <c r="UFX27" s="9"/>
      <c r="UGC27" s="9"/>
      <c r="UGH27" s="9"/>
      <c r="UGM27" s="9"/>
      <c r="UGR27" s="9"/>
      <c r="UGW27" s="9"/>
      <c r="UHB27" s="9"/>
      <c r="UHG27" s="9"/>
      <c r="UHL27" s="9"/>
      <c r="UHQ27" s="9"/>
      <c r="UHV27" s="9"/>
      <c r="UIA27" s="9"/>
      <c r="UIF27" s="9"/>
      <c r="UIK27" s="9"/>
      <c r="UIP27" s="9"/>
      <c r="UIU27" s="9"/>
      <c r="UIZ27" s="9"/>
      <c r="UJE27" s="9"/>
      <c r="UJJ27" s="9"/>
      <c r="UJO27" s="9"/>
      <c r="UJT27" s="9"/>
      <c r="UJY27" s="9"/>
      <c r="UKD27" s="9"/>
      <c r="UKI27" s="9"/>
      <c r="UKN27" s="9"/>
      <c r="UKS27" s="9"/>
      <c r="UKX27" s="9"/>
      <c r="ULC27" s="9"/>
      <c r="ULH27" s="9"/>
      <c r="ULM27" s="9"/>
      <c r="ULR27" s="9"/>
      <c r="ULW27" s="9"/>
      <c r="UMB27" s="9"/>
      <c r="UMG27" s="9"/>
      <c r="UML27" s="9"/>
      <c r="UMQ27" s="9"/>
      <c r="UMV27" s="9"/>
      <c r="UNA27" s="9"/>
      <c r="UNF27" s="9"/>
      <c r="UNK27" s="9"/>
      <c r="UNP27" s="9"/>
      <c r="UNU27" s="9"/>
      <c r="UNZ27" s="9"/>
      <c r="UOE27" s="9"/>
      <c r="UOJ27" s="9"/>
      <c r="UOO27" s="9"/>
      <c r="UOT27" s="9"/>
      <c r="UOY27" s="9"/>
      <c r="UPD27" s="9"/>
      <c r="UPI27" s="9"/>
      <c r="UPN27" s="9"/>
      <c r="UPS27" s="9"/>
      <c r="UPX27" s="9"/>
      <c r="UQC27" s="9"/>
      <c r="UQH27" s="9"/>
      <c r="UQM27" s="9"/>
      <c r="UQR27" s="9"/>
      <c r="UQW27" s="9"/>
      <c r="URB27" s="9"/>
      <c r="URG27" s="9"/>
      <c r="URL27" s="9"/>
      <c r="URQ27" s="9"/>
      <c r="URV27" s="9"/>
      <c r="USA27" s="9"/>
      <c r="USF27" s="9"/>
      <c r="USK27" s="9"/>
      <c r="USP27" s="9"/>
      <c r="USU27" s="9"/>
      <c r="USZ27" s="9"/>
      <c r="UTE27" s="9"/>
      <c r="UTJ27" s="9"/>
      <c r="UTO27" s="9"/>
      <c r="UTT27" s="9"/>
      <c r="UTY27" s="9"/>
      <c r="UUD27" s="9"/>
      <c r="UUI27" s="9"/>
      <c r="UUN27" s="9"/>
      <c r="UUS27" s="9"/>
      <c r="UUX27" s="9"/>
      <c r="UVC27" s="9"/>
      <c r="UVH27" s="9"/>
      <c r="UVM27" s="9"/>
      <c r="UVR27" s="9"/>
      <c r="UVW27" s="9"/>
      <c r="UWB27" s="9"/>
      <c r="UWG27" s="9"/>
      <c r="UWL27" s="9"/>
      <c r="UWQ27" s="9"/>
      <c r="UWV27" s="9"/>
      <c r="UXA27" s="9"/>
      <c r="UXF27" s="9"/>
      <c r="UXK27" s="9"/>
      <c r="UXP27" s="9"/>
      <c r="UXU27" s="9"/>
      <c r="UXZ27" s="9"/>
      <c r="UYE27" s="9"/>
      <c r="UYJ27" s="9"/>
      <c r="UYO27" s="9"/>
      <c r="UYT27" s="9"/>
      <c r="UYY27" s="9"/>
      <c r="UZD27" s="9"/>
      <c r="UZI27" s="9"/>
      <c r="UZN27" s="9"/>
      <c r="UZS27" s="9"/>
      <c r="UZX27" s="9"/>
      <c r="VAC27" s="9"/>
      <c r="VAH27" s="9"/>
      <c r="VAM27" s="9"/>
      <c r="VAR27" s="9"/>
      <c r="VAW27" s="9"/>
      <c r="VBB27" s="9"/>
      <c r="VBG27" s="9"/>
      <c r="VBL27" s="9"/>
      <c r="VBQ27" s="9"/>
      <c r="VBV27" s="9"/>
      <c r="VCA27" s="9"/>
      <c r="VCF27" s="9"/>
      <c r="VCK27" s="9"/>
      <c r="VCP27" s="9"/>
      <c r="VCU27" s="9"/>
      <c r="VCZ27" s="9"/>
      <c r="VDE27" s="9"/>
      <c r="VDJ27" s="9"/>
      <c r="VDO27" s="9"/>
      <c r="VDT27" s="9"/>
      <c r="VDY27" s="9"/>
      <c r="VED27" s="9"/>
      <c r="VEI27" s="9"/>
      <c r="VEN27" s="9"/>
      <c r="VES27" s="9"/>
      <c r="VEX27" s="9"/>
      <c r="VFC27" s="9"/>
      <c r="VFH27" s="9"/>
      <c r="VFM27" s="9"/>
      <c r="VFR27" s="9"/>
      <c r="VFW27" s="9"/>
      <c r="VGB27" s="9"/>
      <c r="VGG27" s="9"/>
      <c r="VGL27" s="9"/>
      <c r="VGQ27" s="9"/>
      <c r="VGV27" s="9"/>
      <c r="VHA27" s="9"/>
      <c r="VHF27" s="9"/>
      <c r="VHK27" s="9"/>
      <c r="VHP27" s="9"/>
      <c r="VHU27" s="9"/>
      <c r="VHZ27" s="9"/>
      <c r="VIE27" s="9"/>
      <c r="VIJ27" s="9"/>
      <c r="VIO27" s="9"/>
      <c r="VIT27" s="9"/>
      <c r="VIY27" s="9"/>
      <c r="VJD27" s="9"/>
      <c r="VJI27" s="9"/>
      <c r="VJN27" s="9"/>
      <c r="VJS27" s="9"/>
      <c r="VJX27" s="9"/>
      <c r="VKC27" s="9"/>
      <c r="VKH27" s="9"/>
      <c r="VKM27" s="9"/>
      <c r="VKR27" s="9"/>
      <c r="VKW27" s="9"/>
      <c r="VLB27" s="9"/>
      <c r="VLG27" s="9"/>
      <c r="VLL27" s="9"/>
      <c r="VLQ27" s="9"/>
      <c r="VLV27" s="9"/>
      <c r="VMA27" s="9"/>
      <c r="VMF27" s="9"/>
      <c r="VMK27" s="9"/>
      <c r="VMP27" s="9"/>
      <c r="VMU27" s="9"/>
      <c r="VMZ27" s="9"/>
      <c r="VNE27" s="9"/>
      <c r="VNJ27" s="9"/>
      <c r="VNO27" s="9"/>
      <c r="VNT27" s="9"/>
      <c r="VNY27" s="9"/>
      <c r="VOD27" s="9"/>
      <c r="VOI27" s="9"/>
      <c r="VON27" s="9"/>
      <c r="VOS27" s="9"/>
      <c r="VOX27" s="9"/>
      <c r="VPC27" s="9"/>
      <c r="VPH27" s="9"/>
      <c r="VPM27" s="9"/>
      <c r="VPR27" s="9"/>
      <c r="VPW27" s="9"/>
      <c r="VQB27" s="9"/>
      <c r="VQG27" s="9"/>
      <c r="VQL27" s="9"/>
      <c r="VQQ27" s="9"/>
      <c r="VQV27" s="9"/>
      <c r="VRA27" s="9"/>
      <c r="VRF27" s="9"/>
      <c r="VRK27" s="9"/>
      <c r="VRP27" s="9"/>
      <c r="VRU27" s="9"/>
      <c r="VRZ27" s="9"/>
      <c r="VSE27" s="9"/>
      <c r="VSJ27" s="9"/>
      <c r="VSO27" s="9"/>
      <c r="VST27" s="9"/>
      <c r="VSY27" s="9"/>
      <c r="VTD27" s="9"/>
      <c r="VTI27" s="9"/>
      <c r="VTN27" s="9"/>
      <c r="VTS27" s="9"/>
      <c r="VTX27" s="9"/>
      <c r="VUC27" s="9"/>
      <c r="VUH27" s="9"/>
      <c r="VUM27" s="9"/>
      <c r="VUR27" s="9"/>
      <c r="VUW27" s="9"/>
      <c r="VVB27" s="9"/>
      <c r="VVG27" s="9"/>
      <c r="VVL27" s="9"/>
      <c r="VVQ27" s="9"/>
      <c r="VVV27" s="9"/>
      <c r="VWA27" s="9"/>
      <c r="VWF27" s="9"/>
      <c r="VWK27" s="9"/>
      <c r="VWP27" s="9"/>
      <c r="VWU27" s="9"/>
      <c r="VWZ27" s="9"/>
      <c r="VXE27" s="9"/>
      <c r="VXJ27" s="9"/>
      <c r="VXO27" s="9"/>
      <c r="VXT27" s="9"/>
      <c r="VXY27" s="9"/>
      <c r="VYD27" s="9"/>
      <c r="VYI27" s="9"/>
      <c r="VYN27" s="9"/>
      <c r="VYS27" s="9"/>
      <c r="VYX27" s="9"/>
      <c r="VZC27" s="9"/>
      <c r="VZH27" s="9"/>
      <c r="VZM27" s="9"/>
      <c r="VZR27" s="9"/>
      <c r="VZW27" s="9"/>
      <c r="WAB27" s="9"/>
      <c r="WAG27" s="9"/>
      <c r="WAL27" s="9"/>
      <c r="WAQ27" s="9"/>
      <c r="WAV27" s="9"/>
      <c r="WBA27" s="9"/>
      <c r="WBF27" s="9"/>
      <c r="WBK27" s="9"/>
      <c r="WBP27" s="9"/>
      <c r="WBU27" s="9"/>
      <c r="WBZ27" s="9"/>
      <c r="WCE27" s="9"/>
      <c r="WCJ27" s="9"/>
      <c r="WCO27" s="9"/>
      <c r="WCT27" s="9"/>
      <c r="WCY27" s="9"/>
      <c r="WDD27" s="9"/>
      <c r="WDI27" s="9"/>
      <c r="WDN27" s="9"/>
      <c r="WDS27" s="9"/>
      <c r="WDX27" s="9"/>
      <c r="WEC27" s="9"/>
      <c r="WEH27" s="9"/>
      <c r="WEM27" s="9"/>
      <c r="WER27" s="9"/>
      <c r="WEW27" s="9"/>
      <c r="WFB27" s="9"/>
      <c r="WFG27" s="9"/>
      <c r="WFL27" s="9"/>
      <c r="WFQ27" s="9"/>
      <c r="WFV27" s="9"/>
      <c r="WGA27" s="9"/>
      <c r="WGF27" s="9"/>
      <c r="WGK27" s="9"/>
      <c r="WGP27" s="9"/>
      <c r="WGU27" s="9"/>
      <c r="WGZ27" s="9"/>
      <c r="WHE27" s="9"/>
      <c r="WHJ27" s="9"/>
      <c r="WHO27" s="9"/>
      <c r="WHT27" s="9"/>
      <c r="WHY27" s="9"/>
      <c r="WID27" s="9"/>
      <c r="WII27" s="9"/>
      <c r="WIN27" s="9"/>
      <c r="WIS27" s="9"/>
      <c r="WIX27" s="9"/>
      <c r="WJC27" s="9"/>
      <c r="WJH27" s="9"/>
      <c r="WJM27" s="9"/>
      <c r="WJR27" s="9"/>
      <c r="WJW27" s="9"/>
      <c r="WKB27" s="9"/>
      <c r="WKG27" s="9"/>
      <c r="WKL27" s="9"/>
      <c r="WKQ27" s="9"/>
      <c r="WKV27" s="9"/>
      <c r="WLA27" s="9"/>
      <c r="WLF27" s="9"/>
      <c r="WLK27" s="9"/>
      <c r="WLP27" s="9"/>
      <c r="WLU27" s="9"/>
      <c r="WLZ27" s="9"/>
      <c r="WME27" s="9"/>
      <c r="WMJ27" s="9"/>
      <c r="WMO27" s="9"/>
      <c r="WMT27" s="9"/>
      <c r="WMY27" s="9"/>
      <c r="WND27" s="9"/>
      <c r="WNI27" s="9"/>
      <c r="WNN27" s="9"/>
      <c r="WNS27" s="9"/>
      <c r="WNX27" s="9"/>
      <c r="WOC27" s="9"/>
      <c r="WOH27" s="9"/>
      <c r="WOM27" s="9"/>
      <c r="WOR27" s="9"/>
      <c r="WOW27" s="9"/>
      <c r="WPB27" s="9"/>
      <c r="WPG27" s="9"/>
      <c r="WPL27" s="9"/>
      <c r="WPQ27" s="9"/>
      <c r="WPV27" s="9"/>
      <c r="WQA27" s="9"/>
      <c r="WQF27" s="9"/>
      <c r="WQK27" s="9"/>
      <c r="WQP27" s="9"/>
      <c r="WQU27" s="9"/>
      <c r="WQZ27" s="9"/>
      <c r="WRE27" s="9"/>
      <c r="WRJ27" s="9"/>
      <c r="WRO27" s="9"/>
      <c r="WRT27" s="9"/>
      <c r="WRY27" s="9"/>
      <c r="WSD27" s="9"/>
      <c r="WSI27" s="9"/>
      <c r="WSN27" s="9"/>
      <c r="WSS27" s="9"/>
      <c r="WSX27" s="9"/>
      <c r="WTC27" s="9"/>
      <c r="WTH27" s="9"/>
      <c r="WTM27" s="9"/>
      <c r="WTR27" s="9"/>
      <c r="WTW27" s="9"/>
      <c r="WUB27" s="9"/>
      <c r="WUG27" s="9"/>
      <c r="WUL27" s="9"/>
      <c r="WUQ27" s="9"/>
      <c r="WUV27" s="9"/>
      <c r="WVA27" s="9"/>
      <c r="WVF27" s="9"/>
      <c r="WVK27" s="9"/>
      <c r="WVP27" s="9"/>
      <c r="WVU27" s="9"/>
      <c r="WVZ27" s="9"/>
      <c r="WWE27" s="9"/>
      <c r="WWJ27" s="9"/>
      <c r="WWO27" s="9"/>
      <c r="WWT27" s="9"/>
      <c r="WWY27" s="9"/>
      <c r="WXD27" s="9"/>
      <c r="WXI27" s="9"/>
      <c r="WXN27" s="9"/>
      <c r="WXS27" s="9"/>
      <c r="WXX27" s="9"/>
      <c r="WYC27" s="9"/>
      <c r="WYH27" s="9"/>
      <c r="WYM27" s="9"/>
      <c r="WYR27" s="9"/>
      <c r="WYW27" s="9"/>
      <c r="WZB27" s="9"/>
      <c r="WZG27" s="9"/>
      <c r="WZL27" s="9"/>
      <c r="WZQ27" s="9"/>
      <c r="WZV27" s="9"/>
      <c r="XAA27" s="9"/>
      <c r="XAF27" s="9"/>
      <c r="XAK27" s="9"/>
      <c r="XAP27" s="9"/>
      <c r="XAU27" s="9"/>
      <c r="XAZ27" s="9"/>
      <c r="XBE27" s="9"/>
      <c r="XBJ27" s="9"/>
      <c r="XBO27" s="9"/>
      <c r="XBT27" s="9"/>
      <c r="XBY27" s="9"/>
      <c r="XCD27" s="9"/>
      <c r="XCI27" s="9"/>
      <c r="XCN27" s="9"/>
      <c r="XCS27" s="9"/>
      <c r="XCX27" s="9"/>
      <c r="XDC27" s="9"/>
      <c r="XDH27" s="9"/>
      <c r="XDM27" s="9"/>
      <c r="XDR27" s="9"/>
      <c r="XDW27" s="9"/>
      <c r="XEB27" s="9"/>
      <c r="XEG27" s="9"/>
      <c r="XEL27" s="9"/>
      <c r="XEQ27" s="9"/>
      <c r="XEV27" s="9"/>
      <c r="XFA27" s="9"/>
    </row>
    <row r="28" spans="1:1021 1026:2046 2051:3071 3076:4096 4101:5116 5121:6141 6146:7166 7171:8191 8196:9216 9221:10236 10241:11261 11266:12286 12291:13311 13316:14336 14341:15356 15361:16381" ht="19.95" customHeight="1" x14ac:dyDescent="0.3">
      <c r="E28" s="77"/>
      <c r="F28" s="77"/>
      <c r="G28" s="77"/>
      <c r="H28" s="77"/>
      <c r="I28" s="77"/>
      <c r="J28" s="77"/>
      <c r="O28" s="77"/>
    </row>
    <row r="29" spans="1:1021 1026:2046 2051:3071 3076:4096 4101:5116 5121:6141 6146:7166 7171:8191 8196:9216 9221:10236 10241:11261 11266:12286 12291:13311 13316:14336 14341:15356 15361:16381" ht="48" x14ac:dyDescent="0.3">
      <c r="A29" s="111" t="s">
        <v>585</v>
      </c>
      <c r="B29" s="111"/>
      <c r="C29" s="156" t="s">
        <v>416</v>
      </c>
      <c r="D29" s="156" t="s">
        <v>417</v>
      </c>
      <c r="E29" s="156" t="s">
        <v>418</v>
      </c>
      <c r="F29" s="77"/>
      <c r="G29" s="77"/>
      <c r="H29" s="77"/>
      <c r="I29" s="77"/>
      <c r="J29" s="77"/>
      <c r="O29" s="77"/>
    </row>
    <row r="30" spans="1:1021 1026:2046 2051:3071 3076:4096 4101:5116 5121:6141 6146:7166 7171:8191 8196:9216 9221:10236 10241:11261 11266:12286 12291:13311 13316:14336 14341:15356 15361:16381" ht="19.95" customHeight="1" x14ac:dyDescent="0.3">
      <c r="A30" s="9" t="s">
        <v>398</v>
      </c>
      <c r="C30" s="77">
        <v>5.375</v>
      </c>
      <c r="D30" s="77">
        <v>1.59</v>
      </c>
      <c r="E30" s="77">
        <v>7</v>
      </c>
      <c r="F30" s="77"/>
      <c r="G30" s="77"/>
      <c r="H30" s="77"/>
      <c r="I30" s="77"/>
      <c r="J30" s="77"/>
      <c r="O30" s="77"/>
    </row>
    <row r="31" spans="1:1021 1026:2046 2051:3071 3076:4096 4101:5116 5121:6141 6146:7166 7171:8191 8196:9216 9221:10236 10241:11261 11266:12286 12291:13311 13316:14336 14341:15356 15361:16381" ht="19.95" customHeight="1" x14ac:dyDescent="0.3">
      <c r="A31" s="9" t="s">
        <v>419</v>
      </c>
      <c r="C31" s="77">
        <v>1.25</v>
      </c>
      <c r="D31" s="77">
        <v>8.2100000000000009</v>
      </c>
      <c r="E31" s="77">
        <v>9.4670000000000005</v>
      </c>
      <c r="F31" s="77"/>
      <c r="G31" s="77"/>
      <c r="H31" s="77"/>
      <c r="I31" s="77"/>
      <c r="J31" s="77"/>
      <c r="O31" s="77"/>
    </row>
    <row r="32" spans="1:1021 1026:2046 2051:3071 3076:4096 4101:5116 5121:6141 6146:7166 7171:8191 8196:9216 9221:10236 10241:11261 11266:12286 12291:13311 13316:14336 14341:15356 15361:16381" ht="19.95" customHeight="1" x14ac:dyDescent="0.3">
      <c r="A32" s="9" t="s">
        <v>420</v>
      </c>
      <c r="C32" s="77">
        <v>1.9</v>
      </c>
      <c r="D32" s="77">
        <v>0</v>
      </c>
      <c r="E32" s="77">
        <v>1.8779999999999999</v>
      </c>
      <c r="F32" s="77"/>
      <c r="G32" s="77"/>
      <c r="H32" s="77"/>
      <c r="I32" s="77"/>
      <c r="J32" s="77"/>
      <c r="O32" s="77"/>
    </row>
    <row r="33" spans="1:1021 1026:2046 2051:3071 3076:4096 4101:5116 5121:6141 6146:7166 7171:8191 8196:9216 9221:10236 10241:11261 11266:12286 12291:13311 13316:14336 14341:15356 15361:16381" ht="19.95" customHeight="1" thickBot="1" x14ac:dyDescent="0.35">
      <c r="A33" s="162" t="s">
        <v>9</v>
      </c>
      <c r="B33" s="162"/>
      <c r="C33" s="250">
        <f>SUM(C30:C32)</f>
        <v>8.5250000000000004</v>
      </c>
      <c r="D33" s="250">
        <v>9.8000000000000007</v>
      </c>
      <c r="E33" s="163">
        <v>18.3</v>
      </c>
      <c r="F33" s="77"/>
      <c r="G33" s="77"/>
      <c r="H33" s="77"/>
      <c r="I33" s="77"/>
      <c r="J33" s="77"/>
      <c r="O33" s="77"/>
    </row>
    <row r="34" spans="1:1021 1026:2046 2051:3071 3076:4096 4101:5116 5121:6141 6146:7166 7171:8191 8196:9216 9221:10236 10241:11261 11266:12286 12291:13311 13316:14336 14341:15356 15361:16381" ht="19.95" customHeight="1" x14ac:dyDescent="0.3">
      <c r="A34" s="53"/>
      <c r="B34" s="53"/>
      <c r="C34" s="79"/>
      <c r="D34" s="77"/>
      <c r="E34" s="78"/>
      <c r="F34" s="77"/>
      <c r="G34" s="77"/>
      <c r="H34" s="77"/>
      <c r="I34" s="77"/>
      <c r="J34" s="77"/>
      <c r="O34" s="77"/>
    </row>
    <row r="35" spans="1:1021 1026:2046 2051:3071 3076:4096 4101:5116 5121:6141 6146:7166 7171:8191 8196:9216 9221:10236 10241:11261 11266:12286 12291:13311 13316:14336 14341:15356 15361:16381" ht="19.95" customHeight="1" x14ac:dyDescent="0.3">
      <c r="A35" s="111" t="s">
        <v>213</v>
      </c>
      <c r="B35" s="111"/>
      <c r="C35" s="156"/>
      <c r="D35" s="156"/>
      <c r="E35" s="156"/>
      <c r="F35" s="156"/>
      <c r="H35" s="77"/>
      <c r="I35" s="77"/>
      <c r="J35" s="77"/>
      <c r="O35" s="20"/>
    </row>
    <row r="36" spans="1:1021 1026:2046 2051:3071 3076:4096 4101:5116 5121:6141 6146:7166 7171:8191 8196:9216 9221:10236 10241:11261 11266:12286 12291:13311 13316:14336 14341:15356 15361:16381" ht="19.95" customHeight="1" x14ac:dyDescent="0.3">
      <c r="A36" s="111" t="s">
        <v>18</v>
      </c>
      <c r="B36" s="156">
        <v>2022</v>
      </c>
      <c r="C36" s="156">
        <v>2021</v>
      </c>
      <c r="D36" s="156">
        <v>2020</v>
      </c>
      <c r="E36" s="156">
        <v>2019</v>
      </c>
      <c r="F36" s="156">
        <v>2018</v>
      </c>
      <c r="H36" s="77"/>
      <c r="I36" s="77"/>
      <c r="J36" s="77"/>
      <c r="O36" s="77"/>
    </row>
    <row r="37" spans="1:1021 1026:2046 2051:3071 3076:4096 4101:5116 5121:6141 6146:7166 7171:8191 8196:9216 9221:10236 10241:11261 11266:12286 12291:13311 13316:14336 14341:15356 15361:16381" ht="19.95" customHeight="1" x14ac:dyDescent="0.3">
      <c r="A37" s="9" t="s">
        <v>3</v>
      </c>
      <c r="B37" s="77">
        <v>6.6639999999999997</v>
      </c>
      <c r="C37" s="77">
        <v>5.81</v>
      </c>
      <c r="D37" s="77">
        <v>5.8959999999999999</v>
      </c>
      <c r="E37" s="71">
        <v>5.18</v>
      </c>
      <c r="F37" s="71">
        <v>2.76</v>
      </c>
      <c r="H37" s="77"/>
      <c r="I37" s="77"/>
      <c r="J37" s="77"/>
      <c r="O37" s="77"/>
    </row>
    <row r="38" spans="1:1021 1026:2046 2051:3071 3076:4096 4101:5116 5121:6141 6146:7166 7171:8191 8196:9216 9221:10236 10241:11261 11266:12286 12291:13311 13316:14336 14341:15356 15361:16381" ht="19.95" customHeight="1" x14ac:dyDescent="0.3">
      <c r="A38" s="9" t="s">
        <v>83</v>
      </c>
      <c r="B38" s="77">
        <v>6.6070000000000002</v>
      </c>
      <c r="C38" s="77">
        <v>6.35</v>
      </c>
      <c r="D38" s="77">
        <v>6.2489999999999997</v>
      </c>
      <c r="E38" s="71">
        <v>2.19</v>
      </c>
      <c r="F38" s="71">
        <v>2.96</v>
      </c>
      <c r="H38" s="77"/>
      <c r="I38" s="77"/>
      <c r="J38" s="77"/>
      <c r="K38" s="76"/>
      <c r="L38" s="76"/>
      <c r="M38" s="76"/>
      <c r="N38" s="76"/>
      <c r="O38" s="77"/>
    </row>
    <row r="39" spans="1:1021 1026:2046 2051:3071 3076:4096 4101:5116 5121:6141 6146:7166 7171:8191 8196:9216 9221:10236 10241:11261 11266:12286 12291:13311 13316:14336 14341:15356 15361:16381" ht="19.95" customHeight="1" x14ac:dyDescent="0.3">
      <c r="A39" s="9" t="s">
        <v>69</v>
      </c>
      <c r="B39" s="77">
        <v>23.777999999999999</v>
      </c>
      <c r="C39" s="77">
        <v>23.99</v>
      </c>
      <c r="D39" s="77">
        <v>23.14</v>
      </c>
      <c r="E39" s="71">
        <v>22.2</v>
      </c>
      <c r="F39" s="71">
        <v>15.83</v>
      </c>
      <c r="H39" s="77"/>
      <c r="I39" s="77"/>
      <c r="J39" s="77"/>
      <c r="O39" s="77"/>
    </row>
    <row r="40" spans="1:1021 1026:2046 2051:3071 3076:4096 4101:5116 5121:6141 6146:7166 7171:8191 8196:9216 9221:10236 10241:11261 11266:12286 12291:13311 13316:14336 14341:15356 15361:16381" ht="19.95" customHeight="1" x14ac:dyDescent="0.3">
      <c r="A40" s="9" t="s">
        <v>4</v>
      </c>
      <c r="B40" s="77">
        <v>19.084</v>
      </c>
      <c r="C40" s="77">
        <v>19.48</v>
      </c>
      <c r="D40" s="77">
        <v>18.920000000000002</v>
      </c>
      <c r="E40" s="71">
        <v>18.04</v>
      </c>
      <c r="F40" s="71">
        <v>19.829999999999998</v>
      </c>
      <c r="H40" s="77"/>
      <c r="I40" s="77"/>
      <c r="J40" s="77"/>
      <c r="O40" s="77"/>
    </row>
    <row r="41" spans="1:1021 1026:2046 2051:3071 3076:4096 4101:5116 5121:6141 6146:7166 7171:8191 8196:9216 9221:10236 10241:11261 11266:12286 12291:13311 13316:14336 14341:15356 15361:16381" s="77" customFormat="1" ht="19.95" customHeight="1" thickBot="1" x14ac:dyDescent="0.35">
      <c r="A41" s="162" t="s">
        <v>6</v>
      </c>
      <c r="B41" s="163">
        <f>SUM(B37:B40)</f>
        <v>56.132999999999996</v>
      </c>
      <c r="C41" s="250">
        <f>SUM(C37:C40)</f>
        <v>55.629999999999995</v>
      </c>
      <c r="D41" s="250">
        <f t="shared" ref="D41:F41" si="1">SUM(D37:D40)</f>
        <v>54.204999999999998</v>
      </c>
      <c r="E41" s="250">
        <f t="shared" si="1"/>
        <v>47.61</v>
      </c>
      <c r="F41" s="250">
        <f t="shared" si="1"/>
        <v>41.379999999999995</v>
      </c>
      <c r="G41" s="9"/>
      <c r="P41" s="9"/>
      <c r="U41" s="9"/>
      <c r="Z41" s="9"/>
      <c r="AE41" s="9"/>
      <c r="AJ41" s="9"/>
      <c r="AO41" s="9"/>
      <c r="AT41" s="9"/>
      <c r="AY41" s="9"/>
      <c r="BD41" s="9"/>
      <c r="BI41" s="9"/>
      <c r="BN41" s="9"/>
      <c r="BS41" s="9"/>
      <c r="BX41" s="9"/>
      <c r="CC41" s="9"/>
      <c r="CH41" s="9"/>
      <c r="CM41" s="9"/>
      <c r="CR41" s="9"/>
      <c r="CW41" s="9"/>
      <c r="DB41" s="9"/>
      <c r="DG41" s="9"/>
      <c r="DL41" s="9"/>
      <c r="DQ41" s="9"/>
      <c r="DV41" s="9"/>
      <c r="EA41" s="9"/>
      <c r="EF41" s="9"/>
      <c r="EK41" s="9"/>
      <c r="EP41" s="9"/>
      <c r="EU41" s="9"/>
      <c r="EZ41" s="9"/>
      <c r="FE41" s="9"/>
      <c r="FJ41" s="9"/>
      <c r="FO41" s="9"/>
      <c r="FT41" s="9"/>
      <c r="FY41" s="9"/>
      <c r="GD41" s="9"/>
      <c r="GI41" s="9"/>
      <c r="GN41" s="9"/>
      <c r="GS41" s="9"/>
      <c r="GX41" s="9"/>
      <c r="HC41" s="9"/>
      <c r="HH41" s="9"/>
      <c r="HM41" s="9"/>
      <c r="HR41" s="9"/>
      <c r="HW41" s="9"/>
      <c r="IB41" s="9"/>
      <c r="IG41" s="9"/>
      <c r="IL41" s="9"/>
      <c r="IQ41" s="9"/>
      <c r="IV41" s="9"/>
      <c r="JA41" s="9"/>
      <c r="JF41" s="9"/>
      <c r="JK41" s="9"/>
      <c r="JP41" s="9"/>
      <c r="JU41" s="9"/>
      <c r="JZ41" s="9"/>
      <c r="KE41" s="9"/>
      <c r="KJ41" s="9"/>
      <c r="KO41" s="9"/>
      <c r="KT41" s="9"/>
      <c r="KY41" s="9"/>
      <c r="LD41" s="9"/>
      <c r="LI41" s="9"/>
      <c r="LN41" s="9"/>
      <c r="LS41" s="9"/>
      <c r="LX41" s="9"/>
      <c r="MC41" s="9"/>
      <c r="MH41" s="9"/>
      <c r="MM41" s="9"/>
      <c r="MR41" s="9"/>
      <c r="MW41" s="9"/>
      <c r="NB41" s="9"/>
      <c r="NG41" s="9"/>
      <c r="NL41" s="9"/>
      <c r="NQ41" s="9"/>
      <c r="NV41" s="9"/>
      <c r="OA41" s="9"/>
      <c r="OF41" s="9"/>
      <c r="OK41" s="9"/>
      <c r="OP41" s="9"/>
      <c r="OU41" s="9"/>
      <c r="OZ41" s="9"/>
      <c r="PE41" s="9"/>
      <c r="PJ41" s="9"/>
      <c r="PO41" s="9"/>
      <c r="PT41" s="9"/>
      <c r="PY41" s="9"/>
      <c r="QD41" s="9"/>
      <c r="QI41" s="9"/>
      <c r="QN41" s="9"/>
      <c r="QS41" s="9"/>
      <c r="QX41" s="9"/>
      <c r="RC41" s="9"/>
      <c r="RH41" s="9"/>
      <c r="RM41" s="9"/>
      <c r="RR41" s="9"/>
      <c r="RW41" s="9"/>
      <c r="SB41" s="9"/>
      <c r="SG41" s="9"/>
      <c r="SL41" s="9"/>
      <c r="SQ41" s="9"/>
      <c r="SV41" s="9"/>
      <c r="TA41" s="9"/>
      <c r="TF41" s="9"/>
      <c r="TK41" s="9"/>
      <c r="TP41" s="9"/>
      <c r="TU41" s="9"/>
      <c r="TZ41" s="9"/>
      <c r="UE41" s="9"/>
      <c r="UJ41" s="9"/>
      <c r="UO41" s="9"/>
      <c r="UT41" s="9"/>
      <c r="UY41" s="9"/>
      <c r="VD41" s="9"/>
      <c r="VI41" s="9"/>
      <c r="VN41" s="9"/>
      <c r="VS41" s="9"/>
      <c r="VX41" s="9"/>
      <c r="WC41" s="9"/>
      <c r="WH41" s="9"/>
      <c r="WM41" s="9"/>
      <c r="WR41" s="9"/>
      <c r="WW41" s="9"/>
      <c r="XB41" s="9"/>
      <c r="XG41" s="9"/>
      <c r="XL41" s="9"/>
      <c r="XQ41" s="9"/>
      <c r="XV41" s="9"/>
      <c r="YA41" s="9"/>
      <c r="YF41" s="9"/>
      <c r="YK41" s="9"/>
      <c r="YP41" s="9"/>
      <c r="YU41" s="9"/>
      <c r="YZ41" s="9"/>
      <c r="ZE41" s="9"/>
      <c r="ZJ41" s="9"/>
      <c r="ZO41" s="9"/>
      <c r="ZT41" s="9"/>
      <c r="ZY41" s="9"/>
      <c r="AAD41" s="9"/>
      <c r="AAI41" s="9"/>
      <c r="AAN41" s="9"/>
      <c r="AAS41" s="9"/>
      <c r="AAX41" s="9"/>
      <c r="ABC41" s="9"/>
      <c r="ABH41" s="9"/>
      <c r="ABM41" s="9"/>
      <c r="ABR41" s="9"/>
      <c r="ABW41" s="9"/>
      <c r="ACB41" s="9"/>
      <c r="ACG41" s="9"/>
      <c r="ACL41" s="9"/>
      <c r="ACQ41" s="9"/>
      <c r="ACV41" s="9"/>
      <c r="ADA41" s="9"/>
      <c r="ADF41" s="9"/>
      <c r="ADK41" s="9"/>
      <c r="ADP41" s="9"/>
      <c r="ADU41" s="9"/>
      <c r="ADZ41" s="9"/>
      <c r="AEE41" s="9"/>
      <c r="AEJ41" s="9"/>
      <c r="AEO41" s="9"/>
      <c r="AET41" s="9"/>
      <c r="AEY41" s="9"/>
      <c r="AFD41" s="9"/>
      <c r="AFI41" s="9"/>
      <c r="AFN41" s="9"/>
      <c r="AFS41" s="9"/>
      <c r="AFX41" s="9"/>
      <c r="AGC41" s="9"/>
      <c r="AGH41" s="9"/>
      <c r="AGM41" s="9"/>
      <c r="AGR41" s="9"/>
      <c r="AGW41" s="9"/>
      <c r="AHB41" s="9"/>
      <c r="AHG41" s="9"/>
      <c r="AHL41" s="9"/>
      <c r="AHQ41" s="9"/>
      <c r="AHV41" s="9"/>
      <c r="AIA41" s="9"/>
      <c r="AIF41" s="9"/>
      <c r="AIK41" s="9"/>
      <c r="AIP41" s="9"/>
      <c r="AIU41" s="9"/>
      <c r="AIZ41" s="9"/>
      <c r="AJE41" s="9"/>
      <c r="AJJ41" s="9"/>
      <c r="AJO41" s="9"/>
      <c r="AJT41" s="9"/>
      <c r="AJY41" s="9"/>
      <c r="AKD41" s="9"/>
      <c r="AKI41" s="9"/>
      <c r="AKN41" s="9"/>
      <c r="AKS41" s="9"/>
      <c r="AKX41" s="9"/>
      <c r="ALC41" s="9"/>
      <c r="ALH41" s="9"/>
      <c r="ALM41" s="9"/>
      <c r="ALR41" s="9"/>
      <c r="ALW41" s="9"/>
      <c r="AMB41" s="9"/>
      <c r="AMG41" s="9"/>
      <c r="AML41" s="9"/>
      <c r="AMQ41" s="9"/>
      <c r="AMV41" s="9"/>
      <c r="ANA41" s="9"/>
      <c r="ANF41" s="9"/>
      <c r="ANK41" s="9"/>
      <c r="ANP41" s="9"/>
      <c r="ANU41" s="9"/>
      <c r="ANZ41" s="9"/>
      <c r="AOE41" s="9"/>
      <c r="AOJ41" s="9"/>
      <c r="AOO41" s="9"/>
      <c r="AOT41" s="9"/>
      <c r="AOY41" s="9"/>
      <c r="APD41" s="9"/>
      <c r="API41" s="9"/>
      <c r="APN41" s="9"/>
      <c r="APS41" s="9"/>
      <c r="APX41" s="9"/>
      <c r="AQC41" s="9"/>
      <c r="AQH41" s="9"/>
      <c r="AQM41" s="9"/>
      <c r="AQR41" s="9"/>
      <c r="AQW41" s="9"/>
      <c r="ARB41" s="9"/>
      <c r="ARG41" s="9"/>
      <c r="ARL41" s="9"/>
      <c r="ARQ41" s="9"/>
      <c r="ARV41" s="9"/>
      <c r="ASA41" s="9"/>
      <c r="ASF41" s="9"/>
      <c r="ASK41" s="9"/>
      <c r="ASP41" s="9"/>
      <c r="ASU41" s="9"/>
      <c r="ASZ41" s="9"/>
      <c r="ATE41" s="9"/>
      <c r="ATJ41" s="9"/>
      <c r="ATO41" s="9"/>
      <c r="ATT41" s="9"/>
      <c r="ATY41" s="9"/>
      <c r="AUD41" s="9"/>
      <c r="AUI41" s="9"/>
      <c r="AUN41" s="9"/>
      <c r="AUS41" s="9"/>
      <c r="AUX41" s="9"/>
      <c r="AVC41" s="9"/>
      <c r="AVH41" s="9"/>
      <c r="AVM41" s="9"/>
      <c r="AVR41" s="9"/>
      <c r="AVW41" s="9"/>
      <c r="AWB41" s="9"/>
      <c r="AWG41" s="9"/>
      <c r="AWL41" s="9"/>
      <c r="AWQ41" s="9"/>
      <c r="AWV41" s="9"/>
      <c r="AXA41" s="9"/>
      <c r="AXF41" s="9"/>
      <c r="AXK41" s="9"/>
      <c r="AXP41" s="9"/>
      <c r="AXU41" s="9"/>
      <c r="AXZ41" s="9"/>
      <c r="AYE41" s="9"/>
      <c r="AYJ41" s="9"/>
      <c r="AYO41" s="9"/>
      <c r="AYT41" s="9"/>
      <c r="AYY41" s="9"/>
      <c r="AZD41" s="9"/>
      <c r="AZI41" s="9"/>
      <c r="AZN41" s="9"/>
      <c r="AZS41" s="9"/>
      <c r="AZX41" s="9"/>
      <c r="BAC41" s="9"/>
      <c r="BAH41" s="9"/>
      <c r="BAM41" s="9"/>
      <c r="BAR41" s="9"/>
      <c r="BAW41" s="9"/>
      <c r="BBB41" s="9"/>
      <c r="BBG41" s="9"/>
      <c r="BBL41" s="9"/>
      <c r="BBQ41" s="9"/>
      <c r="BBV41" s="9"/>
      <c r="BCA41" s="9"/>
      <c r="BCF41" s="9"/>
      <c r="BCK41" s="9"/>
      <c r="BCP41" s="9"/>
      <c r="BCU41" s="9"/>
      <c r="BCZ41" s="9"/>
      <c r="BDE41" s="9"/>
      <c r="BDJ41" s="9"/>
      <c r="BDO41" s="9"/>
      <c r="BDT41" s="9"/>
      <c r="BDY41" s="9"/>
      <c r="BED41" s="9"/>
      <c r="BEI41" s="9"/>
      <c r="BEN41" s="9"/>
      <c r="BES41" s="9"/>
      <c r="BEX41" s="9"/>
      <c r="BFC41" s="9"/>
      <c r="BFH41" s="9"/>
      <c r="BFM41" s="9"/>
      <c r="BFR41" s="9"/>
      <c r="BFW41" s="9"/>
      <c r="BGB41" s="9"/>
      <c r="BGG41" s="9"/>
      <c r="BGL41" s="9"/>
      <c r="BGQ41" s="9"/>
      <c r="BGV41" s="9"/>
      <c r="BHA41" s="9"/>
      <c r="BHF41" s="9"/>
      <c r="BHK41" s="9"/>
      <c r="BHP41" s="9"/>
      <c r="BHU41" s="9"/>
      <c r="BHZ41" s="9"/>
      <c r="BIE41" s="9"/>
      <c r="BIJ41" s="9"/>
      <c r="BIO41" s="9"/>
      <c r="BIT41" s="9"/>
      <c r="BIY41" s="9"/>
      <c r="BJD41" s="9"/>
      <c r="BJI41" s="9"/>
      <c r="BJN41" s="9"/>
      <c r="BJS41" s="9"/>
      <c r="BJX41" s="9"/>
      <c r="BKC41" s="9"/>
      <c r="BKH41" s="9"/>
      <c r="BKM41" s="9"/>
      <c r="BKR41" s="9"/>
      <c r="BKW41" s="9"/>
      <c r="BLB41" s="9"/>
      <c r="BLG41" s="9"/>
      <c r="BLL41" s="9"/>
      <c r="BLQ41" s="9"/>
      <c r="BLV41" s="9"/>
      <c r="BMA41" s="9"/>
      <c r="BMF41" s="9"/>
      <c r="BMK41" s="9"/>
      <c r="BMP41" s="9"/>
      <c r="BMU41" s="9"/>
      <c r="BMZ41" s="9"/>
      <c r="BNE41" s="9"/>
      <c r="BNJ41" s="9"/>
      <c r="BNO41" s="9"/>
      <c r="BNT41" s="9"/>
      <c r="BNY41" s="9"/>
      <c r="BOD41" s="9"/>
      <c r="BOI41" s="9"/>
      <c r="BON41" s="9"/>
      <c r="BOS41" s="9"/>
      <c r="BOX41" s="9"/>
      <c r="BPC41" s="9"/>
      <c r="BPH41" s="9"/>
      <c r="BPM41" s="9"/>
      <c r="BPR41" s="9"/>
      <c r="BPW41" s="9"/>
      <c r="BQB41" s="9"/>
      <c r="BQG41" s="9"/>
      <c r="BQL41" s="9"/>
      <c r="BQQ41" s="9"/>
      <c r="BQV41" s="9"/>
      <c r="BRA41" s="9"/>
      <c r="BRF41" s="9"/>
      <c r="BRK41" s="9"/>
      <c r="BRP41" s="9"/>
      <c r="BRU41" s="9"/>
      <c r="BRZ41" s="9"/>
      <c r="BSE41" s="9"/>
      <c r="BSJ41" s="9"/>
      <c r="BSO41" s="9"/>
      <c r="BST41" s="9"/>
      <c r="BSY41" s="9"/>
      <c r="BTD41" s="9"/>
      <c r="BTI41" s="9"/>
      <c r="BTN41" s="9"/>
      <c r="BTS41" s="9"/>
      <c r="BTX41" s="9"/>
      <c r="BUC41" s="9"/>
      <c r="BUH41" s="9"/>
      <c r="BUM41" s="9"/>
      <c r="BUR41" s="9"/>
      <c r="BUW41" s="9"/>
      <c r="BVB41" s="9"/>
      <c r="BVG41" s="9"/>
      <c r="BVL41" s="9"/>
      <c r="BVQ41" s="9"/>
      <c r="BVV41" s="9"/>
      <c r="BWA41" s="9"/>
      <c r="BWF41" s="9"/>
      <c r="BWK41" s="9"/>
      <c r="BWP41" s="9"/>
      <c r="BWU41" s="9"/>
      <c r="BWZ41" s="9"/>
      <c r="BXE41" s="9"/>
      <c r="BXJ41" s="9"/>
      <c r="BXO41" s="9"/>
      <c r="BXT41" s="9"/>
      <c r="BXY41" s="9"/>
      <c r="BYD41" s="9"/>
      <c r="BYI41" s="9"/>
      <c r="BYN41" s="9"/>
      <c r="BYS41" s="9"/>
      <c r="BYX41" s="9"/>
      <c r="BZC41" s="9"/>
      <c r="BZH41" s="9"/>
      <c r="BZM41" s="9"/>
      <c r="BZR41" s="9"/>
      <c r="BZW41" s="9"/>
      <c r="CAB41" s="9"/>
      <c r="CAG41" s="9"/>
      <c r="CAL41" s="9"/>
      <c r="CAQ41" s="9"/>
      <c r="CAV41" s="9"/>
      <c r="CBA41" s="9"/>
      <c r="CBF41" s="9"/>
      <c r="CBK41" s="9"/>
      <c r="CBP41" s="9"/>
      <c r="CBU41" s="9"/>
      <c r="CBZ41" s="9"/>
      <c r="CCE41" s="9"/>
      <c r="CCJ41" s="9"/>
      <c r="CCO41" s="9"/>
      <c r="CCT41" s="9"/>
      <c r="CCY41" s="9"/>
      <c r="CDD41" s="9"/>
      <c r="CDI41" s="9"/>
      <c r="CDN41" s="9"/>
      <c r="CDS41" s="9"/>
      <c r="CDX41" s="9"/>
      <c r="CEC41" s="9"/>
      <c r="CEH41" s="9"/>
      <c r="CEM41" s="9"/>
      <c r="CER41" s="9"/>
      <c r="CEW41" s="9"/>
      <c r="CFB41" s="9"/>
      <c r="CFG41" s="9"/>
      <c r="CFL41" s="9"/>
      <c r="CFQ41" s="9"/>
      <c r="CFV41" s="9"/>
      <c r="CGA41" s="9"/>
      <c r="CGF41" s="9"/>
      <c r="CGK41" s="9"/>
      <c r="CGP41" s="9"/>
      <c r="CGU41" s="9"/>
      <c r="CGZ41" s="9"/>
      <c r="CHE41" s="9"/>
      <c r="CHJ41" s="9"/>
      <c r="CHO41" s="9"/>
      <c r="CHT41" s="9"/>
      <c r="CHY41" s="9"/>
      <c r="CID41" s="9"/>
      <c r="CII41" s="9"/>
      <c r="CIN41" s="9"/>
      <c r="CIS41" s="9"/>
      <c r="CIX41" s="9"/>
      <c r="CJC41" s="9"/>
      <c r="CJH41" s="9"/>
      <c r="CJM41" s="9"/>
      <c r="CJR41" s="9"/>
      <c r="CJW41" s="9"/>
      <c r="CKB41" s="9"/>
      <c r="CKG41" s="9"/>
      <c r="CKL41" s="9"/>
      <c r="CKQ41" s="9"/>
      <c r="CKV41" s="9"/>
      <c r="CLA41" s="9"/>
      <c r="CLF41" s="9"/>
      <c r="CLK41" s="9"/>
      <c r="CLP41" s="9"/>
      <c r="CLU41" s="9"/>
      <c r="CLZ41" s="9"/>
      <c r="CME41" s="9"/>
      <c r="CMJ41" s="9"/>
      <c r="CMO41" s="9"/>
      <c r="CMT41" s="9"/>
      <c r="CMY41" s="9"/>
      <c r="CND41" s="9"/>
      <c r="CNI41" s="9"/>
      <c r="CNN41" s="9"/>
      <c r="CNS41" s="9"/>
      <c r="CNX41" s="9"/>
      <c r="COC41" s="9"/>
      <c r="COH41" s="9"/>
      <c r="COM41" s="9"/>
      <c r="COR41" s="9"/>
      <c r="COW41" s="9"/>
      <c r="CPB41" s="9"/>
      <c r="CPG41" s="9"/>
      <c r="CPL41" s="9"/>
      <c r="CPQ41" s="9"/>
      <c r="CPV41" s="9"/>
      <c r="CQA41" s="9"/>
      <c r="CQF41" s="9"/>
      <c r="CQK41" s="9"/>
      <c r="CQP41" s="9"/>
      <c r="CQU41" s="9"/>
      <c r="CQZ41" s="9"/>
      <c r="CRE41" s="9"/>
      <c r="CRJ41" s="9"/>
      <c r="CRO41" s="9"/>
      <c r="CRT41" s="9"/>
      <c r="CRY41" s="9"/>
      <c r="CSD41" s="9"/>
      <c r="CSI41" s="9"/>
      <c r="CSN41" s="9"/>
      <c r="CSS41" s="9"/>
      <c r="CSX41" s="9"/>
      <c r="CTC41" s="9"/>
      <c r="CTH41" s="9"/>
      <c r="CTM41" s="9"/>
      <c r="CTR41" s="9"/>
      <c r="CTW41" s="9"/>
      <c r="CUB41" s="9"/>
      <c r="CUG41" s="9"/>
      <c r="CUL41" s="9"/>
      <c r="CUQ41" s="9"/>
      <c r="CUV41" s="9"/>
      <c r="CVA41" s="9"/>
      <c r="CVF41" s="9"/>
      <c r="CVK41" s="9"/>
      <c r="CVP41" s="9"/>
      <c r="CVU41" s="9"/>
      <c r="CVZ41" s="9"/>
      <c r="CWE41" s="9"/>
      <c r="CWJ41" s="9"/>
      <c r="CWO41" s="9"/>
      <c r="CWT41" s="9"/>
      <c r="CWY41" s="9"/>
      <c r="CXD41" s="9"/>
      <c r="CXI41" s="9"/>
      <c r="CXN41" s="9"/>
      <c r="CXS41" s="9"/>
      <c r="CXX41" s="9"/>
      <c r="CYC41" s="9"/>
      <c r="CYH41" s="9"/>
      <c r="CYM41" s="9"/>
      <c r="CYR41" s="9"/>
      <c r="CYW41" s="9"/>
      <c r="CZB41" s="9"/>
      <c r="CZG41" s="9"/>
      <c r="CZL41" s="9"/>
      <c r="CZQ41" s="9"/>
      <c r="CZV41" s="9"/>
      <c r="DAA41" s="9"/>
      <c r="DAF41" s="9"/>
      <c r="DAK41" s="9"/>
      <c r="DAP41" s="9"/>
      <c r="DAU41" s="9"/>
      <c r="DAZ41" s="9"/>
      <c r="DBE41" s="9"/>
      <c r="DBJ41" s="9"/>
      <c r="DBO41" s="9"/>
      <c r="DBT41" s="9"/>
      <c r="DBY41" s="9"/>
      <c r="DCD41" s="9"/>
      <c r="DCI41" s="9"/>
      <c r="DCN41" s="9"/>
      <c r="DCS41" s="9"/>
      <c r="DCX41" s="9"/>
      <c r="DDC41" s="9"/>
      <c r="DDH41" s="9"/>
      <c r="DDM41" s="9"/>
      <c r="DDR41" s="9"/>
      <c r="DDW41" s="9"/>
      <c r="DEB41" s="9"/>
      <c r="DEG41" s="9"/>
      <c r="DEL41" s="9"/>
      <c r="DEQ41" s="9"/>
      <c r="DEV41" s="9"/>
      <c r="DFA41" s="9"/>
      <c r="DFF41" s="9"/>
      <c r="DFK41" s="9"/>
      <c r="DFP41" s="9"/>
      <c r="DFU41" s="9"/>
      <c r="DFZ41" s="9"/>
      <c r="DGE41" s="9"/>
      <c r="DGJ41" s="9"/>
      <c r="DGO41" s="9"/>
      <c r="DGT41" s="9"/>
      <c r="DGY41" s="9"/>
      <c r="DHD41" s="9"/>
      <c r="DHI41" s="9"/>
      <c r="DHN41" s="9"/>
      <c r="DHS41" s="9"/>
      <c r="DHX41" s="9"/>
      <c r="DIC41" s="9"/>
      <c r="DIH41" s="9"/>
      <c r="DIM41" s="9"/>
      <c r="DIR41" s="9"/>
      <c r="DIW41" s="9"/>
      <c r="DJB41" s="9"/>
      <c r="DJG41" s="9"/>
      <c r="DJL41" s="9"/>
      <c r="DJQ41" s="9"/>
      <c r="DJV41" s="9"/>
      <c r="DKA41" s="9"/>
      <c r="DKF41" s="9"/>
      <c r="DKK41" s="9"/>
      <c r="DKP41" s="9"/>
      <c r="DKU41" s="9"/>
      <c r="DKZ41" s="9"/>
      <c r="DLE41" s="9"/>
      <c r="DLJ41" s="9"/>
      <c r="DLO41" s="9"/>
      <c r="DLT41" s="9"/>
      <c r="DLY41" s="9"/>
      <c r="DMD41" s="9"/>
      <c r="DMI41" s="9"/>
      <c r="DMN41" s="9"/>
      <c r="DMS41" s="9"/>
      <c r="DMX41" s="9"/>
      <c r="DNC41" s="9"/>
      <c r="DNH41" s="9"/>
      <c r="DNM41" s="9"/>
      <c r="DNR41" s="9"/>
      <c r="DNW41" s="9"/>
      <c r="DOB41" s="9"/>
      <c r="DOG41" s="9"/>
      <c r="DOL41" s="9"/>
      <c r="DOQ41" s="9"/>
      <c r="DOV41" s="9"/>
      <c r="DPA41" s="9"/>
      <c r="DPF41" s="9"/>
      <c r="DPK41" s="9"/>
      <c r="DPP41" s="9"/>
      <c r="DPU41" s="9"/>
      <c r="DPZ41" s="9"/>
      <c r="DQE41" s="9"/>
      <c r="DQJ41" s="9"/>
      <c r="DQO41" s="9"/>
      <c r="DQT41" s="9"/>
      <c r="DQY41" s="9"/>
      <c r="DRD41" s="9"/>
      <c r="DRI41" s="9"/>
      <c r="DRN41" s="9"/>
      <c r="DRS41" s="9"/>
      <c r="DRX41" s="9"/>
      <c r="DSC41" s="9"/>
      <c r="DSH41" s="9"/>
      <c r="DSM41" s="9"/>
      <c r="DSR41" s="9"/>
      <c r="DSW41" s="9"/>
      <c r="DTB41" s="9"/>
      <c r="DTG41" s="9"/>
      <c r="DTL41" s="9"/>
      <c r="DTQ41" s="9"/>
      <c r="DTV41" s="9"/>
      <c r="DUA41" s="9"/>
      <c r="DUF41" s="9"/>
      <c r="DUK41" s="9"/>
      <c r="DUP41" s="9"/>
      <c r="DUU41" s="9"/>
      <c r="DUZ41" s="9"/>
      <c r="DVE41" s="9"/>
      <c r="DVJ41" s="9"/>
      <c r="DVO41" s="9"/>
      <c r="DVT41" s="9"/>
      <c r="DVY41" s="9"/>
      <c r="DWD41" s="9"/>
      <c r="DWI41" s="9"/>
      <c r="DWN41" s="9"/>
      <c r="DWS41" s="9"/>
      <c r="DWX41" s="9"/>
      <c r="DXC41" s="9"/>
      <c r="DXH41" s="9"/>
      <c r="DXM41" s="9"/>
      <c r="DXR41" s="9"/>
      <c r="DXW41" s="9"/>
      <c r="DYB41" s="9"/>
      <c r="DYG41" s="9"/>
      <c r="DYL41" s="9"/>
      <c r="DYQ41" s="9"/>
      <c r="DYV41" s="9"/>
      <c r="DZA41" s="9"/>
      <c r="DZF41" s="9"/>
      <c r="DZK41" s="9"/>
      <c r="DZP41" s="9"/>
      <c r="DZU41" s="9"/>
      <c r="DZZ41" s="9"/>
      <c r="EAE41" s="9"/>
      <c r="EAJ41" s="9"/>
      <c r="EAO41" s="9"/>
      <c r="EAT41" s="9"/>
      <c r="EAY41" s="9"/>
      <c r="EBD41" s="9"/>
      <c r="EBI41" s="9"/>
      <c r="EBN41" s="9"/>
      <c r="EBS41" s="9"/>
      <c r="EBX41" s="9"/>
      <c r="ECC41" s="9"/>
      <c r="ECH41" s="9"/>
      <c r="ECM41" s="9"/>
      <c r="ECR41" s="9"/>
      <c r="ECW41" s="9"/>
      <c r="EDB41" s="9"/>
      <c r="EDG41" s="9"/>
      <c r="EDL41" s="9"/>
      <c r="EDQ41" s="9"/>
      <c r="EDV41" s="9"/>
      <c r="EEA41" s="9"/>
      <c r="EEF41" s="9"/>
      <c r="EEK41" s="9"/>
      <c r="EEP41" s="9"/>
      <c r="EEU41" s="9"/>
      <c r="EEZ41" s="9"/>
      <c r="EFE41" s="9"/>
      <c r="EFJ41" s="9"/>
      <c r="EFO41" s="9"/>
      <c r="EFT41" s="9"/>
      <c r="EFY41" s="9"/>
      <c r="EGD41" s="9"/>
      <c r="EGI41" s="9"/>
      <c r="EGN41" s="9"/>
      <c r="EGS41" s="9"/>
      <c r="EGX41" s="9"/>
      <c r="EHC41" s="9"/>
      <c r="EHH41" s="9"/>
      <c r="EHM41" s="9"/>
      <c r="EHR41" s="9"/>
      <c r="EHW41" s="9"/>
      <c r="EIB41" s="9"/>
      <c r="EIG41" s="9"/>
      <c r="EIL41" s="9"/>
      <c r="EIQ41" s="9"/>
      <c r="EIV41" s="9"/>
      <c r="EJA41" s="9"/>
      <c r="EJF41" s="9"/>
      <c r="EJK41" s="9"/>
      <c r="EJP41" s="9"/>
      <c r="EJU41" s="9"/>
      <c r="EJZ41" s="9"/>
      <c r="EKE41" s="9"/>
      <c r="EKJ41" s="9"/>
      <c r="EKO41" s="9"/>
      <c r="EKT41" s="9"/>
      <c r="EKY41" s="9"/>
      <c r="ELD41" s="9"/>
      <c r="ELI41" s="9"/>
      <c r="ELN41" s="9"/>
      <c r="ELS41" s="9"/>
      <c r="ELX41" s="9"/>
      <c r="EMC41" s="9"/>
      <c r="EMH41" s="9"/>
      <c r="EMM41" s="9"/>
      <c r="EMR41" s="9"/>
      <c r="EMW41" s="9"/>
      <c r="ENB41" s="9"/>
      <c r="ENG41" s="9"/>
      <c r="ENL41" s="9"/>
      <c r="ENQ41" s="9"/>
      <c r="ENV41" s="9"/>
      <c r="EOA41" s="9"/>
      <c r="EOF41" s="9"/>
      <c r="EOK41" s="9"/>
      <c r="EOP41" s="9"/>
      <c r="EOU41" s="9"/>
      <c r="EOZ41" s="9"/>
      <c r="EPE41" s="9"/>
      <c r="EPJ41" s="9"/>
      <c r="EPO41" s="9"/>
      <c r="EPT41" s="9"/>
      <c r="EPY41" s="9"/>
      <c r="EQD41" s="9"/>
      <c r="EQI41" s="9"/>
      <c r="EQN41" s="9"/>
      <c r="EQS41" s="9"/>
      <c r="EQX41" s="9"/>
      <c r="ERC41" s="9"/>
      <c r="ERH41" s="9"/>
      <c r="ERM41" s="9"/>
      <c r="ERR41" s="9"/>
      <c r="ERW41" s="9"/>
      <c r="ESB41" s="9"/>
      <c r="ESG41" s="9"/>
      <c r="ESL41" s="9"/>
      <c r="ESQ41" s="9"/>
      <c r="ESV41" s="9"/>
      <c r="ETA41" s="9"/>
      <c r="ETF41" s="9"/>
      <c r="ETK41" s="9"/>
      <c r="ETP41" s="9"/>
      <c r="ETU41" s="9"/>
      <c r="ETZ41" s="9"/>
      <c r="EUE41" s="9"/>
      <c r="EUJ41" s="9"/>
      <c r="EUO41" s="9"/>
      <c r="EUT41" s="9"/>
      <c r="EUY41" s="9"/>
      <c r="EVD41" s="9"/>
      <c r="EVI41" s="9"/>
      <c r="EVN41" s="9"/>
      <c r="EVS41" s="9"/>
      <c r="EVX41" s="9"/>
      <c r="EWC41" s="9"/>
      <c r="EWH41" s="9"/>
      <c r="EWM41" s="9"/>
      <c r="EWR41" s="9"/>
      <c r="EWW41" s="9"/>
      <c r="EXB41" s="9"/>
      <c r="EXG41" s="9"/>
      <c r="EXL41" s="9"/>
      <c r="EXQ41" s="9"/>
      <c r="EXV41" s="9"/>
      <c r="EYA41" s="9"/>
      <c r="EYF41" s="9"/>
      <c r="EYK41" s="9"/>
      <c r="EYP41" s="9"/>
      <c r="EYU41" s="9"/>
      <c r="EYZ41" s="9"/>
      <c r="EZE41" s="9"/>
      <c r="EZJ41" s="9"/>
      <c r="EZO41" s="9"/>
      <c r="EZT41" s="9"/>
      <c r="EZY41" s="9"/>
      <c r="FAD41" s="9"/>
      <c r="FAI41" s="9"/>
      <c r="FAN41" s="9"/>
      <c r="FAS41" s="9"/>
      <c r="FAX41" s="9"/>
      <c r="FBC41" s="9"/>
      <c r="FBH41" s="9"/>
      <c r="FBM41" s="9"/>
      <c r="FBR41" s="9"/>
      <c r="FBW41" s="9"/>
      <c r="FCB41" s="9"/>
      <c r="FCG41" s="9"/>
      <c r="FCL41" s="9"/>
      <c r="FCQ41" s="9"/>
      <c r="FCV41" s="9"/>
      <c r="FDA41" s="9"/>
      <c r="FDF41" s="9"/>
      <c r="FDK41" s="9"/>
      <c r="FDP41" s="9"/>
      <c r="FDU41" s="9"/>
      <c r="FDZ41" s="9"/>
      <c r="FEE41" s="9"/>
      <c r="FEJ41" s="9"/>
      <c r="FEO41" s="9"/>
      <c r="FET41" s="9"/>
      <c r="FEY41" s="9"/>
      <c r="FFD41" s="9"/>
      <c r="FFI41" s="9"/>
      <c r="FFN41" s="9"/>
      <c r="FFS41" s="9"/>
      <c r="FFX41" s="9"/>
      <c r="FGC41" s="9"/>
      <c r="FGH41" s="9"/>
      <c r="FGM41" s="9"/>
      <c r="FGR41" s="9"/>
      <c r="FGW41" s="9"/>
      <c r="FHB41" s="9"/>
      <c r="FHG41" s="9"/>
      <c r="FHL41" s="9"/>
      <c r="FHQ41" s="9"/>
      <c r="FHV41" s="9"/>
      <c r="FIA41" s="9"/>
      <c r="FIF41" s="9"/>
      <c r="FIK41" s="9"/>
      <c r="FIP41" s="9"/>
      <c r="FIU41" s="9"/>
      <c r="FIZ41" s="9"/>
      <c r="FJE41" s="9"/>
      <c r="FJJ41" s="9"/>
      <c r="FJO41" s="9"/>
      <c r="FJT41" s="9"/>
      <c r="FJY41" s="9"/>
      <c r="FKD41" s="9"/>
      <c r="FKI41" s="9"/>
      <c r="FKN41" s="9"/>
      <c r="FKS41" s="9"/>
      <c r="FKX41" s="9"/>
      <c r="FLC41" s="9"/>
      <c r="FLH41" s="9"/>
      <c r="FLM41" s="9"/>
      <c r="FLR41" s="9"/>
      <c r="FLW41" s="9"/>
      <c r="FMB41" s="9"/>
      <c r="FMG41" s="9"/>
      <c r="FML41" s="9"/>
      <c r="FMQ41" s="9"/>
      <c r="FMV41" s="9"/>
      <c r="FNA41" s="9"/>
      <c r="FNF41" s="9"/>
      <c r="FNK41" s="9"/>
      <c r="FNP41" s="9"/>
      <c r="FNU41" s="9"/>
      <c r="FNZ41" s="9"/>
      <c r="FOE41" s="9"/>
      <c r="FOJ41" s="9"/>
      <c r="FOO41" s="9"/>
      <c r="FOT41" s="9"/>
      <c r="FOY41" s="9"/>
      <c r="FPD41" s="9"/>
      <c r="FPI41" s="9"/>
      <c r="FPN41" s="9"/>
      <c r="FPS41" s="9"/>
      <c r="FPX41" s="9"/>
      <c r="FQC41" s="9"/>
      <c r="FQH41" s="9"/>
      <c r="FQM41" s="9"/>
      <c r="FQR41" s="9"/>
      <c r="FQW41" s="9"/>
      <c r="FRB41" s="9"/>
      <c r="FRG41" s="9"/>
      <c r="FRL41" s="9"/>
      <c r="FRQ41" s="9"/>
      <c r="FRV41" s="9"/>
      <c r="FSA41" s="9"/>
      <c r="FSF41" s="9"/>
      <c r="FSK41" s="9"/>
      <c r="FSP41" s="9"/>
      <c r="FSU41" s="9"/>
      <c r="FSZ41" s="9"/>
      <c r="FTE41" s="9"/>
      <c r="FTJ41" s="9"/>
      <c r="FTO41" s="9"/>
      <c r="FTT41" s="9"/>
      <c r="FTY41" s="9"/>
      <c r="FUD41" s="9"/>
      <c r="FUI41" s="9"/>
      <c r="FUN41" s="9"/>
      <c r="FUS41" s="9"/>
      <c r="FUX41" s="9"/>
      <c r="FVC41" s="9"/>
      <c r="FVH41" s="9"/>
      <c r="FVM41" s="9"/>
      <c r="FVR41" s="9"/>
      <c r="FVW41" s="9"/>
      <c r="FWB41" s="9"/>
      <c r="FWG41" s="9"/>
      <c r="FWL41" s="9"/>
      <c r="FWQ41" s="9"/>
      <c r="FWV41" s="9"/>
      <c r="FXA41" s="9"/>
      <c r="FXF41" s="9"/>
      <c r="FXK41" s="9"/>
      <c r="FXP41" s="9"/>
      <c r="FXU41" s="9"/>
      <c r="FXZ41" s="9"/>
      <c r="FYE41" s="9"/>
      <c r="FYJ41" s="9"/>
      <c r="FYO41" s="9"/>
      <c r="FYT41" s="9"/>
      <c r="FYY41" s="9"/>
      <c r="FZD41" s="9"/>
      <c r="FZI41" s="9"/>
      <c r="FZN41" s="9"/>
      <c r="FZS41" s="9"/>
      <c r="FZX41" s="9"/>
      <c r="GAC41" s="9"/>
      <c r="GAH41" s="9"/>
      <c r="GAM41" s="9"/>
      <c r="GAR41" s="9"/>
      <c r="GAW41" s="9"/>
      <c r="GBB41" s="9"/>
      <c r="GBG41" s="9"/>
      <c r="GBL41" s="9"/>
      <c r="GBQ41" s="9"/>
      <c r="GBV41" s="9"/>
      <c r="GCA41" s="9"/>
      <c r="GCF41" s="9"/>
      <c r="GCK41" s="9"/>
      <c r="GCP41" s="9"/>
      <c r="GCU41" s="9"/>
      <c r="GCZ41" s="9"/>
      <c r="GDE41" s="9"/>
      <c r="GDJ41" s="9"/>
      <c r="GDO41" s="9"/>
      <c r="GDT41" s="9"/>
      <c r="GDY41" s="9"/>
      <c r="GED41" s="9"/>
      <c r="GEI41" s="9"/>
      <c r="GEN41" s="9"/>
      <c r="GES41" s="9"/>
      <c r="GEX41" s="9"/>
      <c r="GFC41" s="9"/>
      <c r="GFH41" s="9"/>
      <c r="GFM41" s="9"/>
      <c r="GFR41" s="9"/>
      <c r="GFW41" s="9"/>
      <c r="GGB41" s="9"/>
      <c r="GGG41" s="9"/>
      <c r="GGL41" s="9"/>
      <c r="GGQ41" s="9"/>
      <c r="GGV41" s="9"/>
      <c r="GHA41" s="9"/>
      <c r="GHF41" s="9"/>
      <c r="GHK41" s="9"/>
      <c r="GHP41" s="9"/>
      <c r="GHU41" s="9"/>
      <c r="GHZ41" s="9"/>
      <c r="GIE41" s="9"/>
      <c r="GIJ41" s="9"/>
      <c r="GIO41" s="9"/>
      <c r="GIT41" s="9"/>
      <c r="GIY41" s="9"/>
      <c r="GJD41" s="9"/>
      <c r="GJI41" s="9"/>
      <c r="GJN41" s="9"/>
      <c r="GJS41" s="9"/>
      <c r="GJX41" s="9"/>
      <c r="GKC41" s="9"/>
      <c r="GKH41" s="9"/>
      <c r="GKM41" s="9"/>
      <c r="GKR41" s="9"/>
      <c r="GKW41" s="9"/>
      <c r="GLB41" s="9"/>
      <c r="GLG41" s="9"/>
      <c r="GLL41" s="9"/>
      <c r="GLQ41" s="9"/>
      <c r="GLV41" s="9"/>
      <c r="GMA41" s="9"/>
      <c r="GMF41" s="9"/>
      <c r="GMK41" s="9"/>
      <c r="GMP41" s="9"/>
      <c r="GMU41" s="9"/>
      <c r="GMZ41" s="9"/>
      <c r="GNE41" s="9"/>
      <c r="GNJ41" s="9"/>
      <c r="GNO41" s="9"/>
      <c r="GNT41" s="9"/>
      <c r="GNY41" s="9"/>
      <c r="GOD41" s="9"/>
      <c r="GOI41" s="9"/>
      <c r="GON41" s="9"/>
      <c r="GOS41" s="9"/>
      <c r="GOX41" s="9"/>
      <c r="GPC41" s="9"/>
      <c r="GPH41" s="9"/>
      <c r="GPM41" s="9"/>
      <c r="GPR41" s="9"/>
      <c r="GPW41" s="9"/>
      <c r="GQB41" s="9"/>
      <c r="GQG41" s="9"/>
      <c r="GQL41" s="9"/>
      <c r="GQQ41" s="9"/>
      <c r="GQV41" s="9"/>
      <c r="GRA41" s="9"/>
      <c r="GRF41" s="9"/>
      <c r="GRK41" s="9"/>
      <c r="GRP41" s="9"/>
      <c r="GRU41" s="9"/>
      <c r="GRZ41" s="9"/>
      <c r="GSE41" s="9"/>
      <c r="GSJ41" s="9"/>
      <c r="GSO41" s="9"/>
      <c r="GST41" s="9"/>
      <c r="GSY41" s="9"/>
      <c r="GTD41" s="9"/>
      <c r="GTI41" s="9"/>
      <c r="GTN41" s="9"/>
      <c r="GTS41" s="9"/>
      <c r="GTX41" s="9"/>
      <c r="GUC41" s="9"/>
      <c r="GUH41" s="9"/>
      <c r="GUM41" s="9"/>
      <c r="GUR41" s="9"/>
      <c r="GUW41" s="9"/>
      <c r="GVB41" s="9"/>
      <c r="GVG41" s="9"/>
      <c r="GVL41" s="9"/>
      <c r="GVQ41" s="9"/>
      <c r="GVV41" s="9"/>
      <c r="GWA41" s="9"/>
      <c r="GWF41" s="9"/>
      <c r="GWK41" s="9"/>
      <c r="GWP41" s="9"/>
      <c r="GWU41" s="9"/>
      <c r="GWZ41" s="9"/>
      <c r="GXE41" s="9"/>
      <c r="GXJ41" s="9"/>
      <c r="GXO41" s="9"/>
      <c r="GXT41" s="9"/>
      <c r="GXY41" s="9"/>
      <c r="GYD41" s="9"/>
      <c r="GYI41" s="9"/>
      <c r="GYN41" s="9"/>
      <c r="GYS41" s="9"/>
      <c r="GYX41" s="9"/>
      <c r="GZC41" s="9"/>
      <c r="GZH41" s="9"/>
      <c r="GZM41" s="9"/>
      <c r="GZR41" s="9"/>
      <c r="GZW41" s="9"/>
      <c r="HAB41" s="9"/>
      <c r="HAG41" s="9"/>
      <c r="HAL41" s="9"/>
      <c r="HAQ41" s="9"/>
      <c r="HAV41" s="9"/>
      <c r="HBA41" s="9"/>
      <c r="HBF41" s="9"/>
      <c r="HBK41" s="9"/>
      <c r="HBP41" s="9"/>
      <c r="HBU41" s="9"/>
      <c r="HBZ41" s="9"/>
      <c r="HCE41" s="9"/>
      <c r="HCJ41" s="9"/>
      <c r="HCO41" s="9"/>
      <c r="HCT41" s="9"/>
      <c r="HCY41" s="9"/>
      <c r="HDD41" s="9"/>
      <c r="HDI41" s="9"/>
      <c r="HDN41" s="9"/>
      <c r="HDS41" s="9"/>
      <c r="HDX41" s="9"/>
      <c r="HEC41" s="9"/>
      <c r="HEH41" s="9"/>
      <c r="HEM41" s="9"/>
      <c r="HER41" s="9"/>
      <c r="HEW41" s="9"/>
      <c r="HFB41" s="9"/>
      <c r="HFG41" s="9"/>
      <c r="HFL41" s="9"/>
      <c r="HFQ41" s="9"/>
      <c r="HFV41" s="9"/>
      <c r="HGA41" s="9"/>
      <c r="HGF41" s="9"/>
      <c r="HGK41" s="9"/>
      <c r="HGP41" s="9"/>
      <c r="HGU41" s="9"/>
      <c r="HGZ41" s="9"/>
      <c r="HHE41" s="9"/>
      <c r="HHJ41" s="9"/>
      <c r="HHO41" s="9"/>
      <c r="HHT41" s="9"/>
      <c r="HHY41" s="9"/>
      <c r="HID41" s="9"/>
      <c r="HII41" s="9"/>
      <c r="HIN41" s="9"/>
      <c r="HIS41" s="9"/>
      <c r="HIX41" s="9"/>
      <c r="HJC41" s="9"/>
      <c r="HJH41" s="9"/>
      <c r="HJM41" s="9"/>
      <c r="HJR41" s="9"/>
      <c r="HJW41" s="9"/>
      <c r="HKB41" s="9"/>
      <c r="HKG41" s="9"/>
      <c r="HKL41" s="9"/>
      <c r="HKQ41" s="9"/>
      <c r="HKV41" s="9"/>
      <c r="HLA41" s="9"/>
      <c r="HLF41" s="9"/>
      <c r="HLK41" s="9"/>
      <c r="HLP41" s="9"/>
      <c r="HLU41" s="9"/>
      <c r="HLZ41" s="9"/>
      <c r="HME41" s="9"/>
      <c r="HMJ41" s="9"/>
      <c r="HMO41" s="9"/>
      <c r="HMT41" s="9"/>
      <c r="HMY41" s="9"/>
      <c r="HND41" s="9"/>
      <c r="HNI41" s="9"/>
      <c r="HNN41" s="9"/>
      <c r="HNS41" s="9"/>
      <c r="HNX41" s="9"/>
      <c r="HOC41" s="9"/>
      <c r="HOH41" s="9"/>
      <c r="HOM41" s="9"/>
      <c r="HOR41" s="9"/>
      <c r="HOW41" s="9"/>
      <c r="HPB41" s="9"/>
      <c r="HPG41" s="9"/>
      <c r="HPL41" s="9"/>
      <c r="HPQ41" s="9"/>
      <c r="HPV41" s="9"/>
      <c r="HQA41" s="9"/>
      <c r="HQF41" s="9"/>
      <c r="HQK41" s="9"/>
      <c r="HQP41" s="9"/>
      <c r="HQU41" s="9"/>
      <c r="HQZ41" s="9"/>
      <c r="HRE41" s="9"/>
      <c r="HRJ41" s="9"/>
      <c r="HRO41" s="9"/>
      <c r="HRT41" s="9"/>
      <c r="HRY41" s="9"/>
      <c r="HSD41" s="9"/>
      <c r="HSI41" s="9"/>
      <c r="HSN41" s="9"/>
      <c r="HSS41" s="9"/>
      <c r="HSX41" s="9"/>
      <c r="HTC41" s="9"/>
      <c r="HTH41" s="9"/>
      <c r="HTM41" s="9"/>
      <c r="HTR41" s="9"/>
      <c r="HTW41" s="9"/>
      <c r="HUB41" s="9"/>
      <c r="HUG41" s="9"/>
      <c r="HUL41" s="9"/>
      <c r="HUQ41" s="9"/>
      <c r="HUV41" s="9"/>
      <c r="HVA41" s="9"/>
      <c r="HVF41" s="9"/>
      <c r="HVK41" s="9"/>
      <c r="HVP41" s="9"/>
      <c r="HVU41" s="9"/>
      <c r="HVZ41" s="9"/>
      <c r="HWE41" s="9"/>
      <c r="HWJ41" s="9"/>
      <c r="HWO41" s="9"/>
      <c r="HWT41" s="9"/>
      <c r="HWY41" s="9"/>
      <c r="HXD41" s="9"/>
      <c r="HXI41" s="9"/>
      <c r="HXN41" s="9"/>
      <c r="HXS41" s="9"/>
      <c r="HXX41" s="9"/>
      <c r="HYC41" s="9"/>
      <c r="HYH41" s="9"/>
      <c r="HYM41" s="9"/>
      <c r="HYR41" s="9"/>
      <c r="HYW41" s="9"/>
      <c r="HZB41" s="9"/>
      <c r="HZG41" s="9"/>
      <c r="HZL41" s="9"/>
      <c r="HZQ41" s="9"/>
      <c r="HZV41" s="9"/>
      <c r="IAA41" s="9"/>
      <c r="IAF41" s="9"/>
      <c r="IAK41" s="9"/>
      <c r="IAP41" s="9"/>
      <c r="IAU41" s="9"/>
      <c r="IAZ41" s="9"/>
      <c r="IBE41" s="9"/>
      <c r="IBJ41" s="9"/>
      <c r="IBO41" s="9"/>
      <c r="IBT41" s="9"/>
      <c r="IBY41" s="9"/>
      <c r="ICD41" s="9"/>
      <c r="ICI41" s="9"/>
      <c r="ICN41" s="9"/>
      <c r="ICS41" s="9"/>
      <c r="ICX41" s="9"/>
      <c r="IDC41" s="9"/>
      <c r="IDH41" s="9"/>
      <c r="IDM41" s="9"/>
      <c r="IDR41" s="9"/>
      <c r="IDW41" s="9"/>
      <c r="IEB41" s="9"/>
      <c r="IEG41" s="9"/>
      <c r="IEL41" s="9"/>
      <c r="IEQ41" s="9"/>
      <c r="IEV41" s="9"/>
      <c r="IFA41" s="9"/>
      <c r="IFF41" s="9"/>
      <c r="IFK41" s="9"/>
      <c r="IFP41" s="9"/>
      <c r="IFU41" s="9"/>
      <c r="IFZ41" s="9"/>
      <c r="IGE41" s="9"/>
      <c r="IGJ41" s="9"/>
      <c r="IGO41" s="9"/>
      <c r="IGT41" s="9"/>
      <c r="IGY41" s="9"/>
      <c r="IHD41" s="9"/>
      <c r="IHI41" s="9"/>
      <c r="IHN41" s="9"/>
      <c r="IHS41" s="9"/>
      <c r="IHX41" s="9"/>
      <c r="IIC41" s="9"/>
      <c r="IIH41" s="9"/>
      <c r="IIM41" s="9"/>
      <c r="IIR41" s="9"/>
      <c r="IIW41" s="9"/>
      <c r="IJB41" s="9"/>
      <c r="IJG41" s="9"/>
      <c r="IJL41" s="9"/>
      <c r="IJQ41" s="9"/>
      <c r="IJV41" s="9"/>
      <c r="IKA41" s="9"/>
      <c r="IKF41" s="9"/>
      <c r="IKK41" s="9"/>
      <c r="IKP41" s="9"/>
      <c r="IKU41" s="9"/>
      <c r="IKZ41" s="9"/>
      <c r="ILE41" s="9"/>
      <c r="ILJ41" s="9"/>
      <c r="ILO41" s="9"/>
      <c r="ILT41" s="9"/>
      <c r="ILY41" s="9"/>
      <c r="IMD41" s="9"/>
      <c r="IMI41" s="9"/>
      <c r="IMN41" s="9"/>
      <c r="IMS41" s="9"/>
      <c r="IMX41" s="9"/>
      <c r="INC41" s="9"/>
      <c r="INH41" s="9"/>
      <c r="INM41" s="9"/>
      <c r="INR41" s="9"/>
      <c r="INW41" s="9"/>
      <c r="IOB41" s="9"/>
      <c r="IOG41" s="9"/>
      <c r="IOL41" s="9"/>
      <c r="IOQ41" s="9"/>
      <c r="IOV41" s="9"/>
      <c r="IPA41" s="9"/>
      <c r="IPF41" s="9"/>
      <c r="IPK41" s="9"/>
      <c r="IPP41" s="9"/>
      <c r="IPU41" s="9"/>
      <c r="IPZ41" s="9"/>
      <c r="IQE41" s="9"/>
      <c r="IQJ41" s="9"/>
      <c r="IQO41" s="9"/>
      <c r="IQT41" s="9"/>
      <c r="IQY41" s="9"/>
      <c r="IRD41" s="9"/>
      <c r="IRI41" s="9"/>
      <c r="IRN41" s="9"/>
      <c r="IRS41" s="9"/>
      <c r="IRX41" s="9"/>
      <c r="ISC41" s="9"/>
      <c r="ISH41" s="9"/>
      <c r="ISM41" s="9"/>
      <c r="ISR41" s="9"/>
      <c r="ISW41" s="9"/>
      <c r="ITB41" s="9"/>
      <c r="ITG41" s="9"/>
      <c r="ITL41" s="9"/>
      <c r="ITQ41" s="9"/>
      <c r="ITV41" s="9"/>
      <c r="IUA41" s="9"/>
      <c r="IUF41" s="9"/>
      <c r="IUK41" s="9"/>
      <c r="IUP41" s="9"/>
      <c r="IUU41" s="9"/>
      <c r="IUZ41" s="9"/>
      <c r="IVE41" s="9"/>
      <c r="IVJ41" s="9"/>
      <c r="IVO41" s="9"/>
      <c r="IVT41" s="9"/>
      <c r="IVY41" s="9"/>
      <c r="IWD41" s="9"/>
      <c r="IWI41" s="9"/>
      <c r="IWN41" s="9"/>
      <c r="IWS41" s="9"/>
      <c r="IWX41" s="9"/>
      <c r="IXC41" s="9"/>
      <c r="IXH41" s="9"/>
      <c r="IXM41" s="9"/>
      <c r="IXR41" s="9"/>
      <c r="IXW41" s="9"/>
      <c r="IYB41" s="9"/>
      <c r="IYG41" s="9"/>
      <c r="IYL41" s="9"/>
      <c r="IYQ41" s="9"/>
      <c r="IYV41" s="9"/>
      <c r="IZA41" s="9"/>
      <c r="IZF41" s="9"/>
      <c r="IZK41" s="9"/>
      <c r="IZP41" s="9"/>
      <c r="IZU41" s="9"/>
      <c r="IZZ41" s="9"/>
      <c r="JAE41" s="9"/>
      <c r="JAJ41" s="9"/>
      <c r="JAO41" s="9"/>
      <c r="JAT41" s="9"/>
      <c r="JAY41" s="9"/>
      <c r="JBD41" s="9"/>
      <c r="JBI41" s="9"/>
      <c r="JBN41" s="9"/>
      <c r="JBS41" s="9"/>
      <c r="JBX41" s="9"/>
      <c r="JCC41" s="9"/>
      <c r="JCH41" s="9"/>
      <c r="JCM41" s="9"/>
      <c r="JCR41" s="9"/>
      <c r="JCW41" s="9"/>
      <c r="JDB41" s="9"/>
      <c r="JDG41" s="9"/>
      <c r="JDL41" s="9"/>
      <c r="JDQ41" s="9"/>
      <c r="JDV41" s="9"/>
      <c r="JEA41" s="9"/>
      <c r="JEF41" s="9"/>
      <c r="JEK41" s="9"/>
      <c r="JEP41" s="9"/>
      <c r="JEU41" s="9"/>
      <c r="JEZ41" s="9"/>
      <c r="JFE41" s="9"/>
      <c r="JFJ41" s="9"/>
      <c r="JFO41" s="9"/>
      <c r="JFT41" s="9"/>
      <c r="JFY41" s="9"/>
      <c r="JGD41" s="9"/>
      <c r="JGI41" s="9"/>
      <c r="JGN41" s="9"/>
      <c r="JGS41" s="9"/>
      <c r="JGX41" s="9"/>
      <c r="JHC41" s="9"/>
      <c r="JHH41" s="9"/>
      <c r="JHM41" s="9"/>
      <c r="JHR41" s="9"/>
      <c r="JHW41" s="9"/>
      <c r="JIB41" s="9"/>
      <c r="JIG41" s="9"/>
      <c r="JIL41" s="9"/>
      <c r="JIQ41" s="9"/>
      <c r="JIV41" s="9"/>
      <c r="JJA41" s="9"/>
      <c r="JJF41" s="9"/>
      <c r="JJK41" s="9"/>
      <c r="JJP41" s="9"/>
      <c r="JJU41" s="9"/>
      <c r="JJZ41" s="9"/>
      <c r="JKE41" s="9"/>
      <c r="JKJ41" s="9"/>
      <c r="JKO41" s="9"/>
      <c r="JKT41" s="9"/>
      <c r="JKY41" s="9"/>
      <c r="JLD41" s="9"/>
      <c r="JLI41" s="9"/>
      <c r="JLN41" s="9"/>
      <c r="JLS41" s="9"/>
      <c r="JLX41" s="9"/>
      <c r="JMC41" s="9"/>
      <c r="JMH41" s="9"/>
      <c r="JMM41" s="9"/>
      <c r="JMR41" s="9"/>
      <c r="JMW41" s="9"/>
      <c r="JNB41" s="9"/>
      <c r="JNG41" s="9"/>
      <c r="JNL41" s="9"/>
      <c r="JNQ41" s="9"/>
      <c r="JNV41" s="9"/>
      <c r="JOA41" s="9"/>
      <c r="JOF41" s="9"/>
      <c r="JOK41" s="9"/>
      <c r="JOP41" s="9"/>
      <c r="JOU41" s="9"/>
      <c r="JOZ41" s="9"/>
      <c r="JPE41" s="9"/>
      <c r="JPJ41" s="9"/>
      <c r="JPO41" s="9"/>
      <c r="JPT41" s="9"/>
      <c r="JPY41" s="9"/>
      <c r="JQD41" s="9"/>
      <c r="JQI41" s="9"/>
      <c r="JQN41" s="9"/>
      <c r="JQS41" s="9"/>
      <c r="JQX41" s="9"/>
      <c r="JRC41" s="9"/>
      <c r="JRH41" s="9"/>
      <c r="JRM41" s="9"/>
      <c r="JRR41" s="9"/>
      <c r="JRW41" s="9"/>
      <c r="JSB41" s="9"/>
      <c r="JSG41" s="9"/>
      <c r="JSL41" s="9"/>
      <c r="JSQ41" s="9"/>
      <c r="JSV41" s="9"/>
      <c r="JTA41" s="9"/>
      <c r="JTF41" s="9"/>
      <c r="JTK41" s="9"/>
      <c r="JTP41" s="9"/>
      <c r="JTU41" s="9"/>
      <c r="JTZ41" s="9"/>
      <c r="JUE41" s="9"/>
      <c r="JUJ41" s="9"/>
      <c r="JUO41" s="9"/>
      <c r="JUT41" s="9"/>
      <c r="JUY41" s="9"/>
      <c r="JVD41" s="9"/>
      <c r="JVI41" s="9"/>
      <c r="JVN41" s="9"/>
      <c r="JVS41" s="9"/>
      <c r="JVX41" s="9"/>
      <c r="JWC41" s="9"/>
      <c r="JWH41" s="9"/>
      <c r="JWM41" s="9"/>
      <c r="JWR41" s="9"/>
      <c r="JWW41" s="9"/>
      <c r="JXB41" s="9"/>
      <c r="JXG41" s="9"/>
      <c r="JXL41" s="9"/>
      <c r="JXQ41" s="9"/>
      <c r="JXV41" s="9"/>
      <c r="JYA41" s="9"/>
      <c r="JYF41" s="9"/>
      <c r="JYK41" s="9"/>
      <c r="JYP41" s="9"/>
      <c r="JYU41" s="9"/>
      <c r="JYZ41" s="9"/>
      <c r="JZE41" s="9"/>
      <c r="JZJ41" s="9"/>
      <c r="JZO41" s="9"/>
      <c r="JZT41" s="9"/>
      <c r="JZY41" s="9"/>
      <c r="KAD41" s="9"/>
      <c r="KAI41" s="9"/>
      <c r="KAN41" s="9"/>
      <c r="KAS41" s="9"/>
      <c r="KAX41" s="9"/>
      <c r="KBC41" s="9"/>
      <c r="KBH41" s="9"/>
      <c r="KBM41" s="9"/>
      <c r="KBR41" s="9"/>
      <c r="KBW41" s="9"/>
      <c r="KCB41" s="9"/>
      <c r="KCG41" s="9"/>
      <c r="KCL41" s="9"/>
      <c r="KCQ41" s="9"/>
      <c r="KCV41" s="9"/>
      <c r="KDA41" s="9"/>
      <c r="KDF41" s="9"/>
      <c r="KDK41" s="9"/>
      <c r="KDP41" s="9"/>
      <c r="KDU41" s="9"/>
      <c r="KDZ41" s="9"/>
      <c r="KEE41" s="9"/>
      <c r="KEJ41" s="9"/>
      <c r="KEO41" s="9"/>
      <c r="KET41" s="9"/>
      <c r="KEY41" s="9"/>
      <c r="KFD41" s="9"/>
      <c r="KFI41" s="9"/>
      <c r="KFN41" s="9"/>
      <c r="KFS41" s="9"/>
      <c r="KFX41" s="9"/>
      <c r="KGC41" s="9"/>
      <c r="KGH41" s="9"/>
      <c r="KGM41" s="9"/>
      <c r="KGR41" s="9"/>
      <c r="KGW41" s="9"/>
      <c r="KHB41" s="9"/>
      <c r="KHG41" s="9"/>
      <c r="KHL41" s="9"/>
      <c r="KHQ41" s="9"/>
      <c r="KHV41" s="9"/>
      <c r="KIA41" s="9"/>
      <c r="KIF41" s="9"/>
      <c r="KIK41" s="9"/>
      <c r="KIP41" s="9"/>
      <c r="KIU41" s="9"/>
      <c r="KIZ41" s="9"/>
      <c r="KJE41" s="9"/>
      <c r="KJJ41" s="9"/>
      <c r="KJO41" s="9"/>
      <c r="KJT41" s="9"/>
      <c r="KJY41" s="9"/>
      <c r="KKD41" s="9"/>
      <c r="KKI41" s="9"/>
      <c r="KKN41" s="9"/>
      <c r="KKS41" s="9"/>
      <c r="KKX41" s="9"/>
      <c r="KLC41" s="9"/>
      <c r="KLH41" s="9"/>
      <c r="KLM41" s="9"/>
      <c r="KLR41" s="9"/>
      <c r="KLW41" s="9"/>
      <c r="KMB41" s="9"/>
      <c r="KMG41" s="9"/>
      <c r="KML41" s="9"/>
      <c r="KMQ41" s="9"/>
      <c r="KMV41" s="9"/>
      <c r="KNA41" s="9"/>
      <c r="KNF41" s="9"/>
      <c r="KNK41" s="9"/>
      <c r="KNP41" s="9"/>
      <c r="KNU41" s="9"/>
      <c r="KNZ41" s="9"/>
      <c r="KOE41" s="9"/>
      <c r="KOJ41" s="9"/>
      <c r="KOO41" s="9"/>
      <c r="KOT41" s="9"/>
      <c r="KOY41" s="9"/>
      <c r="KPD41" s="9"/>
      <c r="KPI41" s="9"/>
      <c r="KPN41" s="9"/>
      <c r="KPS41" s="9"/>
      <c r="KPX41" s="9"/>
      <c r="KQC41" s="9"/>
      <c r="KQH41" s="9"/>
      <c r="KQM41" s="9"/>
      <c r="KQR41" s="9"/>
      <c r="KQW41" s="9"/>
      <c r="KRB41" s="9"/>
      <c r="KRG41" s="9"/>
      <c r="KRL41" s="9"/>
      <c r="KRQ41" s="9"/>
      <c r="KRV41" s="9"/>
      <c r="KSA41" s="9"/>
      <c r="KSF41" s="9"/>
      <c r="KSK41" s="9"/>
      <c r="KSP41" s="9"/>
      <c r="KSU41" s="9"/>
      <c r="KSZ41" s="9"/>
      <c r="KTE41" s="9"/>
      <c r="KTJ41" s="9"/>
      <c r="KTO41" s="9"/>
      <c r="KTT41" s="9"/>
      <c r="KTY41" s="9"/>
      <c r="KUD41" s="9"/>
      <c r="KUI41" s="9"/>
      <c r="KUN41" s="9"/>
      <c r="KUS41" s="9"/>
      <c r="KUX41" s="9"/>
      <c r="KVC41" s="9"/>
      <c r="KVH41" s="9"/>
      <c r="KVM41" s="9"/>
      <c r="KVR41" s="9"/>
      <c r="KVW41" s="9"/>
      <c r="KWB41" s="9"/>
      <c r="KWG41" s="9"/>
      <c r="KWL41" s="9"/>
      <c r="KWQ41" s="9"/>
      <c r="KWV41" s="9"/>
      <c r="KXA41" s="9"/>
      <c r="KXF41" s="9"/>
      <c r="KXK41" s="9"/>
      <c r="KXP41" s="9"/>
      <c r="KXU41" s="9"/>
      <c r="KXZ41" s="9"/>
      <c r="KYE41" s="9"/>
      <c r="KYJ41" s="9"/>
      <c r="KYO41" s="9"/>
      <c r="KYT41" s="9"/>
      <c r="KYY41" s="9"/>
      <c r="KZD41" s="9"/>
      <c r="KZI41" s="9"/>
      <c r="KZN41" s="9"/>
      <c r="KZS41" s="9"/>
      <c r="KZX41" s="9"/>
      <c r="LAC41" s="9"/>
      <c r="LAH41" s="9"/>
      <c r="LAM41" s="9"/>
      <c r="LAR41" s="9"/>
      <c r="LAW41" s="9"/>
      <c r="LBB41" s="9"/>
      <c r="LBG41" s="9"/>
      <c r="LBL41" s="9"/>
      <c r="LBQ41" s="9"/>
      <c r="LBV41" s="9"/>
      <c r="LCA41" s="9"/>
      <c r="LCF41" s="9"/>
      <c r="LCK41" s="9"/>
      <c r="LCP41" s="9"/>
      <c r="LCU41" s="9"/>
      <c r="LCZ41" s="9"/>
      <c r="LDE41" s="9"/>
      <c r="LDJ41" s="9"/>
      <c r="LDO41" s="9"/>
      <c r="LDT41" s="9"/>
      <c r="LDY41" s="9"/>
      <c r="LED41" s="9"/>
      <c r="LEI41" s="9"/>
      <c r="LEN41" s="9"/>
      <c r="LES41" s="9"/>
      <c r="LEX41" s="9"/>
      <c r="LFC41" s="9"/>
      <c r="LFH41" s="9"/>
      <c r="LFM41" s="9"/>
      <c r="LFR41" s="9"/>
      <c r="LFW41" s="9"/>
      <c r="LGB41" s="9"/>
      <c r="LGG41" s="9"/>
      <c r="LGL41" s="9"/>
      <c r="LGQ41" s="9"/>
      <c r="LGV41" s="9"/>
      <c r="LHA41" s="9"/>
      <c r="LHF41" s="9"/>
      <c r="LHK41" s="9"/>
      <c r="LHP41" s="9"/>
      <c r="LHU41" s="9"/>
      <c r="LHZ41" s="9"/>
      <c r="LIE41" s="9"/>
      <c r="LIJ41" s="9"/>
      <c r="LIO41" s="9"/>
      <c r="LIT41" s="9"/>
      <c r="LIY41" s="9"/>
      <c r="LJD41" s="9"/>
      <c r="LJI41" s="9"/>
      <c r="LJN41" s="9"/>
      <c r="LJS41" s="9"/>
      <c r="LJX41" s="9"/>
      <c r="LKC41" s="9"/>
      <c r="LKH41" s="9"/>
      <c r="LKM41" s="9"/>
      <c r="LKR41" s="9"/>
      <c r="LKW41" s="9"/>
      <c r="LLB41" s="9"/>
      <c r="LLG41" s="9"/>
      <c r="LLL41" s="9"/>
      <c r="LLQ41" s="9"/>
      <c r="LLV41" s="9"/>
      <c r="LMA41" s="9"/>
      <c r="LMF41" s="9"/>
      <c r="LMK41" s="9"/>
      <c r="LMP41" s="9"/>
      <c r="LMU41" s="9"/>
      <c r="LMZ41" s="9"/>
      <c r="LNE41" s="9"/>
      <c r="LNJ41" s="9"/>
      <c r="LNO41" s="9"/>
      <c r="LNT41" s="9"/>
      <c r="LNY41" s="9"/>
      <c r="LOD41" s="9"/>
      <c r="LOI41" s="9"/>
      <c r="LON41" s="9"/>
      <c r="LOS41" s="9"/>
      <c r="LOX41" s="9"/>
      <c r="LPC41" s="9"/>
      <c r="LPH41" s="9"/>
      <c r="LPM41" s="9"/>
      <c r="LPR41" s="9"/>
      <c r="LPW41" s="9"/>
      <c r="LQB41" s="9"/>
      <c r="LQG41" s="9"/>
      <c r="LQL41" s="9"/>
      <c r="LQQ41" s="9"/>
      <c r="LQV41" s="9"/>
      <c r="LRA41" s="9"/>
      <c r="LRF41" s="9"/>
      <c r="LRK41" s="9"/>
      <c r="LRP41" s="9"/>
      <c r="LRU41" s="9"/>
      <c r="LRZ41" s="9"/>
      <c r="LSE41" s="9"/>
      <c r="LSJ41" s="9"/>
      <c r="LSO41" s="9"/>
      <c r="LST41" s="9"/>
      <c r="LSY41" s="9"/>
      <c r="LTD41" s="9"/>
      <c r="LTI41" s="9"/>
      <c r="LTN41" s="9"/>
      <c r="LTS41" s="9"/>
      <c r="LTX41" s="9"/>
      <c r="LUC41" s="9"/>
      <c r="LUH41" s="9"/>
      <c r="LUM41" s="9"/>
      <c r="LUR41" s="9"/>
      <c r="LUW41" s="9"/>
      <c r="LVB41" s="9"/>
      <c r="LVG41" s="9"/>
      <c r="LVL41" s="9"/>
      <c r="LVQ41" s="9"/>
      <c r="LVV41" s="9"/>
      <c r="LWA41" s="9"/>
      <c r="LWF41" s="9"/>
      <c r="LWK41" s="9"/>
      <c r="LWP41" s="9"/>
      <c r="LWU41" s="9"/>
      <c r="LWZ41" s="9"/>
      <c r="LXE41" s="9"/>
      <c r="LXJ41" s="9"/>
      <c r="LXO41" s="9"/>
      <c r="LXT41" s="9"/>
      <c r="LXY41" s="9"/>
      <c r="LYD41" s="9"/>
      <c r="LYI41" s="9"/>
      <c r="LYN41" s="9"/>
      <c r="LYS41" s="9"/>
      <c r="LYX41" s="9"/>
      <c r="LZC41" s="9"/>
      <c r="LZH41" s="9"/>
      <c r="LZM41" s="9"/>
      <c r="LZR41" s="9"/>
      <c r="LZW41" s="9"/>
      <c r="MAB41" s="9"/>
      <c r="MAG41" s="9"/>
      <c r="MAL41" s="9"/>
      <c r="MAQ41" s="9"/>
      <c r="MAV41" s="9"/>
      <c r="MBA41" s="9"/>
      <c r="MBF41" s="9"/>
      <c r="MBK41" s="9"/>
      <c r="MBP41" s="9"/>
      <c r="MBU41" s="9"/>
      <c r="MBZ41" s="9"/>
      <c r="MCE41" s="9"/>
      <c r="MCJ41" s="9"/>
      <c r="MCO41" s="9"/>
      <c r="MCT41" s="9"/>
      <c r="MCY41" s="9"/>
      <c r="MDD41" s="9"/>
      <c r="MDI41" s="9"/>
      <c r="MDN41" s="9"/>
      <c r="MDS41" s="9"/>
      <c r="MDX41" s="9"/>
      <c r="MEC41" s="9"/>
      <c r="MEH41" s="9"/>
      <c r="MEM41" s="9"/>
      <c r="MER41" s="9"/>
      <c r="MEW41" s="9"/>
      <c r="MFB41" s="9"/>
      <c r="MFG41" s="9"/>
      <c r="MFL41" s="9"/>
      <c r="MFQ41" s="9"/>
      <c r="MFV41" s="9"/>
      <c r="MGA41" s="9"/>
      <c r="MGF41" s="9"/>
      <c r="MGK41" s="9"/>
      <c r="MGP41" s="9"/>
      <c r="MGU41" s="9"/>
      <c r="MGZ41" s="9"/>
      <c r="MHE41" s="9"/>
      <c r="MHJ41" s="9"/>
      <c r="MHO41" s="9"/>
      <c r="MHT41" s="9"/>
      <c r="MHY41" s="9"/>
      <c r="MID41" s="9"/>
      <c r="MII41" s="9"/>
      <c r="MIN41" s="9"/>
      <c r="MIS41" s="9"/>
      <c r="MIX41" s="9"/>
      <c r="MJC41" s="9"/>
      <c r="MJH41" s="9"/>
      <c r="MJM41" s="9"/>
      <c r="MJR41" s="9"/>
      <c r="MJW41" s="9"/>
      <c r="MKB41" s="9"/>
      <c r="MKG41" s="9"/>
      <c r="MKL41" s="9"/>
      <c r="MKQ41" s="9"/>
      <c r="MKV41" s="9"/>
      <c r="MLA41" s="9"/>
      <c r="MLF41" s="9"/>
      <c r="MLK41" s="9"/>
      <c r="MLP41" s="9"/>
      <c r="MLU41" s="9"/>
      <c r="MLZ41" s="9"/>
      <c r="MME41" s="9"/>
      <c r="MMJ41" s="9"/>
      <c r="MMO41" s="9"/>
      <c r="MMT41" s="9"/>
      <c r="MMY41" s="9"/>
      <c r="MND41" s="9"/>
      <c r="MNI41" s="9"/>
      <c r="MNN41" s="9"/>
      <c r="MNS41" s="9"/>
      <c r="MNX41" s="9"/>
      <c r="MOC41" s="9"/>
      <c r="MOH41" s="9"/>
      <c r="MOM41" s="9"/>
      <c r="MOR41" s="9"/>
      <c r="MOW41" s="9"/>
      <c r="MPB41" s="9"/>
      <c r="MPG41" s="9"/>
      <c r="MPL41" s="9"/>
      <c r="MPQ41" s="9"/>
      <c r="MPV41" s="9"/>
      <c r="MQA41" s="9"/>
      <c r="MQF41" s="9"/>
      <c r="MQK41" s="9"/>
      <c r="MQP41" s="9"/>
      <c r="MQU41" s="9"/>
      <c r="MQZ41" s="9"/>
      <c r="MRE41" s="9"/>
      <c r="MRJ41" s="9"/>
      <c r="MRO41" s="9"/>
      <c r="MRT41" s="9"/>
      <c r="MRY41" s="9"/>
      <c r="MSD41" s="9"/>
      <c r="MSI41" s="9"/>
      <c r="MSN41" s="9"/>
      <c r="MSS41" s="9"/>
      <c r="MSX41" s="9"/>
      <c r="MTC41" s="9"/>
      <c r="MTH41" s="9"/>
      <c r="MTM41" s="9"/>
      <c r="MTR41" s="9"/>
      <c r="MTW41" s="9"/>
      <c r="MUB41" s="9"/>
      <c r="MUG41" s="9"/>
      <c r="MUL41" s="9"/>
      <c r="MUQ41" s="9"/>
      <c r="MUV41" s="9"/>
      <c r="MVA41" s="9"/>
      <c r="MVF41" s="9"/>
      <c r="MVK41" s="9"/>
      <c r="MVP41" s="9"/>
      <c r="MVU41" s="9"/>
      <c r="MVZ41" s="9"/>
      <c r="MWE41" s="9"/>
      <c r="MWJ41" s="9"/>
      <c r="MWO41" s="9"/>
      <c r="MWT41" s="9"/>
      <c r="MWY41" s="9"/>
      <c r="MXD41" s="9"/>
      <c r="MXI41" s="9"/>
      <c r="MXN41" s="9"/>
      <c r="MXS41" s="9"/>
      <c r="MXX41" s="9"/>
      <c r="MYC41" s="9"/>
      <c r="MYH41" s="9"/>
      <c r="MYM41" s="9"/>
      <c r="MYR41" s="9"/>
      <c r="MYW41" s="9"/>
      <c r="MZB41" s="9"/>
      <c r="MZG41" s="9"/>
      <c r="MZL41" s="9"/>
      <c r="MZQ41" s="9"/>
      <c r="MZV41" s="9"/>
      <c r="NAA41" s="9"/>
      <c r="NAF41" s="9"/>
      <c r="NAK41" s="9"/>
      <c r="NAP41" s="9"/>
      <c r="NAU41" s="9"/>
      <c r="NAZ41" s="9"/>
      <c r="NBE41" s="9"/>
      <c r="NBJ41" s="9"/>
      <c r="NBO41" s="9"/>
      <c r="NBT41" s="9"/>
      <c r="NBY41" s="9"/>
      <c r="NCD41" s="9"/>
      <c r="NCI41" s="9"/>
      <c r="NCN41" s="9"/>
      <c r="NCS41" s="9"/>
      <c r="NCX41" s="9"/>
      <c r="NDC41" s="9"/>
      <c r="NDH41" s="9"/>
      <c r="NDM41" s="9"/>
      <c r="NDR41" s="9"/>
      <c r="NDW41" s="9"/>
      <c r="NEB41" s="9"/>
      <c r="NEG41" s="9"/>
      <c r="NEL41" s="9"/>
      <c r="NEQ41" s="9"/>
      <c r="NEV41" s="9"/>
      <c r="NFA41" s="9"/>
      <c r="NFF41" s="9"/>
      <c r="NFK41" s="9"/>
      <c r="NFP41" s="9"/>
      <c r="NFU41" s="9"/>
      <c r="NFZ41" s="9"/>
      <c r="NGE41" s="9"/>
      <c r="NGJ41" s="9"/>
      <c r="NGO41" s="9"/>
      <c r="NGT41" s="9"/>
      <c r="NGY41" s="9"/>
      <c r="NHD41" s="9"/>
      <c r="NHI41" s="9"/>
      <c r="NHN41" s="9"/>
      <c r="NHS41" s="9"/>
      <c r="NHX41" s="9"/>
      <c r="NIC41" s="9"/>
      <c r="NIH41" s="9"/>
      <c r="NIM41" s="9"/>
      <c r="NIR41" s="9"/>
      <c r="NIW41" s="9"/>
      <c r="NJB41" s="9"/>
      <c r="NJG41" s="9"/>
      <c r="NJL41" s="9"/>
      <c r="NJQ41" s="9"/>
      <c r="NJV41" s="9"/>
      <c r="NKA41" s="9"/>
      <c r="NKF41" s="9"/>
      <c r="NKK41" s="9"/>
      <c r="NKP41" s="9"/>
      <c r="NKU41" s="9"/>
      <c r="NKZ41" s="9"/>
      <c r="NLE41" s="9"/>
      <c r="NLJ41" s="9"/>
      <c r="NLO41" s="9"/>
      <c r="NLT41" s="9"/>
      <c r="NLY41" s="9"/>
      <c r="NMD41" s="9"/>
      <c r="NMI41" s="9"/>
      <c r="NMN41" s="9"/>
      <c r="NMS41" s="9"/>
      <c r="NMX41" s="9"/>
      <c r="NNC41" s="9"/>
      <c r="NNH41" s="9"/>
      <c r="NNM41" s="9"/>
      <c r="NNR41" s="9"/>
      <c r="NNW41" s="9"/>
      <c r="NOB41" s="9"/>
      <c r="NOG41" s="9"/>
      <c r="NOL41" s="9"/>
      <c r="NOQ41" s="9"/>
      <c r="NOV41" s="9"/>
      <c r="NPA41" s="9"/>
      <c r="NPF41" s="9"/>
      <c r="NPK41" s="9"/>
      <c r="NPP41" s="9"/>
      <c r="NPU41" s="9"/>
      <c r="NPZ41" s="9"/>
      <c r="NQE41" s="9"/>
      <c r="NQJ41" s="9"/>
      <c r="NQO41" s="9"/>
      <c r="NQT41" s="9"/>
      <c r="NQY41" s="9"/>
      <c r="NRD41" s="9"/>
      <c r="NRI41" s="9"/>
      <c r="NRN41" s="9"/>
      <c r="NRS41" s="9"/>
      <c r="NRX41" s="9"/>
      <c r="NSC41" s="9"/>
      <c r="NSH41" s="9"/>
      <c r="NSM41" s="9"/>
      <c r="NSR41" s="9"/>
      <c r="NSW41" s="9"/>
      <c r="NTB41" s="9"/>
      <c r="NTG41" s="9"/>
      <c r="NTL41" s="9"/>
      <c r="NTQ41" s="9"/>
      <c r="NTV41" s="9"/>
      <c r="NUA41" s="9"/>
      <c r="NUF41" s="9"/>
      <c r="NUK41" s="9"/>
      <c r="NUP41" s="9"/>
      <c r="NUU41" s="9"/>
      <c r="NUZ41" s="9"/>
      <c r="NVE41" s="9"/>
      <c r="NVJ41" s="9"/>
      <c r="NVO41" s="9"/>
      <c r="NVT41" s="9"/>
      <c r="NVY41" s="9"/>
      <c r="NWD41" s="9"/>
      <c r="NWI41" s="9"/>
      <c r="NWN41" s="9"/>
      <c r="NWS41" s="9"/>
      <c r="NWX41" s="9"/>
      <c r="NXC41" s="9"/>
      <c r="NXH41" s="9"/>
      <c r="NXM41" s="9"/>
      <c r="NXR41" s="9"/>
      <c r="NXW41" s="9"/>
      <c r="NYB41" s="9"/>
      <c r="NYG41" s="9"/>
      <c r="NYL41" s="9"/>
      <c r="NYQ41" s="9"/>
      <c r="NYV41" s="9"/>
      <c r="NZA41" s="9"/>
      <c r="NZF41" s="9"/>
      <c r="NZK41" s="9"/>
      <c r="NZP41" s="9"/>
      <c r="NZU41" s="9"/>
      <c r="NZZ41" s="9"/>
      <c r="OAE41" s="9"/>
      <c r="OAJ41" s="9"/>
      <c r="OAO41" s="9"/>
      <c r="OAT41" s="9"/>
      <c r="OAY41" s="9"/>
      <c r="OBD41" s="9"/>
      <c r="OBI41" s="9"/>
      <c r="OBN41" s="9"/>
      <c r="OBS41" s="9"/>
      <c r="OBX41" s="9"/>
      <c r="OCC41" s="9"/>
      <c r="OCH41" s="9"/>
      <c r="OCM41" s="9"/>
      <c r="OCR41" s="9"/>
      <c r="OCW41" s="9"/>
      <c r="ODB41" s="9"/>
      <c r="ODG41" s="9"/>
      <c r="ODL41" s="9"/>
      <c r="ODQ41" s="9"/>
      <c r="ODV41" s="9"/>
      <c r="OEA41" s="9"/>
      <c r="OEF41" s="9"/>
      <c r="OEK41" s="9"/>
      <c r="OEP41" s="9"/>
      <c r="OEU41" s="9"/>
      <c r="OEZ41" s="9"/>
      <c r="OFE41" s="9"/>
      <c r="OFJ41" s="9"/>
      <c r="OFO41" s="9"/>
      <c r="OFT41" s="9"/>
      <c r="OFY41" s="9"/>
      <c r="OGD41" s="9"/>
      <c r="OGI41" s="9"/>
      <c r="OGN41" s="9"/>
      <c r="OGS41" s="9"/>
      <c r="OGX41" s="9"/>
      <c r="OHC41" s="9"/>
      <c r="OHH41" s="9"/>
      <c r="OHM41" s="9"/>
      <c r="OHR41" s="9"/>
      <c r="OHW41" s="9"/>
      <c r="OIB41" s="9"/>
      <c r="OIG41" s="9"/>
      <c r="OIL41" s="9"/>
      <c r="OIQ41" s="9"/>
      <c r="OIV41" s="9"/>
      <c r="OJA41" s="9"/>
      <c r="OJF41" s="9"/>
      <c r="OJK41" s="9"/>
      <c r="OJP41" s="9"/>
      <c r="OJU41" s="9"/>
      <c r="OJZ41" s="9"/>
      <c r="OKE41" s="9"/>
      <c r="OKJ41" s="9"/>
      <c r="OKO41" s="9"/>
      <c r="OKT41" s="9"/>
      <c r="OKY41" s="9"/>
      <c r="OLD41" s="9"/>
      <c r="OLI41" s="9"/>
      <c r="OLN41" s="9"/>
      <c r="OLS41" s="9"/>
      <c r="OLX41" s="9"/>
      <c r="OMC41" s="9"/>
      <c r="OMH41" s="9"/>
      <c r="OMM41" s="9"/>
      <c r="OMR41" s="9"/>
      <c r="OMW41" s="9"/>
      <c r="ONB41" s="9"/>
      <c r="ONG41" s="9"/>
      <c r="ONL41" s="9"/>
      <c r="ONQ41" s="9"/>
      <c r="ONV41" s="9"/>
      <c r="OOA41" s="9"/>
      <c r="OOF41" s="9"/>
      <c r="OOK41" s="9"/>
      <c r="OOP41" s="9"/>
      <c r="OOU41" s="9"/>
      <c r="OOZ41" s="9"/>
      <c r="OPE41" s="9"/>
      <c r="OPJ41" s="9"/>
      <c r="OPO41" s="9"/>
      <c r="OPT41" s="9"/>
      <c r="OPY41" s="9"/>
      <c r="OQD41" s="9"/>
      <c r="OQI41" s="9"/>
      <c r="OQN41" s="9"/>
      <c r="OQS41" s="9"/>
      <c r="OQX41" s="9"/>
      <c r="ORC41" s="9"/>
      <c r="ORH41" s="9"/>
      <c r="ORM41" s="9"/>
      <c r="ORR41" s="9"/>
      <c r="ORW41" s="9"/>
      <c r="OSB41" s="9"/>
      <c r="OSG41" s="9"/>
      <c r="OSL41" s="9"/>
      <c r="OSQ41" s="9"/>
      <c r="OSV41" s="9"/>
      <c r="OTA41" s="9"/>
      <c r="OTF41" s="9"/>
      <c r="OTK41" s="9"/>
      <c r="OTP41" s="9"/>
      <c r="OTU41" s="9"/>
      <c r="OTZ41" s="9"/>
      <c r="OUE41" s="9"/>
      <c r="OUJ41" s="9"/>
      <c r="OUO41" s="9"/>
      <c r="OUT41" s="9"/>
      <c r="OUY41" s="9"/>
      <c r="OVD41" s="9"/>
      <c r="OVI41" s="9"/>
      <c r="OVN41" s="9"/>
      <c r="OVS41" s="9"/>
      <c r="OVX41" s="9"/>
      <c r="OWC41" s="9"/>
      <c r="OWH41" s="9"/>
      <c r="OWM41" s="9"/>
      <c r="OWR41" s="9"/>
      <c r="OWW41" s="9"/>
      <c r="OXB41" s="9"/>
      <c r="OXG41" s="9"/>
      <c r="OXL41" s="9"/>
      <c r="OXQ41" s="9"/>
      <c r="OXV41" s="9"/>
      <c r="OYA41" s="9"/>
      <c r="OYF41" s="9"/>
      <c r="OYK41" s="9"/>
      <c r="OYP41" s="9"/>
      <c r="OYU41" s="9"/>
      <c r="OYZ41" s="9"/>
      <c r="OZE41" s="9"/>
      <c r="OZJ41" s="9"/>
      <c r="OZO41" s="9"/>
      <c r="OZT41" s="9"/>
      <c r="OZY41" s="9"/>
      <c r="PAD41" s="9"/>
      <c r="PAI41" s="9"/>
      <c r="PAN41" s="9"/>
      <c r="PAS41" s="9"/>
      <c r="PAX41" s="9"/>
      <c r="PBC41" s="9"/>
      <c r="PBH41" s="9"/>
      <c r="PBM41" s="9"/>
      <c r="PBR41" s="9"/>
      <c r="PBW41" s="9"/>
      <c r="PCB41" s="9"/>
      <c r="PCG41" s="9"/>
      <c r="PCL41" s="9"/>
      <c r="PCQ41" s="9"/>
      <c r="PCV41" s="9"/>
      <c r="PDA41" s="9"/>
      <c r="PDF41" s="9"/>
      <c r="PDK41" s="9"/>
      <c r="PDP41" s="9"/>
      <c r="PDU41" s="9"/>
      <c r="PDZ41" s="9"/>
      <c r="PEE41" s="9"/>
      <c r="PEJ41" s="9"/>
      <c r="PEO41" s="9"/>
      <c r="PET41" s="9"/>
      <c r="PEY41" s="9"/>
      <c r="PFD41" s="9"/>
      <c r="PFI41" s="9"/>
      <c r="PFN41" s="9"/>
      <c r="PFS41" s="9"/>
      <c r="PFX41" s="9"/>
      <c r="PGC41" s="9"/>
      <c r="PGH41" s="9"/>
      <c r="PGM41" s="9"/>
      <c r="PGR41" s="9"/>
      <c r="PGW41" s="9"/>
      <c r="PHB41" s="9"/>
      <c r="PHG41" s="9"/>
      <c r="PHL41" s="9"/>
      <c r="PHQ41" s="9"/>
      <c r="PHV41" s="9"/>
      <c r="PIA41" s="9"/>
      <c r="PIF41" s="9"/>
      <c r="PIK41" s="9"/>
      <c r="PIP41" s="9"/>
      <c r="PIU41" s="9"/>
      <c r="PIZ41" s="9"/>
      <c r="PJE41" s="9"/>
      <c r="PJJ41" s="9"/>
      <c r="PJO41" s="9"/>
      <c r="PJT41" s="9"/>
      <c r="PJY41" s="9"/>
      <c r="PKD41" s="9"/>
      <c r="PKI41" s="9"/>
      <c r="PKN41" s="9"/>
      <c r="PKS41" s="9"/>
      <c r="PKX41" s="9"/>
      <c r="PLC41" s="9"/>
      <c r="PLH41" s="9"/>
      <c r="PLM41" s="9"/>
      <c r="PLR41" s="9"/>
      <c r="PLW41" s="9"/>
      <c r="PMB41" s="9"/>
      <c r="PMG41" s="9"/>
      <c r="PML41" s="9"/>
      <c r="PMQ41" s="9"/>
      <c r="PMV41" s="9"/>
      <c r="PNA41" s="9"/>
      <c r="PNF41" s="9"/>
      <c r="PNK41" s="9"/>
      <c r="PNP41" s="9"/>
      <c r="PNU41" s="9"/>
      <c r="PNZ41" s="9"/>
      <c r="POE41" s="9"/>
      <c r="POJ41" s="9"/>
      <c r="POO41" s="9"/>
      <c r="POT41" s="9"/>
      <c r="POY41" s="9"/>
      <c r="PPD41" s="9"/>
      <c r="PPI41" s="9"/>
      <c r="PPN41" s="9"/>
      <c r="PPS41" s="9"/>
      <c r="PPX41" s="9"/>
      <c r="PQC41" s="9"/>
      <c r="PQH41" s="9"/>
      <c r="PQM41" s="9"/>
      <c r="PQR41" s="9"/>
      <c r="PQW41" s="9"/>
      <c r="PRB41" s="9"/>
      <c r="PRG41" s="9"/>
      <c r="PRL41" s="9"/>
      <c r="PRQ41" s="9"/>
      <c r="PRV41" s="9"/>
      <c r="PSA41" s="9"/>
      <c r="PSF41" s="9"/>
      <c r="PSK41" s="9"/>
      <c r="PSP41" s="9"/>
      <c r="PSU41" s="9"/>
      <c r="PSZ41" s="9"/>
      <c r="PTE41" s="9"/>
      <c r="PTJ41" s="9"/>
      <c r="PTO41" s="9"/>
      <c r="PTT41" s="9"/>
      <c r="PTY41" s="9"/>
      <c r="PUD41" s="9"/>
      <c r="PUI41" s="9"/>
      <c r="PUN41" s="9"/>
      <c r="PUS41" s="9"/>
      <c r="PUX41" s="9"/>
      <c r="PVC41" s="9"/>
      <c r="PVH41" s="9"/>
      <c r="PVM41" s="9"/>
      <c r="PVR41" s="9"/>
      <c r="PVW41" s="9"/>
      <c r="PWB41" s="9"/>
      <c r="PWG41" s="9"/>
      <c r="PWL41" s="9"/>
      <c r="PWQ41" s="9"/>
      <c r="PWV41" s="9"/>
      <c r="PXA41" s="9"/>
      <c r="PXF41" s="9"/>
      <c r="PXK41" s="9"/>
      <c r="PXP41" s="9"/>
      <c r="PXU41" s="9"/>
      <c r="PXZ41" s="9"/>
      <c r="PYE41" s="9"/>
      <c r="PYJ41" s="9"/>
      <c r="PYO41" s="9"/>
      <c r="PYT41" s="9"/>
      <c r="PYY41" s="9"/>
      <c r="PZD41" s="9"/>
      <c r="PZI41" s="9"/>
      <c r="PZN41" s="9"/>
      <c r="PZS41" s="9"/>
      <c r="PZX41" s="9"/>
      <c r="QAC41" s="9"/>
      <c r="QAH41" s="9"/>
      <c r="QAM41" s="9"/>
      <c r="QAR41" s="9"/>
      <c r="QAW41" s="9"/>
      <c r="QBB41" s="9"/>
      <c r="QBG41" s="9"/>
      <c r="QBL41" s="9"/>
      <c r="QBQ41" s="9"/>
      <c r="QBV41" s="9"/>
      <c r="QCA41" s="9"/>
      <c r="QCF41" s="9"/>
      <c r="QCK41" s="9"/>
      <c r="QCP41" s="9"/>
      <c r="QCU41" s="9"/>
      <c r="QCZ41" s="9"/>
      <c r="QDE41" s="9"/>
      <c r="QDJ41" s="9"/>
      <c r="QDO41" s="9"/>
      <c r="QDT41" s="9"/>
      <c r="QDY41" s="9"/>
      <c r="QED41" s="9"/>
      <c r="QEI41" s="9"/>
      <c r="QEN41" s="9"/>
      <c r="QES41" s="9"/>
      <c r="QEX41" s="9"/>
      <c r="QFC41" s="9"/>
      <c r="QFH41" s="9"/>
      <c r="QFM41" s="9"/>
      <c r="QFR41" s="9"/>
      <c r="QFW41" s="9"/>
      <c r="QGB41" s="9"/>
      <c r="QGG41" s="9"/>
      <c r="QGL41" s="9"/>
      <c r="QGQ41" s="9"/>
      <c r="QGV41" s="9"/>
      <c r="QHA41" s="9"/>
      <c r="QHF41" s="9"/>
      <c r="QHK41" s="9"/>
      <c r="QHP41" s="9"/>
      <c r="QHU41" s="9"/>
      <c r="QHZ41" s="9"/>
      <c r="QIE41" s="9"/>
      <c r="QIJ41" s="9"/>
      <c r="QIO41" s="9"/>
      <c r="QIT41" s="9"/>
      <c r="QIY41" s="9"/>
      <c r="QJD41" s="9"/>
      <c r="QJI41" s="9"/>
      <c r="QJN41" s="9"/>
      <c r="QJS41" s="9"/>
      <c r="QJX41" s="9"/>
      <c r="QKC41" s="9"/>
      <c r="QKH41" s="9"/>
      <c r="QKM41" s="9"/>
      <c r="QKR41" s="9"/>
      <c r="QKW41" s="9"/>
      <c r="QLB41" s="9"/>
      <c r="QLG41" s="9"/>
      <c r="QLL41" s="9"/>
      <c r="QLQ41" s="9"/>
      <c r="QLV41" s="9"/>
      <c r="QMA41" s="9"/>
      <c r="QMF41" s="9"/>
      <c r="QMK41" s="9"/>
      <c r="QMP41" s="9"/>
      <c r="QMU41" s="9"/>
      <c r="QMZ41" s="9"/>
      <c r="QNE41" s="9"/>
      <c r="QNJ41" s="9"/>
      <c r="QNO41" s="9"/>
      <c r="QNT41" s="9"/>
      <c r="QNY41" s="9"/>
      <c r="QOD41" s="9"/>
      <c r="QOI41" s="9"/>
      <c r="QON41" s="9"/>
      <c r="QOS41" s="9"/>
      <c r="QOX41" s="9"/>
      <c r="QPC41" s="9"/>
      <c r="QPH41" s="9"/>
      <c r="QPM41" s="9"/>
      <c r="QPR41" s="9"/>
      <c r="QPW41" s="9"/>
      <c r="QQB41" s="9"/>
      <c r="QQG41" s="9"/>
      <c r="QQL41" s="9"/>
      <c r="QQQ41" s="9"/>
      <c r="QQV41" s="9"/>
      <c r="QRA41" s="9"/>
      <c r="QRF41" s="9"/>
      <c r="QRK41" s="9"/>
      <c r="QRP41" s="9"/>
      <c r="QRU41" s="9"/>
      <c r="QRZ41" s="9"/>
      <c r="QSE41" s="9"/>
      <c r="QSJ41" s="9"/>
      <c r="QSO41" s="9"/>
      <c r="QST41" s="9"/>
      <c r="QSY41" s="9"/>
      <c r="QTD41" s="9"/>
      <c r="QTI41" s="9"/>
      <c r="QTN41" s="9"/>
      <c r="QTS41" s="9"/>
      <c r="QTX41" s="9"/>
      <c r="QUC41" s="9"/>
      <c r="QUH41" s="9"/>
      <c r="QUM41" s="9"/>
      <c r="QUR41" s="9"/>
      <c r="QUW41" s="9"/>
      <c r="QVB41" s="9"/>
      <c r="QVG41" s="9"/>
      <c r="QVL41" s="9"/>
      <c r="QVQ41" s="9"/>
      <c r="QVV41" s="9"/>
      <c r="QWA41" s="9"/>
      <c r="QWF41" s="9"/>
      <c r="QWK41" s="9"/>
      <c r="QWP41" s="9"/>
      <c r="QWU41" s="9"/>
      <c r="QWZ41" s="9"/>
      <c r="QXE41" s="9"/>
      <c r="QXJ41" s="9"/>
      <c r="QXO41" s="9"/>
      <c r="QXT41" s="9"/>
      <c r="QXY41" s="9"/>
      <c r="QYD41" s="9"/>
      <c r="QYI41" s="9"/>
      <c r="QYN41" s="9"/>
      <c r="QYS41" s="9"/>
      <c r="QYX41" s="9"/>
      <c r="QZC41" s="9"/>
      <c r="QZH41" s="9"/>
      <c r="QZM41" s="9"/>
      <c r="QZR41" s="9"/>
      <c r="QZW41" s="9"/>
      <c r="RAB41" s="9"/>
      <c r="RAG41" s="9"/>
      <c r="RAL41" s="9"/>
      <c r="RAQ41" s="9"/>
      <c r="RAV41" s="9"/>
      <c r="RBA41" s="9"/>
      <c r="RBF41" s="9"/>
      <c r="RBK41" s="9"/>
      <c r="RBP41" s="9"/>
      <c r="RBU41" s="9"/>
      <c r="RBZ41" s="9"/>
      <c r="RCE41" s="9"/>
      <c r="RCJ41" s="9"/>
      <c r="RCO41" s="9"/>
      <c r="RCT41" s="9"/>
      <c r="RCY41" s="9"/>
      <c r="RDD41" s="9"/>
      <c r="RDI41" s="9"/>
      <c r="RDN41" s="9"/>
      <c r="RDS41" s="9"/>
      <c r="RDX41" s="9"/>
      <c r="REC41" s="9"/>
      <c r="REH41" s="9"/>
      <c r="REM41" s="9"/>
      <c r="RER41" s="9"/>
      <c r="REW41" s="9"/>
      <c r="RFB41" s="9"/>
      <c r="RFG41" s="9"/>
      <c r="RFL41" s="9"/>
      <c r="RFQ41" s="9"/>
      <c r="RFV41" s="9"/>
      <c r="RGA41" s="9"/>
      <c r="RGF41" s="9"/>
      <c r="RGK41" s="9"/>
      <c r="RGP41" s="9"/>
      <c r="RGU41" s="9"/>
      <c r="RGZ41" s="9"/>
      <c r="RHE41" s="9"/>
      <c r="RHJ41" s="9"/>
      <c r="RHO41" s="9"/>
      <c r="RHT41" s="9"/>
      <c r="RHY41" s="9"/>
      <c r="RID41" s="9"/>
      <c r="RII41" s="9"/>
      <c r="RIN41" s="9"/>
      <c r="RIS41" s="9"/>
      <c r="RIX41" s="9"/>
      <c r="RJC41" s="9"/>
      <c r="RJH41" s="9"/>
      <c r="RJM41" s="9"/>
      <c r="RJR41" s="9"/>
      <c r="RJW41" s="9"/>
      <c r="RKB41" s="9"/>
      <c r="RKG41" s="9"/>
      <c r="RKL41" s="9"/>
      <c r="RKQ41" s="9"/>
      <c r="RKV41" s="9"/>
      <c r="RLA41" s="9"/>
      <c r="RLF41" s="9"/>
      <c r="RLK41" s="9"/>
      <c r="RLP41" s="9"/>
      <c r="RLU41" s="9"/>
      <c r="RLZ41" s="9"/>
      <c r="RME41" s="9"/>
      <c r="RMJ41" s="9"/>
      <c r="RMO41" s="9"/>
      <c r="RMT41" s="9"/>
      <c r="RMY41" s="9"/>
      <c r="RND41" s="9"/>
      <c r="RNI41" s="9"/>
      <c r="RNN41" s="9"/>
      <c r="RNS41" s="9"/>
      <c r="RNX41" s="9"/>
      <c r="ROC41" s="9"/>
      <c r="ROH41" s="9"/>
      <c r="ROM41" s="9"/>
      <c r="ROR41" s="9"/>
      <c r="ROW41" s="9"/>
      <c r="RPB41" s="9"/>
      <c r="RPG41" s="9"/>
      <c r="RPL41" s="9"/>
      <c r="RPQ41" s="9"/>
      <c r="RPV41" s="9"/>
      <c r="RQA41" s="9"/>
      <c r="RQF41" s="9"/>
      <c r="RQK41" s="9"/>
      <c r="RQP41" s="9"/>
      <c r="RQU41" s="9"/>
      <c r="RQZ41" s="9"/>
      <c r="RRE41" s="9"/>
      <c r="RRJ41" s="9"/>
      <c r="RRO41" s="9"/>
      <c r="RRT41" s="9"/>
      <c r="RRY41" s="9"/>
      <c r="RSD41" s="9"/>
      <c r="RSI41" s="9"/>
      <c r="RSN41" s="9"/>
      <c r="RSS41" s="9"/>
      <c r="RSX41" s="9"/>
      <c r="RTC41" s="9"/>
      <c r="RTH41" s="9"/>
      <c r="RTM41" s="9"/>
      <c r="RTR41" s="9"/>
      <c r="RTW41" s="9"/>
      <c r="RUB41" s="9"/>
      <c r="RUG41" s="9"/>
      <c r="RUL41" s="9"/>
      <c r="RUQ41" s="9"/>
      <c r="RUV41" s="9"/>
      <c r="RVA41" s="9"/>
      <c r="RVF41" s="9"/>
      <c r="RVK41" s="9"/>
      <c r="RVP41" s="9"/>
      <c r="RVU41" s="9"/>
      <c r="RVZ41" s="9"/>
      <c r="RWE41" s="9"/>
      <c r="RWJ41" s="9"/>
      <c r="RWO41" s="9"/>
      <c r="RWT41" s="9"/>
      <c r="RWY41" s="9"/>
      <c r="RXD41" s="9"/>
      <c r="RXI41" s="9"/>
      <c r="RXN41" s="9"/>
      <c r="RXS41" s="9"/>
      <c r="RXX41" s="9"/>
      <c r="RYC41" s="9"/>
      <c r="RYH41" s="9"/>
      <c r="RYM41" s="9"/>
      <c r="RYR41" s="9"/>
      <c r="RYW41" s="9"/>
      <c r="RZB41" s="9"/>
      <c r="RZG41" s="9"/>
      <c r="RZL41" s="9"/>
      <c r="RZQ41" s="9"/>
      <c r="RZV41" s="9"/>
      <c r="SAA41" s="9"/>
      <c r="SAF41" s="9"/>
      <c r="SAK41" s="9"/>
      <c r="SAP41" s="9"/>
      <c r="SAU41" s="9"/>
      <c r="SAZ41" s="9"/>
      <c r="SBE41" s="9"/>
      <c r="SBJ41" s="9"/>
      <c r="SBO41" s="9"/>
      <c r="SBT41" s="9"/>
      <c r="SBY41" s="9"/>
      <c r="SCD41" s="9"/>
      <c r="SCI41" s="9"/>
      <c r="SCN41" s="9"/>
      <c r="SCS41" s="9"/>
      <c r="SCX41" s="9"/>
      <c r="SDC41" s="9"/>
      <c r="SDH41" s="9"/>
      <c r="SDM41" s="9"/>
      <c r="SDR41" s="9"/>
      <c r="SDW41" s="9"/>
      <c r="SEB41" s="9"/>
      <c r="SEG41" s="9"/>
      <c r="SEL41" s="9"/>
      <c r="SEQ41" s="9"/>
      <c r="SEV41" s="9"/>
      <c r="SFA41" s="9"/>
      <c r="SFF41" s="9"/>
      <c r="SFK41" s="9"/>
      <c r="SFP41" s="9"/>
      <c r="SFU41" s="9"/>
      <c r="SFZ41" s="9"/>
      <c r="SGE41" s="9"/>
      <c r="SGJ41" s="9"/>
      <c r="SGO41" s="9"/>
      <c r="SGT41" s="9"/>
      <c r="SGY41" s="9"/>
      <c r="SHD41" s="9"/>
      <c r="SHI41" s="9"/>
      <c r="SHN41" s="9"/>
      <c r="SHS41" s="9"/>
      <c r="SHX41" s="9"/>
      <c r="SIC41" s="9"/>
      <c r="SIH41" s="9"/>
      <c r="SIM41" s="9"/>
      <c r="SIR41" s="9"/>
      <c r="SIW41" s="9"/>
      <c r="SJB41" s="9"/>
      <c r="SJG41" s="9"/>
      <c r="SJL41" s="9"/>
      <c r="SJQ41" s="9"/>
      <c r="SJV41" s="9"/>
      <c r="SKA41" s="9"/>
      <c r="SKF41" s="9"/>
      <c r="SKK41" s="9"/>
      <c r="SKP41" s="9"/>
      <c r="SKU41" s="9"/>
      <c r="SKZ41" s="9"/>
      <c r="SLE41" s="9"/>
      <c r="SLJ41" s="9"/>
      <c r="SLO41" s="9"/>
      <c r="SLT41" s="9"/>
      <c r="SLY41" s="9"/>
      <c r="SMD41" s="9"/>
      <c r="SMI41" s="9"/>
      <c r="SMN41" s="9"/>
      <c r="SMS41" s="9"/>
      <c r="SMX41" s="9"/>
      <c r="SNC41" s="9"/>
      <c r="SNH41" s="9"/>
      <c r="SNM41" s="9"/>
      <c r="SNR41" s="9"/>
      <c r="SNW41" s="9"/>
      <c r="SOB41" s="9"/>
      <c r="SOG41" s="9"/>
      <c r="SOL41" s="9"/>
      <c r="SOQ41" s="9"/>
      <c r="SOV41" s="9"/>
      <c r="SPA41" s="9"/>
      <c r="SPF41" s="9"/>
      <c r="SPK41" s="9"/>
      <c r="SPP41" s="9"/>
      <c r="SPU41" s="9"/>
      <c r="SPZ41" s="9"/>
      <c r="SQE41" s="9"/>
      <c r="SQJ41" s="9"/>
      <c r="SQO41" s="9"/>
      <c r="SQT41" s="9"/>
      <c r="SQY41" s="9"/>
      <c r="SRD41" s="9"/>
      <c r="SRI41" s="9"/>
      <c r="SRN41" s="9"/>
      <c r="SRS41" s="9"/>
      <c r="SRX41" s="9"/>
      <c r="SSC41" s="9"/>
      <c r="SSH41" s="9"/>
      <c r="SSM41" s="9"/>
      <c r="SSR41" s="9"/>
      <c r="SSW41" s="9"/>
      <c r="STB41" s="9"/>
      <c r="STG41" s="9"/>
      <c r="STL41" s="9"/>
      <c r="STQ41" s="9"/>
      <c r="STV41" s="9"/>
      <c r="SUA41" s="9"/>
      <c r="SUF41" s="9"/>
      <c r="SUK41" s="9"/>
      <c r="SUP41" s="9"/>
      <c r="SUU41" s="9"/>
      <c r="SUZ41" s="9"/>
      <c r="SVE41" s="9"/>
      <c r="SVJ41" s="9"/>
      <c r="SVO41" s="9"/>
      <c r="SVT41" s="9"/>
      <c r="SVY41" s="9"/>
      <c r="SWD41" s="9"/>
      <c r="SWI41" s="9"/>
      <c r="SWN41" s="9"/>
      <c r="SWS41" s="9"/>
      <c r="SWX41" s="9"/>
      <c r="SXC41" s="9"/>
      <c r="SXH41" s="9"/>
      <c r="SXM41" s="9"/>
      <c r="SXR41" s="9"/>
      <c r="SXW41" s="9"/>
      <c r="SYB41" s="9"/>
      <c r="SYG41" s="9"/>
      <c r="SYL41" s="9"/>
      <c r="SYQ41" s="9"/>
      <c r="SYV41" s="9"/>
      <c r="SZA41" s="9"/>
      <c r="SZF41" s="9"/>
      <c r="SZK41" s="9"/>
      <c r="SZP41" s="9"/>
      <c r="SZU41" s="9"/>
      <c r="SZZ41" s="9"/>
      <c r="TAE41" s="9"/>
      <c r="TAJ41" s="9"/>
      <c r="TAO41" s="9"/>
      <c r="TAT41" s="9"/>
      <c r="TAY41" s="9"/>
      <c r="TBD41" s="9"/>
      <c r="TBI41" s="9"/>
      <c r="TBN41" s="9"/>
      <c r="TBS41" s="9"/>
      <c r="TBX41" s="9"/>
      <c r="TCC41" s="9"/>
      <c r="TCH41" s="9"/>
      <c r="TCM41" s="9"/>
      <c r="TCR41" s="9"/>
      <c r="TCW41" s="9"/>
      <c r="TDB41" s="9"/>
      <c r="TDG41" s="9"/>
      <c r="TDL41" s="9"/>
      <c r="TDQ41" s="9"/>
      <c r="TDV41" s="9"/>
      <c r="TEA41" s="9"/>
      <c r="TEF41" s="9"/>
      <c r="TEK41" s="9"/>
      <c r="TEP41" s="9"/>
      <c r="TEU41" s="9"/>
      <c r="TEZ41" s="9"/>
      <c r="TFE41" s="9"/>
      <c r="TFJ41" s="9"/>
      <c r="TFO41" s="9"/>
      <c r="TFT41" s="9"/>
      <c r="TFY41" s="9"/>
      <c r="TGD41" s="9"/>
      <c r="TGI41" s="9"/>
      <c r="TGN41" s="9"/>
      <c r="TGS41" s="9"/>
      <c r="TGX41" s="9"/>
      <c r="THC41" s="9"/>
      <c r="THH41" s="9"/>
      <c r="THM41" s="9"/>
      <c r="THR41" s="9"/>
      <c r="THW41" s="9"/>
      <c r="TIB41" s="9"/>
      <c r="TIG41" s="9"/>
      <c r="TIL41" s="9"/>
      <c r="TIQ41" s="9"/>
      <c r="TIV41" s="9"/>
      <c r="TJA41" s="9"/>
      <c r="TJF41" s="9"/>
      <c r="TJK41" s="9"/>
      <c r="TJP41" s="9"/>
      <c r="TJU41" s="9"/>
      <c r="TJZ41" s="9"/>
      <c r="TKE41" s="9"/>
      <c r="TKJ41" s="9"/>
      <c r="TKO41" s="9"/>
      <c r="TKT41" s="9"/>
      <c r="TKY41" s="9"/>
      <c r="TLD41" s="9"/>
      <c r="TLI41" s="9"/>
      <c r="TLN41" s="9"/>
      <c r="TLS41" s="9"/>
      <c r="TLX41" s="9"/>
      <c r="TMC41" s="9"/>
      <c r="TMH41" s="9"/>
      <c r="TMM41" s="9"/>
      <c r="TMR41" s="9"/>
      <c r="TMW41" s="9"/>
      <c r="TNB41" s="9"/>
      <c r="TNG41" s="9"/>
      <c r="TNL41" s="9"/>
      <c r="TNQ41" s="9"/>
      <c r="TNV41" s="9"/>
      <c r="TOA41" s="9"/>
      <c r="TOF41" s="9"/>
      <c r="TOK41" s="9"/>
      <c r="TOP41" s="9"/>
      <c r="TOU41" s="9"/>
      <c r="TOZ41" s="9"/>
      <c r="TPE41" s="9"/>
      <c r="TPJ41" s="9"/>
      <c r="TPO41" s="9"/>
      <c r="TPT41" s="9"/>
      <c r="TPY41" s="9"/>
      <c r="TQD41" s="9"/>
      <c r="TQI41" s="9"/>
      <c r="TQN41" s="9"/>
      <c r="TQS41" s="9"/>
      <c r="TQX41" s="9"/>
      <c r="TRC41" s="9"/>
      <c r="TRH41" s="9"/>
      <c r="TRM41" s="9"/>
      <c r="TRR41" s="9"/>
      <c r="TRW41" s="9"/>
      <c r="TSB41" s="9"/>
      <c r="TSG41" s="9"/>
      <c r="TSL41" s="9"/>
      <c r="TSQ41" s="9"/>
      <c r="TSV41" s="9"/>
      <c r="TTA41" s="9"/>
      <c r="TTF41" s="9"/>
      <c r="TTK41" s="9"/>
      <c r="TTP41" s="9"/>
      <c r="TTU41" s="9"/>
      <c r="TTZ41" s="9"/>
      <c r="TUE41" s="9"/>
      <c r="TUJ41" s="9"/>
      <c r="TUO41" s="9"/>
      <c r="TUT41" s="9"/>
      <c r="TUY41" s="9"/>
      <c r="TVD41" s="9"/>
      <c r="TVI41" s="9"/>
      <c r="TVN41" s="9"/>
      <c r="TVS41" s="9"/>
      <c r="TVX41" s="9"/>
      <c r="TWC41" s="9"/>
      <c r="TWH41" s="9"/>
      <c r="TWM41" s="9"/>
      <c r="TWR41" s="9"/>
      <c r="TWW41" s="9"/>
      <c r="TXB41" s="9"/>
      <c r="TXG41" s="9"/>
      <c r="TXL41" s="9"/>
      <c r="TXQ41" s="9"/>
      <c r="TXV41" s="9"/>
      <c r="TYA41" s="9"/>
      <c r="TYF41" s="9"/>
      <c r="TYK41" s="9"/>
      <c r="TYP41" s="9"/>
      <c r="TYU41" s="9"/>
      <c r="TYZ41" s="9"/>
      <c r="TZE41" s="9"/>
      <c r="TZJ41" s="9"/>
      <c r="TZO41" s="9"/>
      <c r="TZT41" s="9"/>
      <c r="TZY41" s="9"/>
      <c r="UAD41" s="9"/>
      <c r="UAI41" s="9"/>
      <c r="UAN41" s="9"/>
      <c r="UAS41" s="9"/>
      <c r="UAX41" s="9"/>
      <c r="UBC41" s="9"/>
      <c r="UBH41" s="9"/>
      <c r="UBM41" s="9"/>
      <c r="UBR41" s="9"/>
      <c r="UBW41" s="9"/>
      <c r="UCB41" s="9"/>
      <c r="UCG41" s="9"/>
      <c r="UCL41" s="9"/>
      <c r="UCQ41" s="9"/>
      <c r="UCV41" s="9"/>
      <c r="UDA41" s="9"/>
      <c r="UDF41" s="9"/>
      <c r="UDK41" s="9"/>
      <c r="UDP41" s="9"/>
      <c r="UDU41" s="9"/>
      <c r="UDZ41" s="9"/>
      <c r="UEE41" s="9"/>
      <c r="UEJ41" s="9"/>
      <c r="UEO41" s="9"/>
      <c r="UET41" s="9"/>
      <c r="UEY41" s="9"/>
      <c r="UFD41" s="9"/>
      <c r="UFI41" s="9"/>
      <c r="UFN41" s="9"/>
      <c r="UFS41" s="9"/>
      <c r="UFX41" s="9"/>
      <c r="UGC41" s="9"/>
      <c r="UGH41" s="9"/>
      <c r="UGM41" s="9"/>
      <c r="UGR41" s="9"/>
      <c r="UGW41" s="9"/>
      <c r="UHB41" s="9"/>
      <c r="UHG41" s="9"/>
      <c r="UHL41" s="9"/>
      <c r="UHQ41" s="9"/>
      <c r="UHV41" s="9"/>
      <c r="UIA41" s="9"/>
      <c r="UIF41" s="9"/>
      <c r="UIK41" s="9"/>
      <c r="UIP41" s="9"/>
      <c r="UIU41" s="9"/>
      <c r="UIZ41" s="9"/>
      <c r="UJE41" s="9"/>
      <c r="UJJ41" s="9"/>
      <c r="UJO41" s="9"/>
      <c r="UJT41" s="9"/>
      <c r="UJY41" s="9"/>
      <c r="UKD41" s="9"/>
      <c r="UKI41" s="9"/>
      <c r="UKN41" s="9"/>
      <c r="UKS41" s="9"/>
      <c r="UKX41" s="9"/>
      <c r="ULC41" s="9"/>
      <c r="ULH41" s="9"/>
      <c r="ULM41" s="9"/>
      <c r="ULR41" s="9"/>
      <c r="ULW41" s="9"/>
      <c r="UMB41" s="9"/>
      <c r="UMG41" s="9"/>
      <c r="UML41" s="9"/>
      <c r="UMQ41" s="9"/>
      <c r="UMV41" s="9"/>
      <c r="UNA41" s="9"/>
      <c r="UNF41" s="9"/>
      <c r="UNK41" s="9"/>
      <c r="UNP41" s="9"/>
      <c r="UNU41" s="9"/>
      <c r="UNZ41" s="9"/>
      <c r="UOE41" s="9"/>
      <c r="UOJ41" s="9"/>
      <c r="UOO41" s="9"/>
      <c r="UOT41" s="9"/>
      <c r="UOY41" s="9"/>
      <c r="UPD41" s="9"/>
      <c r="UPI41" s="9"/>
      <c r="UPN41" s="9"/>
      <c r="UPS41" s="9"/>
      <c r="UPX41" s="9"/>
      <c r="UQC41" s="9"/>
      <c r="UQH41" s="9"/>
      <c r="UQM41" s="9"/>
      <c r="UQR41" s="9"/>
      <c r="UQW41" s="9"/>
      <c r="URB41" s="9"/>
      <c r="URG41" s="9"/>
      <c r="URL41" s="9"/>
      <c r="URQ41" s="9"/>
      <c r="URV41" s="9"/>
      <c r="USA41" s="9"/>
      <c r="USF41" s="9"/>
      <c r="USK41" s="9"/>
      <c r="USP41" s="9"/>
      <c r="USU41" s="9"/>
      <c r="USZ41" s="9"/>
      <c r="UTE41" s="9"/>
      <c r="UTJ41" s="9"/>
      <c r="UTO41" s="9"/>
      <c r="UTT41" s="9"/>
      <c r="UTY41" s="9"/>
      <c r="UUD41" s="9"/>
      <c r="UUI41" s="9"/>
      <c r="UUN41" s="9"/>
      <c r="UUS41" s="9"/>
      <c r="UUX41" s="9"/>
      <c r="UVC41" s="9"/>
      <c r="UVH41" s="9"/>
      <c r="UVM41" s="9"/>
      <c r="UVR41" s="9"/>
      <c r="UVW41" s="9"/>
      <c r="UWB41" s="9"/>
      <c r="UWG41" s="9"/>
      <c r="UWL41" s="9"/>
      <c r="UWQ41" s="9"/>
      <c r="UWV41" s="9"/>
      <c r="UXA41" s="9"/>
      <c r="UXF41" s="9"/>
      <c r="UXK41" s="9"/>
      <c r="UXP41" s="9"/>
      <c r="UXU41" s="9"/>
      <c r="UXZ41" s="9"/>
      <c r="UYE41" s="9"/>
      <c r="UYJ41" s="9"/>
      <c r="UYO41" s="9"/>
      <c r="UYT41" s="9"/>
      <c r="UYY41" s="9"/>
      <c r="UZD41" s="9"/>
      <c r="UZI41" s="9"/>
      <c r="UZN41" s="9"/>
      <c r="UZS41" s="9"/>
      <c r="UZX41" s="9"/>
      <c r="VAC41" s="9"/>
      <c r="VAH41" s="9"/>
      <c r="VAM41" s="9"/>
      <c r="VAR41" s="9"/>
      <c r="VAW41" s="9"/>
      <c r="VBB41" s="9"/>
      <c r="VBG41" s="9"/>
      <c r="VBL41" s="9"/>
      <c r="VBQ41" s="9"/>
      <c r="VBV41" s="9"/>
      <c r="VCA41" s="9"/>
      <c r="VCF41" s="9"/>
      <c r="VCK41" s="9"/>
      <c r="VCP41" s="9"/>
      <c r="VCU41" s="9"/>
      <c r="VCZ41" s="9"/>
      <c r="VDE41" s="9"/>
      <c r="VDJ41" s="9"/>
      <c r="VDO41" s="9"/>
      <c r="VDT41" s="9"/>
      <c r="VDY41" s="9"/>
      <c r="VED41" s="9"/>
      <c r="VEI41" s="9"/>
      <c r="VEN41" s="9"/>
      <c r="VES41" s="9"/>
      <c r="VEX41" s="9"/>
      <c r="VFC41" s="9"/>
      <c r="VFH41" s="9"/>
      <c r="VFM41" s="9"/>
      <c r="VFR41" s="9"/>
      <c r="VFW41" s="9"/>
      <c r="VGB41" s="9"/>
      <c r="VGG41" s="9"/>
      <c r="VGL41" s="9"/>
      <c r="VGQ41" s="9"/>
      <c r="VGV41" s="9"/>
      <c r="VHA41" s="9"/>
      <c r="VHF41" s="9"/>
      <c r="VHK41" s="9"/>
      <c r="VHP41" s="9"/>
      <c r="VHU41" s="9"/>
      <c r="VHZ41" s="9"/>
      <c r="VIE41" s="9"/>
      <c r="VIJ41" s="9"/>
      <c r="VIO41" s="9"/>
      <c r="VIT41" s="9"/>
      <c r="VIY41" s="9"/>
      <c r="VJD41" s="9"/>
      <c r="VJI41" s="9"/>
      <c r="VJN41" s="9"/>
      <c r="VJS41" s="9"/>
      <c r="VJX41" s="9"/>
      <c r="VKC41" s="9"/>
      <c r="VKH41" s="9"/>
      <c r="VKM41" s="9"/>
      <c r="VKR41" s="9"/>
      <c r="VKW41" s="9"/>
      <c r="VLB41" s="9"/>
      <c r="VLG41" s="9"/>
      <c r="VLL41" s="9"/>
      <c r="VLQ41" s="9"/>
      <c r="VLV41" s="9"/>
      <c r="VMA41" s="9"/>
      <c r="VMF41" s="9"/>
      <c r="VMK41" s="9"/>
      <c r="VMP41" s="9"/>
      <c r="VMU41" s="9"/>
      <c r="VMZ41" s="9"/>
      <c r="VNE41" s="9"/>
      <c r="VNJ41" s="9"/>
      <c r="VNO41" s="9"/>
      <c r="VNT41" s="9"/>
      <c r="VNY41" s="9"/>
      <c r="VOD41" s="9"/>
      <c r="VOI41" s="9"/>
      <c r="VON41" s="9"/>
      <c r="VOS41" s="9"/>
      <c r="VOX41" s="9"/>
      <c r="VPC41" s="9"/>
      <c r="VPH41" s="9"/>
      <c r="VPM41" s="9"/>
      <c r="VPR41" s="9"/>
      <c r="VPW41" s="9"/>
      <c r="VQB41" s="9"/>
      <c r="VQG41" s="9"/>
      <c r="VQL41" s="9"/>
      <c r="VQQ41" s="9"/>
      <c r="VQV41" s="9"/>
      <c r="VRA41" s="9"/>
      <c r="VRF41" s="9"/>
      <c r="VRK41" s="9"/>
      <c r="VRP41" s="9"/>
      <c r="VRU41" s="9"/>
      <c r="VRZ41" s="9"/>
      <c r="VSE41" s="9"/>
      <c r="VSJ41" s="9"/>
      <c r="VSO41" s="9"/>
      <c r="VST41" s="9"/>
      <c r="VSY41" s="9"/>
      <c r="VTD41" s="9"/>
      <c r="VTI41" s="9"/>
      <c r="VTN41" s="9"/>
      <c r="VTS41" s="9"/>
      <c r="VTX41" s="9"/>
      <c r="VUC41" s="9"/>
      <c r="VUH41" s="9"/>
      <c r="VUM41" s="9"/>
      <c r="VUR41" s="9"/>
      <c r="VUW41" s="9"/>
      <c r="VVB41" s="9"/>
      <c r="VVG41" s="9"/>
      <c r="VVL41" s="9"/>
      <c r="VVQ41" s="9"/>
      <c r="VVV41" s="9"/>
      <c r="VWA41" s="9"/>
      <c r="VWF41" s="9"/>
      <c r="VWK41" s="9"/>
      <c r="VWP41" s="9"/>
      <c r="VWU41" s="9"/>
      <c r="VWZ41" s="9"/>
      <c r="VXE41" s="9"/>
      <c r="VXJ41" s="9"/>
      <c r="VXO41" s="9"/>
      <c r="VXT41" s="9"/>
      <c r="VXY41" s="9"/>
      <c r="VYD41" s="9"/>
      <c r="VYI41" s="9"/>
      <c r="VYN41" s="9"/>
      <c r="VYS41" s="9"/>
      <c r="VYX41" s="9"/>
      <c r="VZC41" s="9"/>
      <c r="VZH41" s="9"/>
      <c r="VZM41" s="9"/>
      <c r="VZR41" s="9"/>
      <c r="VZW41" s="9"/>
      <c r="WAB41" s="9"/>
      <c r="WAG41" s="9"/>
      <c r="WAL41" s="9"/>
      <c r="WAQ41" s="9"/>
      <c r="WAV41" s="9"/>
      <c r="WBA41" s="9"/>
      <c r="WBF41" s="9"/>
      <c r="WBK41" s="9"/>
      <c r="WBP41" s="9"/>
      <c r="WBU41" s="9"/>
      <c r="WBZ41" s="9"/>
      <c r="WCE41" s="9"/>
      <c r="WCJ41" s="9"/>
      <c r="WCO41" s="9"/>
      <c r="WCT41" s="9"/>
      <c r="WCY41" s="9"/>
      <c r="WDD41" s="9"/>
      <c r="WDI41" s="9"/>
      <c r="WDN41" s="9"/>
      <c r="WDS41" s="9"/>
      <c r="WDX41" s="9"/>
      <c r="WEC41" s="9"/>
      <c r="WEH41" s="9"/>
      <c r="WEM41" s="9"/>
      <c r="WER41" s="9"/>
      <c r="WEW41" s="9"/>
      <c r="WFB41" s="9"/>
      <c r="WFG41" s="9"/>
      <c r="WFL41" s="9"/>
      <c r="WFQ41" s="9"/>
      <c r="WFV41" s="9"/>
      <c r="WGA41" s="9"/>
      <c r="WGF41" s="9"/>
      <c r="WGK41" s="9"/>
      <c r="WGP41" s="9"/>
      <c r="WGU41" s="9"/>
      <c r="WGZ41" s="9"/>
      <c r="WHE41" s="9"/>
      <c r="WHJ41" s="9"/>
      <c r="WHO41" s="9"/>
      <c r="WHT41" s="9"/>
      <c r="WHY41" s="9"/>
      <c r="WID41" s="9"/>
      <c r="WII41" s="9"/>
      <c r="WIN41" s="9"/>
      <c r="WIS41" s="9"/>
      <c r="WIX41" s="9"/>
      <c r="WJC41" s="9"/>
      <c r="WJH41" s="9"/>
      <c r="WJM41" s="9"/>
      <c r="WJR41" s="9"/>
      <c r="WJW41" s="9"/>
      <c r="WKB41" s="9"/>
      <c r="WKG41" s="9"/>
      <c r="WKL41" s="9"/>
      <c r="WKQ41" s="9"/>
      <c r="WKV41" s="9"/>
      <c r="WLA41" s="9"/>
      <c r="WLF41" s="9"/>
      <c r="WLK41" s="9"/>
      <c r="WLP41" s="9"/>
      <c r="WLU41" s="9"/>
      <c r="WLZ41" s="9"/>
      <c r="WME41" s="9"/>
      <c r="WMJ41" s="9"/>
      <c r="WMO41" s="9"/>
      <c r="WMT41" s="9"/>
      <c r="WMY41" s="9"/>
      <c r="WND41" s="9"/>
      <c r="WNI41" s="9"/>
      <c r="WNN41" s="9"/>
      <c r="WNS41" s="9"/>
      <c r="WNX41" s="9"/>
      <c r="WOC41" s="9"/>
      <c r="WOH41" s="9"/>
      <c r="WOM41" s="9"/>
      <c r="WOR41" s="9"/>
      <c r="WOW41" s="9"/>
      <c r="WPB41" s="9"/>
      <c r="WPG41" s="9"/>
      <c r="WPL41" s="9"/>
      <c r="WPQ41" s="9"/>
      <c r="WPV41" s="9"/>
      <c r="WQA41" s="9"/>
      <c r="WQF41" s="9"/>
      <c r="WQK41" s="9"/>
      <c r="WQP41" s="9"/>
      <c r="WQU41" s="9"/>
      <c r="WQZ41" s="9"/>
      <c r="WRE41" s="9"/>
      <c r="WRJ41" s="9"/>
      <c r="WRO41" s="9"/>
      <c r="WRT41" s="9"/>
      <c r="WRY41" s="9"/>
      <c r="WSD41" s="9"/>
      <c r="WSI41" s="9"/>
      <c r="WSN41" s="9"/>
      <c r="WSS41" s="9"/>
      <c r="WSX41" s="9"/>
      <c r="WTC41" s="9"/>
      <c r="WTH41" s="9"/>
      <c r="WTM41" s="9"/>
      <c r="WTR41" s="9"/>
      <c r="WTW41" s="9"/>
      <c r="WUB41" s="9"/>
      <c r="WUG41" s="9"/>
      <c r="WUL41" s="9"/>
      <c r="WUQ41" s="9"/>
      <c r="WUV41" s="9"/>
      <c r="WVA41" s="9"/>
      <c r="WVF41" s="9"/>
      <c r="WVK41" s="9"/>
      <c r="WVP41" s="9"/>
      <c r="WVU41" s="9"/>
      <c r="WVZ41" s="9"/>
      <c r="WWE41" s="9"/>
      <c r="WWJ41" s="9"/>
      <c r="WWO41" s="9"/>
      <c r="WWT41" s="9"/>
      <c r="WWY41" s="9"/>
      <c r="WXD41" s="9"/>
      <c r="WXI41" s="9"/>
      <c r="WXN41" s="9"/>
      <c r="WXS41" s="9"/>
      <c r="WXX41" s="9"/>
      <c r="WYC41" s="9"/>
      <c r="WYH41" s="9"/>
      <c r="WYM41" s="9"/>
      <c r="WYR41" s="9"/>
      <c r="WYW41" s="9"/>
      <c r="WZB41" s="9"/>
      <c r="WZG41" s="9"/>
      <c r="WZL41" s="9"/>
      <c r="WZQ41" s="9"/>
      <c r="WZV41" s="9"/>
      <c r="XAA41" s="9"/>
      <c r="XAF41" s="9"/>
      <c r="XAK41" s="9"/>
      <c r="XAP41" s="9"/>
      <c r="XAU41" s="9"/>
      <c r="XAZ41" s="9"/>
      <c r="XBE41" s="9"/>
      <c r="XBJ41" s="9"/>
      <c r="XBO41" s="9"/>
      <c r="XBT41" s="9"/>
      <c r="XBY41" s="9"/>
      <c r="XCD41" s="9"/>
      <c r="XCI41" s="9"/>
      <c r="XCN41" s="9"/>
      <c r="XCS41" s="9"/>
      <c r="XCX41" s="9"/>
      <c r="XDC41" s="9"/>
      <c r="XDH41" s="9"/>
      <c r="XDM41" s="9"/>
      <c r="XDR41" s="9"/>
      <c r="XDW41" s="9"/>
      <c r="XEB41" s="9"/>
      <c r="XEG41" s="9"/>
      <c r="XEL41" s="9"/>
      <c r="XEQ41" s="9"/>
      <c r="XEV41" s="9"/>
      <c r="XFA41" s="9"/>
    </row>
    <row r="42" spans="1:1021 1026:2046 2051:3071 3076:4096 4101:5116 5121:6141 6146:7166 7171:8191 8196:9216 9221:10236 10241:11261 11266:12286 12291:13311 13316:14336 14341:15356 15361:16381" ht="19.95" customHeight="1" x14ac:dyDescent="0.3">
      <c r="A42" s="12"/>
      <c r="B42" s="12"/>
      <c r="C42" s="12"/>
      <c r="D42" s="12"/>
      <c r="E42" s="79"/>
      <c r="F42" s="77"/>
      <c r="H42" s="77"/>
      <c r="I42" s="77"/>
      <c r="J42" s="77"/>
    </row>
    <row r="43" spans="1:1021 1026:2046 2051:3071 3076:4096 4101:5116 5121:6141 6146:7166 7171:8191 8196:9216 9221:10236 10241:11261 11266:12286 12291:13311 13316:14336 14341:15356 15361:16381" ht="19.95" customHeight="1" x14ac:dyDescent="0.3">
      <c r="A43" s="111" t="s">
        <v>481</v>
      </c>
      <c r="B43" s="111"/>
      <c r="C43" s="156"/>
      <c r="D43" s="156"/>
      <c r="E43" s="156"/>
      <c r="F43" s="156"/>
      <c r="H43" s="77"/>
      <c r="I43" s="77"/>
      <c r="J43" s="77"/>
      <c r="O43" s="20"/>
    </row>
    <row r="44" spans="1:1021 1026:2046 2051:3071 3076:4096 4101:5116 5121:6141 6146:7166 7171:8191 8196:9216 9221:10236 10241:11261 11266:12286 12291:13311 13316:14336 14341:15356 15361:16381" ht="19.95" customHeight="1" x14ac:dyDescent="0.3">
      <c r="A44" s="111" t="s">
        <v>18</v>
      </c>
      <c r="B44" s="156">
        <v>2022</v>
      </c>
      <c r="C44" s="156">
        <v>2021</v>
      </c>
      <c r="D44" s="156">
        <v>2020</v>
      </c>
      <c r="E44" s="156">
        <v>2019</v>
      </c>
      <c r="F44" s="156">
        <v>2018</v>
      </c>
      <c r="H44" s="77"/>
      <c r="I44" s="77"/>
      <c r="J44" s="77"/>
      <c r="O44" s="77"/>
    </row>
    <row r="45" spans="1:1021 1026:2046 2051:3071 3076:4096 4101:5116 5121:6141 6146:7166 7171:8191 8196:9216 9221:10236 10241:11261 11266:12286 12291:13311 13316:14336 14341:15356 15361:16381" ht="19.95" customHeight="1" x14ac:dyDescent="0.3">
      <c r="A45" s="9" t="s">
        <v>3</v>
      </c>
      <c r="B45" s="64">
        <v>0.39</v>
      </c>
      <c r="C45" s="89">
        <v>0.372</v>
      </c>
      <c r="D45" s="89">
        <v>0.32</v>
      </c>
      <c r="E45" s="89">
        <v>0.36549999999999999</v>
      </c>
      <c r="F45" s="89">
        <v>0.27710000000000001</v>
      </c>
      <c r="H45" s="77"/>
      <c r="I45" s="77"/>
      <c r="J45" s="77"/>
    </row>
    <row r="46" spans="1:1021 1026:2046 2051:3071 3076:4096 4101:5116 5121:6141 6146:7166 7171:8191 8196:9216 9221:10236 10241:11261 11266:12286 12291:13311 13316:14336 14341:15356 15361:16381" ht="19.95" customHeight="1" x14ac:dyDescent="0.3">
      <c r="A46" s="9" t="s">
        <v>83</v>
      </c>
      <c r="B46" s="64">
        <v>0.79</v>
      </c>
      <c r="C46" s="89">
        <v>0.79800000000000004</v>
      </c>
      <c r="D46" s="89">
        <v>0.79</v>
      </c>
      <c r="E46" s="89">
        <v>0.40500000000000003</v>
      </c>
      <c r="F46" s="89">
        <v>0.50560000000000005</v>
      </c>
      <c r="H46" s="77"/>
      <c r="I46" s="77"/>
      <c r="J46" s="77"/>
      <c r="O46" s="64"/>
    </row>
    <row r="47" spans="1:1021 1026:2046 2051:3071 3076:4096 4101:5116 5121:6141 6146:7166 7171:8191 8196:9216 9221:10236 10241:11261 11266:12286 12291:13311 13316:14336 14341:15356 15361:16381" ht="19.95" customHeight="1" x14ac:dyDescent="0.3">
      <c r="A47" s="9" t="s">
        <v>69</v>
      </c>
      <c r="B47" s="64">
        <v>0.89</v>
      </c>
      <c r="C47" s="89">
        <v>0.876</v>
      </c>
      <c r="D47" s="89">
        <v>0.83</v>
      </c>
      <c r="E47" s="89">
        <v>0.78979999999999995</v>
      </c>
      <c r="F47" s="89">
        <v>0.68</v>
      </c>
      <c r="H47" s="77"/>
      <c r="I47" s="77"/>
      <c r="J47" s="77"/>
    </row>
    <row r="48" spans="1:1021 1026:2046 2051:3071 3076:4096 4101:5116 5121:6141 6146:7166 7171:8191 8196:9216 9221:10236 10241:11261 11266:12286 12291:13311 13316:14336 14341:15356 15361:16381" ht="19.95" customHeight="1" x14ac:dyDescent="0.3">
      <c r="A48" s="9" t="s">
        <v>4</v>
      </c>
      <c r="B48" s="64">
        <v>0.86</v>
      </c>
      <c r="C48" s="89">
        <v>0.83799999999999997</v>
      </c>
      <c r="D48" s="89">
        <v>0.87</v>
      </c>
      <c r="E48" s="89">
        <v>0.80820000000000003</v>
      </c>
      <c r="F48" s="89">
        <v>0.8407</v>
      </c>
      <c r="H48" s="77"/>
      <c r="I48" s="77"/>
      <c r="J48" s="77"/>
    </row>
    <row r="49" spans="1:1021 1026:2046 2051:3071 3076:4096 4101:5116 5121:6141 6146:7166 7171:8191 8196:9216 9221:10236 10241:11261 11266:12286 12291:13311 13316:14336 14341:15356 15361:16381" s="77" customFormat="1" ht="19.95" customHeight="1" thickBot="1" x14ac:dyDescent="0.35">
      <c r="A49" s="162" t="s">
        <v>6</v>
      </c>
      <c r="B49" s="171">
        <v>0.75</v>
      </c>
      <c r="C49" s="251">
        <v>0.75</v>
      </c>
      <c r="D49" s="251">
        <v>0.71</v>
      </c>
      <c r="E49" s="251">
        <v>0.68010000000000004</v>
      </c>
      <c r="F49" s="251">
        <v>0.66</v>
      </c>
      <c r="U49" s="9"/>
      <c r="Z49" s="9"/>
      <c r="AE49" s="9"/>
      <c r="AJ49" s="9"/>
      <c r="AO49" s="9"/>
      <c r="AT49" s="9"/>
      <c r="AY49" s="9"/>
      <c r="BD49" s="9"/>
      <c r="BI49" s="9"/>
      <c r="BN49" s="9"/>
      <c r="BS49" s="9"/>
      <c r="BX49" s="9"/>
      <c r="CC49" s="9"/>
      <c r="CH49" s="9"/>
      <c r="CM49" s="9"/>
      <c r="CR49" s="9"/>
      <c r="CW49" s="9"/>
      <c r="DB49" s="9"/>
      <c r="DG49" s="9"/>
      <c r="DL49" s="9"/>
      <c r="DQ49" s="9"/>
      <c r="DV49" s="9"/>
      <c r="EA49" s="9"/>
      <c r="EF49" s="9"/>
      <c r="EK49" s="9"/>
      <c r="EP49" s="9"/>
      <c r="EU49" s="9"/>
      <c r="EZ49" s="9"/>
      <c r="FE49" s="9"/>
      <c r="FJ49" s="9"/>
      <c r="FO49" s="9"/>
      <c r="FT49" s="9"/>
      <c r="FY49" s="9"/>
      <c r="GD49" s="9"/>
      <c r="GI49" s="9"/>
      <c r="GN49" s="9"/>
      <c r="GS49" s="9"/>
      <c r="GX49" s="9"/>
      <c r="HC49" s="9"/>
      <c r="HH49" s="9"/>
      <c r="HM49" s="9"/>
      <c r="HR49" s="9"/>
      <c r="HW49" s="9"/>
      <c r="IB49" s="9"/>
      <c r="IG49" s="9"/>
      <c r="IL49" s="9"/>
      <c r="IQ49" s="9"/>
      <c r="IV49" s="9"/>
      <c r="JA49" s="9"/>
      <c r="JF49" s="9"/>
      <c r="JK49" s="9"/>
      <c r="JP49" s="9"/>
      <c r="JU49" s="9"/>
      <c r="JZ49" s="9"/>
      <c r="KE49" s="9"/>
      <c r="KJ49" s="9"/>
      <c r="KO49" s="9"/>
      <c r="KT49" s="9"/>
      <c r="KY49" s="9"/>
      <c r="LD49" s="9"/>
      <c r="LI49" s="9"/>
      <c r="LN49" s="9"/>
      <c r="LS49" s="9"/>
      <c r="LX49" s="9"/>
      <c r="MC49" s="9"/>
      <c r="MH49" s="9"/>
      <c r="MM49" s="9"/>
      <c r="MR49" s="9"/>
      <c r="MW49" s="9"/>
      <c r="NB49" s="9"/>
      <c r="NG49" s="9"/>
      <c r="NL49" s="9"/>
      <c r="NQ49" s="9"/>
      <c r="NV49" s="9"/>
      <c r="OA49" s="9"/>
      <c r="OF49" s="9"/>
      <c r="OK49" s="9"/>
      <c r="OP49" s="9"/>
      <c r="OU49" s="9"/>
      <c r="OZ49" s="9"/>
      <c r="PE49" s="9"/>
      <c r="PJ49" s="9"/>
      <c r="PO49" s="9"/>
      <c r="PT49" s="9"/>
      <c r="PY49" s="9"/>
      <c r="QD49" s="9"/>
      <c r="QI49" s="9"/>
      <c r="QN49" s="9"/>
      <c r="QS49" s="9"/>
      <c r="QX49" s="9"/>
      <c r="RC49" s="9"/>
      <c r="RH49" s="9"/>
      <c r="RM49" s="9"/>
      <c r="RR49" s="9"/>
      <c r="RW49" s="9"/>
      <c r="SB49" s="9"/>
      <c r="SG49" s="9"/>
      <c r="SL49" s="9"/>
      <c r="SQ49" s="9"/>
      <c r="SV49" s="9"/>
      <c r="TA49" s="9"/>
      <c r="TF49" s="9"/>
      <c r="TK49" s="9"/>
      <c r="TP49" s="9"/>
      <c r="TU49" s="9"/>
      <c r="TZ49" s="9"/>
      <c r="UE49" s="9"/>
      <c r="UJ49" s="9"/>
      <c r="UO49" s="9"/>
      <c r="UT49" s="9"/>
      <c r="UY49" s="9"/>
      <c r="VD49" s="9"/>
      <c r="VI49" s="9"/>
      <c r="VN49" s="9"/>
      <c r="VS49" s="9"/>
      <c r="VX49" s="9"/>
      <c r="WC49" s="9"/>
      <c r="WH49" s="9"/>
      <c r="WM49" s="9"/>
      <c r="WR49" s="9"/>
      <c r="WW49" s="9"/>
      <c r="XB49" s="9"/>
      <c r="XG49" s="9"/>
      <c r="XL49" s="9"/>
      <c r="XQ49" s="9"/>
      <c r="XV49" s="9"/>
      <c r="YA49" s="9"/>
      <c r="YF49" s="9"/>
      <c r="YK49" s="9"/>
      <c r="YP49" s="9"/>
      <c r="YU49" s="9"/>
      <c r="YZ49" s="9"/>
      <c r="ZE49" s="9"/>
      <c r="ZJ49" s="9"/>
      <c r="ZO49" s="9"/>
      <c r="ZT49" s="9"/>
      <c r="ZY49" s="9"/>
      <c r="AAD49" s="9"/>
      <c r="AAI49" s="9"/>
      <c r="AAN49" s="9"/>
      <c r="AAS49" s="9"/>
      <c r="AAX49" s="9"/>
      <c r="ABC49" s="9"/>
      <c r="ABH49" s="9"/>
      <c r="ABM49" s="9"/>
      <c r="ABR49" s="9"/>
      <c r="ABW49" s="9"/>
      <c r="ACB49" s="9"/>
      <c r="ACG49" s="9"/>
      <c r="ACL49" s="9"/>
      <c r="ACQ49" s="9"/>
      <c r="ACV49" s="9"/>
      <c r="ADA49" s="9"/>
      <c r="ADF49" s="9"/>
      <c r="ADK49" s="9"/>
      <c r="ADP49" s="9"/>
      <c r="ADU49" s="9"/>
      <c r="ADZ49" s="9"/>
      <c r="AEE49" s="9"/>
      <c r="AEJ49" s="9"/>
      <c r="AEO49" s="9"/>
      <c r="AET49" s="9"/>
      <c r="AEY49" s="9"/>
      <c r="AFD49" s="9"/>
      <c r="AFI49" s="9"/>
      <c r="AFN49" s="9"/>
      <c r="AFS49" s="9"/>
      <c r="AFX49" s="9"/>
      <c r="AGC49" s="9"/>
      <c r="AGH49" s="9"/>
      <c r="AGM49" s="9"/>
      <c r="AGR49" s="9"/>
      <c r="AGW49" s="9"/>
      <c r="AHB49" s="9"/>
      <c r="AHG49" s="9"/>
      <c r="AHL49" s="9"/>
      <c r="AHQ49" s="9"/>
      <c r="AHV49" s="9"/>
      <c r="AIA49" s="9"/>
      <c r="AIF49" s="9"/>
      <c r="AIK49" s="9"/>
      <c r="AIP49" s="9"/>
      <c r="AIU49" s="9"/>
      <c r="AIZ49" s="9"/>
      <c r="AJE49" s="9"/>
      <c r="AJJ49" s="9"/>
      <c r="AJO49" s="9"/>
      <c r="AJT49" s="9"/>
      <c r="AJY49" s="9"/>
      <c r="AKD49" s="9"/>
      <c r="AKI49" s="9"/>
      <c r="AKN49" s="9"/>
      <c r="AKS49" s="9"/>
      <c r="AKX49" s="9"/>
      <c r="ALC49" s="9"/>
      <c r="ALH49" s="9"/>
      <c r="ALM49" s="9"/>
      <c r="ALR49" s="9"/>
      <c r="ALW49" s="9"/>
      <c r="AMB49" s="9"/>
      <c r="AMG49" s="9"/>
      <c r="AML49" s="9"/>
      <c r="AMQ49" s="9"/>
      <c r="AMV49" s="9"/>
      <c r="ANA49" s="9"/>
      <c r="ANF49" s="9"/>
      <c r="ANK49" s="9"/>
      <c r="ANP49" s="9"/>
      <c r="ANU49" s="9"/>
      <c r="ANZ49" s="9"/>
      <c r="AOE49" s="9"/>
      <c r="AOJ49" s="9"/>
      <c r="AOO49" s="9"/>
      <c r="AOT49" s="9"/>
      <c r="AOY49" s="9"/>
      <c r="APD49" s="9"/>
      <c r="API49" s="9"/>
      <c r="APN49" s="9"/>
      <c r="APS49" s="9"/>
      <c r="APX49" s="9"/>
      <c r="AQC49" s="9"/>
      <c r="AQH49" s="9"/>
      <c r="AQM49" s="9"/>
      <c r="AQR49" s="9"/>
      <c r="AQW49" s="9"/>
      <c r="ARB49" s="9"/>
      <c r="ARG49" s="9"/>
      <c r="ARL49" s="9"/>
      <c r="ARQ49" s="9"/>
      <c r="ARV49" s="9"/>
      <c r="ASA49" s="9"/>
      <c r="ASF49" s="9"/>
      <c r="ASK49" s="9"/>
      <c r="ASP49" s="9"/>
      <c r="ASU49" s="9"/>
      <c r="ASZ49" s="9"/>
      <c r="ATE49" s="9"/>
      <c r="ATJ49" s="9"/>
      <c r="ATO49" s="9"/>
      <c r="ATT49" s="9"/>
      <c r="ATY49" s="9"/>
      <c r="AUD49" s="9"/>
      <c r="AUI49" s="9"/>
      <c r="AUN49" s="9"/>
      <c r="AUS49" s="9"/>
      <c r="AUX49" s="9"/>
      <c r="AVC49" s="9"/>
      <c r="AVH49" s="9"/>
      <c r="AVM49" s="9"/>
      <c r="AVR49" s="9"/>
      <c r="AVW49" s="9"/>
      <c r="AWB49" s="9"/>
      <c r="AWG49" s="9"/>
      <c r="AWL49" s="9"/>
      <c r="AWQ49" s="9"/>
      <c r="AWV49" s="9"/>
      <c r="AXA49" s="9"/>
      <c r="AXF49" s="9"/>
      <c r="AXK49" s="9"/>
      <c r="AXP49" s="9"/>
      <c r="AXU49" s="9"/>
      <c r="AXZ49" s="9"/>
      <c r="AYE49" s="9"/>
      <c r="AYJ49" s="9"/>
      <c r="AYO49" s="9"/>
      <c r="AYT49" s="9"/>
      <c r="AYY49" s="9"/>
      <c r="AZD49" s="9"/>
      <c r="AZI49" s="9"/>
      <c r="AZN49" s="9"/>
      <c r="AZS49" s="9"/>
      <c r="AZX49" s="9"/>
      <c r="BAC49" s="9"/>
      <c r="BAH49" s="9"/>
      <c r="BAM49" s="9"/>
      <c r="BAR49" s="9"/>
      <c r="BAW49" s="9"/>
      <c r="BBB49" s="9"/>
      <c r="BBG49" s="9"/>
      <c r="BBL49" s="9"/>
      <c r="BBQ49" s="9"/>
      <c r="BBV49" s="9"/>
      <c r="BCA49" s="9"/>
      <c r="BCF49" s="9"/>
      <c r="BCK49" s="9"/>
      <c r="BCP49" s="9"/>
      <c r="BCU49" s="9"/>
      <c r="BCZ49" s="9"/>
      <c r="BDE49" s="9"/>
      <c r="BDJ49" s="9"/>
      <c r="BDO49" s="9"/>
      <c r="BDT49" s="9"/>
      <c r="BDY49" s="9"/>
      <c r="BED49" s="9"/>
      <c r="BEI49" s="9"/>
      <c r="BEN49" s="9"/>
      <c r="BES49" s="9"/>
      <c r="BEX49" s="9"/>
      <c r="BFC49" s="9"/>
      <c r="BFH49" s="9"/>
      <c r="BFM49" s="9"/>
      <c r="BFR49" s="9"/>
      <c r="BFW49" s="9"/>
      <c r="BGB49" s="9"/>
      <c r="BGG49" s="9"/>
      <c r="BGL49" s="9"/>
      <c r="BGQ49" s="9"/>
      <c r="BGV49" s="9"/>
      <c r="BHA49" s="9"/>
      <c r="BHF49" s="9"/>
      <c r="BHK49" s="9"/>
      <c r="BHP49" s="9"/>
      <c r="BHU49" s="9"/>
      <c r="BHZ49" s="9"/>
      <c r="BIE49" s="9"/>
      <c r="BIJ49" s="9"/>
      <c r="BIO49" s="9"/>
      <c r="BIT49" s="9"/>
      <c r="BIY49" s="9"/>
      <c r="BJD49" s="9"/>
      <c r="BJI49" s="9"/>
      <c r="BJN49" s="9"/>
      <c r="BJS49" s="9"/>
      <c r="BJX49" s="9"/>
      <c r="BKC49" s="9"/>
      <c r="BKH49" s="9"/>
      <c r="BKM49" s="9"/>
      <c r="BKR49" s="9"/>
      <c r="BKW49" s="9"/>
      <c r="BLB49" s="9"/>
      <c r="BLG49" s="9"/>
      <c r="BLL49" s="9"/>
      <c r="BLQ49" s="9"/>
      <c r="BLV49" s="9"/>
      <c r="BMA49" s="9"/>
      <c r="BMF49" s="9"/>
      <c r="BMK49" s="9"/>
      <c r="BMP49" s="9"/>
      <c r="BMU49" s="9"/>
      <c r="BMZ49" s="9"/>
      <c r="BNE49" s="9"/>
      <c r="BNJ49" s="9"/>
      <c r="BNO49" s="9"/>
      <c r="BNT49" s="9"/>
      <c r="BNY49" s="9"/>
      <c r="BOD49" s="9"/>
      <c r="BOI49" s="9"/>
      <c r="BON49" s="9"/>
      <c r="BOS49" s="9"/>
      <c r="BOX49" s="9"/>
      <c r="BPC49" s="9"/>
      <c r="BPH49" s="9"/>
      <c r="BPM49" s="9"/>
      <c r="BPR49" s="9"/>
      <c r="BPW49" s="9"/>
      <c r="BQB49" s="9"/>
      <c r="BQG49" s="9"/>
      <c r="BQL49" s="9"/>
      <c r="BQQ49" s="9"/>
      <c r="BQV49" s="9"/>
      <c r="BRA49" s="9"/>
      <c r="BRF49" s="9"/>
      <c r="BRK49" s="9"/>
      <c r="BRP49" s="9"/>
      <c r="BRU49" s="9"/>
      <c r="BRZ49" s="9"/>
      <c r="BSE49" s="9"/>
      <c r="BSJ49" s="9"/>
      <c r="BSO49" s="9"/>
      <c r="BST49" s="9"/>
      <c r="BSY49" s="9"/>
      <c r="BTD49" s="9"/>
      <c r="BTI49" s="9"/>
      <c r="BTN49" s="9"/>
      <c r="BTS49" s="9"/>
      <c r="BTX49" s="9"/>
      <c r="BUC49" s="9"/>
      <c r="BUH49" s="9"/>
      <c r="BUM49" s="9"/>
      <c r="BUR49" s="9"/>
      <c r="BUW49" s="9"/>
      <c r="BVB49" s="9"/>
      <c r="BVG49" s="9"/>
      <c r="BVL49" s="9"/>
      <c r="BVQ49" s="9"/>
      <c r="BVV49" s="9"/>
      <c r="BWA49" s="9"/>
      <c r="BWF49" s="9"/>
      <c r="BWK49" s="9"/>
      <c r="BWP49" s="9"/>
      <c r="BWU49" s="9"/>
      <c r="BWZ49" s="9"/>
      <c r="BXE49" s="9"/>
      <c r="BXJ49" s="9"/>
      <c r="BXO49" s="9"/>
      <c r="BXT49" s="9"/>
      <c r="BXY49" s="9"/>
      <c r="BYD49" s="9"/>
      <c r="BYI49" s="9"/>
      <c r="BYN49" s="9"/>
      <c r="BYS49" s="9"/>
      <c r="BYX49" s="9"/>
      <c r="BZC49" s="9"/>
      <c r="BZH49" s="9"/>
      <c r="BZM49" s="9"/>
      <c r="BZR49" s="9"/>
      <c r="BZW49" s="9"/>
      <c r="CAB49" s="9"/>
      <c r="CAG49" s="9"/>
      <c r="CAL49" s="9"/>
      <c r="CAQ49" s="9"/>
      <c r="CAV49" s="9"/>
      <c r="CBA49" s="9"/>
      <c r="CBF49" s="9"/>
      <c r="CBK49" s="9"/>
      <c r="CBP49" s="9"/>
      <c r="CBU49" s="9"/>
      <c r="CBZ49" s="9"/>
      <c r="CCE49" s="9"/>
      <c r="CCJ49" s="9"/>
      <c r="CCO49" s="9"/>
      <c r="CCT49" s="9"/>
      <c r="CCY49" s="9"/>
      <c r="CDD49" s="9"/>
      <c r="CDI49" s="9"/>
      <c r="CDN49" s="9"/>
      <c r="CDS49" s="9"/>
      <c r="CDX49" s="9"/>
      <c r="CEC49" s="9"/>
      <c r="CEH49" s="9"/>
      <c r="CEM49" s="9"/>
      <c r="CER49" s="9"/>
      <c r="CEW49" s="9"/>
      <c r="CFB49" s="9"/>
      <c r="CFG49" s="9"/>
      <c r="CFL49" s="9"/>
      <c r="CFQ49" s="9"/>
      <c r="CFV49" s="9"/>
      <c r="CGA49" s="9"/>
      <c r="CGF49" s="9"/>
      <c r="CGK49" s="9"/>
      <c r="CGP49" s="9"/>
      <c r="CGU49" s="9"/>
      <c r="CGZ49" s="9"/>
      <c r="CHE49" s="9"/>
      <c r="CHJ49" s="9"/>
      <c r="CHO49" s="9"/>
      <c r="CHT49" s="9"/>
      <c r="CHY49" s="9"/>
      <c r="CID49" s="9"/>
      <c r="CII49" s="9"/>
      <c r="CIN49" s="9"/>
      <c r="CIS49" s="9"/>
      <c r="CIX49" s="9"/>
      <c r="CJC49" s="9"/>
      <c r="CJH49" s="9"/>
      <c r="CJM49" s="9"/>
      <c r="CJR49" s="9"/>
      <c r="CJW49" s="9"/>
      <c r="CKB49" s="9"/>
      <c r="CKG49" s="9"/>
      <c r="CKL49" s="9"/>
      <c r="CKQ49" s="9"/>
      <c r="CKV49" s="9"/>
      <c r="CLA49" s="9"/>
      <c r="CLF49" s="9"/>
      <c r="CLK49" s="9"/>
      <c r="CLP49" s="9"/>
      <c r="CLU49" s="9"/>
      <c r="CLZ49" s="9"/>
      <c r="CME49" s="9"/>
      <c r="CMJ49" s="9"/>
      <c r="CMO49" s="9"/>
      <c r="CMT49" s="9"/>
      <c r="CMY49" s="9"/>
      <c r="CND49" s="9"/>
      <c r="CNI49" s="9"/>
      <c r="CNN49" s="9"/>
      <c r="CNS49" s="9"/>
      <c r="CNX49" s="9"/>
      <c r="COC49" s="9"/>
      <c r="COH49" s="9"/>
      <c r="COM49" s="9"/>
      <c r="COR49" s="9"/>
      <c r="COW49" s="9"/>
      <c r="CPB49" s="9"/>
      <c r="CPG49" s="9"/>
      <c r="CPL49" s="9"/>
      <c r="CPQ49" s="9"/>
      <c r="CPV49" s="9"/>
      <c r="CQA49" s="9"/>
      <c r="CQF49" s="9"/>
      <c r="CQK49" s="9"/>
      <c r="CQP49" s="9"/>
      <c r="CQU49" s="9"/>
      <c r="CQZ49" s="9"/>
      <c r="CRE49" s="9"/>
      <c r="CRJ49" s="9"/>
      <c r="CRO49" s="9"/>
      <c r="CRT49" s="9"/>
      <c r="CRY49" s="9"/>
      <c r="CSD49" s="9"/>
      <c r="CSI49" s="9"/>
      <c r="CSN49" s="9"/>
      <c r="CSS49" s="9"/>
      <c r="CSX49" s="9"/>
      <c r="CTC49" s="9"/>
      <c r="CTH49" s="9"/>
      <c r="CTM49" s="9"/>
      <c r="CTR49" s="9"/>
      <c r="CTW49" s="9"/>
      <c r="CUB49" s="9"/>
      <c r="CUG49" s="9"/>
      <c r="CUL49" s="9"/>
      <c r="CUQ49" s="9"/>
      <c r="CUV49" s="9"/>
      <c r="CVA49" s="9"/>
      <c r="CVF49" s="9"/>
      <c r="CVK49" s="9"/>
      <c r="CVP49" s="9"/>
      <c r="CVU49" s="9"/>
      <c r="CVZ49" s="9"/>
      <c r="CWE49" s="9"/>
      <c r="CWJ49" s="9"/>
      <c r="CWO49" s="9"/>
      <c r="CWT49" s="9"/>
      <c r="CWY49" s="9"/>
      <c r="CXD49" s="9"/>
      <c r="CXI49" s="9"/>
      <c r="CXN49" s="9"/>
      <c r="CXS49" s="9"/>
      <c r="CXX49" s="9"/>
      <c r="CYC49" s="9"/>
      <c r="CYH49" s="9"/>
      <c r="CYM49" s="9"/>
      <c r="CYR49" s="9"/>
      <c r="CYW49" s="9"/>
      <c r="CZB49" s="9"/>
      <c r="CZG49" s="9"/>
      <c r="CZL49" s="9"/>
      <c r="CZQ49" s="9"/>
      <c r="CZV49" s="9"/>
      <c r="DAA49" s="9"/>
      <c r="DAF49" s="9"/>
      <c r="DAK49" s="9"/>
      <c r="DAP49" s="9"/>
      <c r="DAU49" s="9"/>
      <c r="DAZ49" s="9"/>
      <c r="DBE49" s="9"/>
      <c r="DBJ49" s="9"/>
      <c r="DBO49" s="9"/>
      <c r="DBT49" s="9"/>
      <c r="DBY49" s="9"/>
      <c r="DCD49" s="9"/>
      <c r="DCI49" s="9"/>
      <c r="DCN49" s="9"/>
      <c r="DCS49" s="9"/>
      <c r="DCX49" s="9"/>
      <c r="DDC49" s="9"/>
      <c r="DDH49" s="9"/>
      <c r="DDM49" s="9"/>
      <c r="DDR49" s="9"/>
      <c r="DDW49" s="9"/>
      <c r="DEB49" s="9"/>
      <c r="DEG49" s="9"/>
      <c r="DEL49" s="9"/>
      <c r="DEQ49" s="9"/>
      <c r="DEV49" s="9"/>
      <c r="DFA49" s="9"/>
      <c r="DFF49" s="9"/>
      <c r="DFK49" s="9"/>
      <c r="DFP49" s="9"/>
      <c r="DFU49" s="9"/>
      <c r="DFZ49" s="9"/>
      <c r="DGE49" s="9"/>
      <c r="DGJ49" s="9"/>
      <c r="DGO49" s="9"/>
      <c r="DGT49" s="9"/>
      <c r="DGY49" s="9"/>
      <c r="DHD49" s="9"/>
      <c r="DHI49" s="9"/>
      <c r="DHN49" s="9"/>
      <c r="DHS49" s="9"/>
      <c r="DHX49" s="9"/>
      <c r="DIC49" s="9"/>
      <c r="DIH49" s="9"/>
      <c r="DIM49" s="9"/>
      <c r="DIR49" s="9"/>
      <c r="DIW49" s="9"/>
      <c r="DJB49" s="9"/>
      <c r="DJG49" s="9"/>
      <c r="DJL49" s="9"/>
      <c r="DJQ49" s="9"/>
      <c r="DJV49" s="9"/>
      <c r="DKA49" s="9"/>
      <c r="DKF49" s="9"/>
      <c r="DKK49" s="9"/>
      <c r="DKP49" s="9"/>
      <c r="DKU49" s="9"/>
      <c r="DKZ49" s="9"/>
      <c r="DLE49" s="9"/>
      <c r="DLJ49" s="9"/>
      <c r="DLO49" s="9"/>
      <c r="DLT49" s="9"/>
      <c r="DLY49" s="9"/>
      <c r="DMD49" s="9"/>
      <c r="DMI49" s="9"/>
      <c r="DMN49" s="9"/>
      <c r="DMS49" s="9"/>
      <c r="DMX49" s="9"/>
      <c r="DNC49" s="9"/>
      <c r="DNH49" s="9"/>
      <c r="DNM49" s="9"/>
      <c r="DNR49" s="9"/>
      <c r="DNW49" s="9"/>
      <c r="DOB49" s="9"/>
      <c r="DOG49" s="9"/>
      <c r="DOL49" s="9"/>
      <c r="DOQ49" s="9"/>
      <c r="DOV49" s="9"/>
      <c r="DPA49" s="9"/>
      <c r="DPF49" s="9"/>
      <c r="DPK49" s="9"/>
      <c r="DPP49" s="9"/>
      <c r="DPU49" s="9"/>
      <c r="DPZ49" s="9"/>
      <c r="DQE49" s="9"/>
      <c r="DQJ49" s="9"/>
      <c r="DQO49" s="9"/>
      <c r="DQT49" s="9"/>
      <c r="DQY49" s="9"/>
      <c r="DRD49" s="9"/>
      <c r="DRI49" s="9"/>
      <c r="DRN49" s="9"/>
      <c r="DRS49" s="9"/>
      <c r="DRX49" s="9"/>
      <c r="DSC49" s="9"/>
      <c r="DSH49" s="9"/>
      <c r="DSM49" s="9"/>
      <c r="DSR49" s="9"/>
      <c r="DSW49" s="9"/>
      <c r="DTB49" s="9"/>
      <c r="DTG49" s="9"/>
      <c r="DTL49" s="9"/>
      <c r="DTQ49" s="9"/>
      <c r="DTV49" s="9"/>
      <c r="DUA49" s="9"/>
      <c r="DUF49" s="9"/>
      <c r="DUK49" s="9"/>
      <c r="DUP49" s="9"/>
      <c r="DUU49" s="9"/>
      <c r="DUZ49" s="9"/>
      <c r="DVE49" s="9"/>
      <c r="DVJ49" s="9"/>
      <c r="DVO49" s="9"/>
      <c r="DVT49" s="9"/>
      <c r="DVY49" s="9"/>
      <c r="DWD49" s="9"/>
      <c r="DWI49" s="9"/>
      <c r="DWN49" s="9"/>
      <c r="DWS49" s="9"/>
      <c r="DWX49" s="9"/>
      <c r="DXC49" s="9"/>
      <c r="DXH49" s="9"/>
      <c r="DXM49" s="9"/>
      <c r="DXR49" s="9"/>
      <c r="DXW49" s="9"/>
      <c r="DYB49" s="9"/>
      <c r="DYG49" s="9"/>
      <c r="DYL49" s="9"/>
      <c r="DYQ49" s="9"/>
      <c r="DYV49" s="9"/>
      <c r="DZA49" s="9"/>
      <c r="DZF49" s="9"/>
      <c r="DZK49" s="9"/>
      <c r="DZP49" s="9"/>
      <c r="DZU49" s="9"/>
      <c r="DZZ49" s="9"/>
      <c r="EAE49" s="9"/>
      <c r="EAJ49" s="9"/>
      <c r="EAO49" s="9"/>
      <c r="EAT49" s="9"/>
      <c r="EAY49" s="9"/>
      <c r="EBD49" s="9"/>
      <c r="EBI49" s="9"/>
      <c r="EBN49" s="9"/>
      <c r="EBS49" s="9"/>
      <c r="EBX49" s="9"/>
      <c r="ECC49" s="9"/>
      <c r="ECH49" s="9"/>
      <c r="ECM49" s="9"/>
      <c r="ECR49" s="9"/>
      <c r="ECW49" s="9"/>
      <c r="EDB49" s="9"/>
      <c r="EDG49" s="9"/>
      <c r="EDL49" s="9"/>
      <c r="EDQ49" s="9"/>
      <c r="EDV49" s="9"/>
      <c r="EEA49" s="9"/>
      <c r="EEF49" s="9"/>
      <c r="EEK49" s="9"/>
      <c r="EEP49" s="9"/>
      <c r="EEU49" s="9"/>
      <c r="EEZ49" s="9"/>
      <c r="EFE49" s="9"/>
      <c r="EFJ49" s="9"/>
      <c r="EFO49" s="9"/>
      <c r="EFT49" s="9"/>
      <c r="EFY49" s="9"/>
      <c r="EGD49" s="9"/>
      <c r="EGI49" s="9"/>
      <c r="EGN49" s="9"/>
      <c r="EGS49" s="9"/>
      <c r="EGX49" s="9"/>
      <c r="EHC49" s="9"/>
      <c r="EHH49" s="9"/>
      <c r="EHM49" s="9"/>
      <c r="EHR49" s="9"/>
      <c r="EHW49" s="9"/>
      <c r="EIB49" s="9"/>
      <c r="EIG49" s="9"/>
      <c r="EIL49" s="9"/>
      <c r="EIQ49" s="9"/>
      <c r="EIV49" s="9"/>
      <c r="EJA49" s="9"/>
      <c r="EJF49" s="9"/>
      <c r="EJK49" s="9"/>
      <c r="EJP49" s="9"/>
      <c r="EJU49" s="9"/>
      <c r="EJZ49" s="9"/>
      <c r="EKE49" s="9"/>
      <c r="EKJ49" s="9"/>
      <c r="EKO49" s="9"/>
      <c r="EKT49" s="9"/>
      <c r="EKY49" s="9"/>
      <c r="ELD49" s="9"/>
      <c r="ELI49" s="9"/>
      <c r="ELN49" s="9"/>
      <c r="ELS49" s="9"/>
      <c r="ELX49" s="9"/>
      <c r="EMC49" s="9"/>
      <c r="EMH49" s="9"/>
      <c r="EMM49" s="9"/>
      <c r="EMR49" s="9"/>
      <c r="EMW49" s="9"/>
      <c r="ENB49" s="9"/>
      <c r="ENG49" s="9"/>
      <c r="ENL49" s="9"/>
      <c r="ENQ49" s="9"/>
      <c r="ENV49" s="9"/>
      <c r="EOA49" s="9"/>
      <c r="EOF49" s="9"/>
      <c r="EOK49" s="9"/>
      <c r="EOP49" s="9"/>
      <c r="EOU49" s="9"/>
      <c r="EOZ49" s="9"/>
      <c r="EPE49" s="9"/>
      <c r="EPJ49" s="9"/>
      <c r="EPO49" s="9"/>
      <c r="EPT49" s="9"/>
      <c r="EPY49" s="9"/>
      <c r="EQD49" s="9"/>
      <c r="EQI49" s="9"/>
      <c r="EQN49" s="9"/>
      <c r="EQS49" s="9"/>
      <c r="EQX49" s="9"/>
      <c r="ERC49" s="9"/>
      <c r="ERH49" s="9"/>
      <c r="ERM49" s="9"/>
      <c r="ERR49" s="9"/>
      <c r="ERW49" s="9"/>
      <c r="ESB49" s="9"/>
      <c r="ESG49" s="9"/>
      <c r="ESL49" s="9"/>
      <c r="ESQ49" s="9"/>
      <c r="ESV49" s="9"/>
      <c r="ETA49" s="9"/>
      <c r="ETF49" s="9"/>
      <c r="ETK49" s="9"/>
      <c r="ETP49" s="9"/>
      <c r="ETU49" s="9"/>
      <c r="ETZ49" s="9"/>
      <c r="EUE49" s="9"/>
      <c r="EUJ49" s="9"/>
      <c r="EUO49" s="9"/>
      <c r="EUT49" s="9"/>
      <c r="EUY49" s="9"/>
      <c r="EVD49" s="9"/>
      <c r="EVI49" s="9"/>
      <c r="EVN49" s="9"/>
      <c r="EVS49" s="9"/>
      <c r="EVX49" s="9"/>
      <c r="EWC49" s="9"/>
      <c r="EWH49" s="9"/>
      <c r="EWM49" s="9"/>
      <c r="EWR49" s="9"/>
      <c r="EWW49" s="9"/>
      <c r="EXB49" s="9"/>
      <c r="EXG49" s="9"/>
      <c r="EXL49" s="9"/>
      <c r="EXQ49" s="9"/>
      <c r="EXV49" s="9"/>
      <c r="EYA49" s="9"/>
      <c r="EYF49" s="9"/>
      <c r="EYK49" s="9"/>
      <c r="EYP49" s="9"/>
      <c r="EYU49" s="9"/>
      <c r="EYZ49" s="9"/>
      <c r="EZE49" s="9"/>
      <c r="EZJ49" s="9"/>
      <c r="EZO49" s="9"/>
      <c r="EZT49" s="9"/>
      <c r="EZY49" s="9"/>
      <c r="FAD49" s="9"/>
      <c r="FAI49" s="9"/>
      <c r="FAN49" s="9"/>
      <c r="FAS49" s="9"/>
      <c r="FAX49" s="9"/>
      <c r="FBC49" s="9"/>
      <c r="FBH49" s="9"/>
      <c r="FBM49" s="9"/>
      <c r="FBR49" s="9"/>
      <c r="FBW49" s="9"/>
      <c r="FCB49" s="9"/>
      <c r="FCG49" s="9"/>
      <c r="FCL49" s="9"/>
      <c r="FCQ49" s="9"/>
      <c r="FCV49" s="9"/>
      <c r="FDA49" s="9"/>
      <c r="FDF49" s="9"/>
      <c r="FDK49" s="9"/>
      <c r="FDP49" s="9"/>
      <c r="FDU49" s="9"/>
      <c r="FDZ49" s="9"/>
      <c r="FEE49" s="9"/>
      <c r="FEJ49" s="9"/>
      <c r="FEO49" s="9"/>
      <c r="FET49" s="9"/>
      <c r="FEY49" s="9"/>
      <c r="FFD49" s="9"/>
      <c r="FFI49" s="9"/>
      <c r="FFN49" s="9"/>
      <c r="FFS49" s="9"/>
      <c r="FFX49" s="9"/>
      <c r="FGC49" s="9"/>
      <c r="FGH49" s="9"/>
      <c r="FGM49" s="9"/>
      <c r="FGR49" s="9"/>
      <c r="FGW49" s="9"/>
      <c r="FHB49" s="9"/>
      <c r="FHG49" s="9"/>
      <c r="FHL49" s="9"/>
      <c r="FHQ49" s="9"/>
      <c r="FHV49" s="9"/>
      <c r="FIA49" s="9"/>
      <c r="FIF49" s="9"/>
      <c r="FIK49" s="9"/>
      <c r="FIP49" s="9"/>
      <c r="FIU49" s="9"/>
      <c r="FIZ49" s="9"/>
      <c r="FJE49" s="9"/>
      <c r="FJJ49" s="9"/>
      <c r="FJO49" s="9"/>
      <c r="FJT49" s="9"/>
      <c r="FJY49" s="9"/>
      <c r="FKD49" s="9"/>
      <c r="FKI49" s="9"/>
      <c r="FKN49" s="9"/>
      <c r="FKS49" s="9"/>
      <c r="FKX49" s="9"/>
      <c r="FLC49" s="9"/>
      <c r="FLH49" s="9"/>
      <c r="FLM49" s="9"/>
      <c r="FLR49" s="9"/>
      <c r="FLW49" s="9"/>
      <c r="FMB49" s="9"/>
      <c r="FMG49" s="9"/>
      <c r="FML49" s="9"/>
      <c r="FMQ49" s="9"/>
      <c r="FMV49" s="9"/>
      <c r="FNA49" s="9"/>
      <c r="FNF49" s="9"/>
      <c r="FNK49" s="9"/>
      <c r="FNP49" s="9"/>
      <c r="FNU49" s="9"/>
      <c r="FNZ49" s="9"/>
      <c r="FOE49" s="9"/>
      <c r="FOJ49" s="9"/>
      <c r="FOO49" s="9"/>
      <c r="FOT49" s="9"/>
      <c r="FOY49" s="9"/>
      <c r="FPD49" s="9"/>
      <c r="FPI49" s="9"/>
      <c r="FPN49" s="9"/>
      <c r="FPS49" s="9"/>
      <c r="FPX49" s="9"/>
      <c r="FQC49" s="9"/>
      <c r="FQH49" s="9"/>
      <c r="FQM49" s="9"/>
      <c r="FQR49" s="9"/>
      <c r="FQW49" s="9"/>
      <c r="FRB49" s="9"/>
      <c r="FRG49" s="9"/>
      <c r="FRL49" s="9"/>
      <c r="FRQ49" s="9"/>
      <c r="FRV49" s="9"/>
      <c r="FSA49" s="9"/>
      <c r="FSF49" s="9"/>
      <c r="FSK49" s="9"/>
      <c r="FSP49" s="9"/>
      <c r="FSU49" s="9"/>
      <c r="FSZ49" s="9"/>
      <c r="FTE49" s="9"/>
      <c r="FTJ49" s="9"/>
      <c r="FTO49" s="9"/>
      <c r="FTT49" s="9"/>
      <c r="FTY49" s="9"/>
      <c r="FUD49" s="9"/>
      <c r="FUI49" s="9"/>
      <c r="FUN49" s="9"/>
      <c r="FUS49" s="9"/>
      <c r="FUX49" s="9"/>
      <c r="FVC49" s="9"/>
      <c r="FVH49" s="9"/>
      <c r="FVM49" s="9"/>
      <c r="FVR49" s="9"/>
      <c r="FVW49" s="9"/>
      <c r="FWB49" s="9"/>
      <c r="FWG49" s="9"/>
      <c r="FWL49" s="9"/>
      <c r="FWQ49" s="9"/>
      <c r="FWV49" s="9"/>
      <c r="FXA49" s="9"/>
      <c r="FXF49" s="9"/>
      <c r="FXK49" s="9"/>
      <c r="FXP49" s="9"/>
      <c r="FXU49" s="9"/>
      <c r="FXZ49" s="9"/>
      <c r="FYE49" s="9"/>
      <c r="FYJ49" s="9"/>
      <c r="FYO49" s="9"/>
      <c r="FYT49" s="9"/>
      <c r="FYY49" s="9"/>
      <c r="FZD49" s="9"/>
      <c r="FZI49" s="9"/>
      <c r="FZN49" s="9"/>
      <c r="FZS49" s="9"/>
      <c r="FZX49" s="9"/>
      <c r="GAC49" s="9"/>
      <c r="GAH49" s="9"/>
      <c r="GAM49" s="9"/>
      <c r="GAR49" s="9"/>
      <c r="GAW49" s="9"/>
      <c r="GBB49" s="9"/>
      <c r="GBG49" s="9"/>
      <c r="GBL49" s="9"/>
      <c r="GBQ49" s="9"/>
      <c r="GBV49" s="9"/>
      <c r="GCA49" s="9"/>
      <c r="GCF49" s="9"/>
      <c r="GCK49" s="9"/>
      <c r="GCP49" s="9"/>
      <c r="GCU49" s="9"/>
      <c r="GCZ49" s="9"/>
      <c r="GDE49" s="9"/>
      <c r="GDJ49" s="9"/>
      <c r="GDO49" s="9"/>
      <c r="GDT49" s="9"/>
      <c r="GDY49" s="9"/>
      <c r="GED49" s="9"/>
      <c r="GEI49" s="9"/>
      <c r="GEN49" s="9"/>
      <c r="GES49" s="9"/>
      <c r="GEX49" s="9"/>
      <c r="GFC49" s="9"/>
      <c r="GFH49" s="9"/>
      <c r="GFM49" s="9"/>
      <c r="GFR49" s="9"/>
      <c r="GFW49" s="9"/>
      <c r="GGB49" s="9"/>
      <c r="GGG49" s="9"/>
      <c r="GGL49" s="9"/>
      <c r="GGQ49" s="9"/>
      <c r="GGV49" s="9"/>
      <c r="GHA49" s="9"/>
      <c r="GHF49" s="9"/>
      <c r="GHK49" s="9"/>
      <c r="GHP49" s="9"/>
      <c r="GHU49" s="9"/>
      <c r="GHZ49" s="9"/>
      <c r="GIE49" s="9"/>
      <c r="GIJ49" s="9"/>
      <c r="GIO49" s="9"/>
      <c r="GIT49" s="9"/>
      <c r="GIY49" s="9"/>
      <c r="GJD49" s="9"/>
      <c r="GJI49" s="9"/>
      <c r="GJN49" s="9"/>
      <c r="GJS49" s="9"/>
      <c r="GJX49" s="9"/>
      <c r="GKC49" s="9"/>
      <c r="GKH49" s="9"/>
      <c r="GKM49" s="9"/>
      <c r="GKR49" s="9"/>
      <c r="GKW49" s="9"/>
      <c r="GLB49" s="9"/>
      <c r="GLG49" s="9"/>
      <c r="GLL49" s="9"/>
      <c r="GLQ49" s="9"/>
      <c r="GLV49" s="9"/>
      <c r="GMA49" s="9"/>
      <c r="GMF49" s="9"/>
      <c r="GMK49" s="9"/>
      <c r="GMP49" s="9"/>
      <c r="GMU49" s="9"/>
      <c r="GMZ49" s="9"/>
      <c r="GNE49" s="9"/>
      <c r="GNJ49" s="9"/>
      <c r="GNO49" s="9"/>
      <c r="GNT49" s="9"/>
      <c r="GNY49" s="9"/>
      <c r="GOD49" s="9"/>
      <c r="GOI49" s="9"/>
      <c r="GON49" s="9"/>
      <c r="GOS49" s="9"/>
      <c r="GOX49" s="9"/>
      <c r="GPC49" s="9"/>
      <c r="GPH49" s="9"/>
      <c r="GPM49" s="9"/>
      <c r="GPR49" s="9"/>
      <c r="GPW49" s="9"/>
      <c r="GQB49" s="9"/>
      <c r="GQG49" s="9"/>
      <c r="GQL49" s="9"/>
      <c r="GQQ49" s="9"/>
      <c r="GQV49" s="9"/>
      <c r="GRA49" s="9"/>
      <c r="GRF49" s="9"/>
      <c r="GRK49" s="9"/>
      <c r="GRP49" s="9"/>
      <c r="GRU49" s="9"/>
      <c r="GRZ49" s="9"/>
      <c r="GSE49" s="9"/>
      <c r="GSJ49" s="9"/>
      <c r="GSO49" s="9"/>
      <c r="GST49" s="9"/>
      <c r="GSY49" s="9"/>
      <c r="GTD49" s="9"/>
      <c r="GTI49" s="9"/>
      <c r="GTN49" s="9"/>
      <c r="GTS49" s="9"/>
      <c r="GTX49" s="9"/>
      <c r="GUC49" s="9"/>
      <c r="GUH49" s="9"/>
      <c r="GUM49" s="9"/>
      <c r="GUR49" s="9"/>
      <c r="GUW49" s="9"/>
      <c r="GVB49" s="9"/>
      <c r="GVG49" s="9"/>
      <c r="GVL49" s="9"/>
      <c r="GVQ49" s="9"/>
      <c r="GVV49" s="9"/>
      <c r="GWA49" s="9"/>
      <c r="GWF49" s="9"/>
      <c r="GWK49" s="9"/>
      <c r="GWP49" s="9"/>
      <c r="GWU49" s="9"/>
      <c r="GWZ49" s="9"/>
      <c r="GXE49" s="9"/>
      <c r="GXJ49" s="9"/>
      <c r="GXO49" s="9"/>
      <c r="GXT49" s="9"/>
      <c r="GXY49" s="9"/>
      <c r="GYD49" s="9"/>
      <c r="GYI49" s="9"/>
      <c r="GYN49" s="9"/>
      <c r="GYS49" s="9"/>
      <c r="GYX49" s="9"/>
      <c r="GZC49" s="9"/>
      <c r="GZH49" s="9"/>
      <c r="GZM49" s="9"/>
      <c r="GZR49" s="9"/>
      <c r="GZW49" s="9"/>
      <c r="HAB49" s="9"/>
      <c r="HAG49" s="9"/>
      <c r="HAL49" s="9"/>
      <c r="HAQ49" s="9"/>
      <c r="HAV49" s="9"/>
      <c r="HBA49" s="9"/>
      <c r="HBF49" s="9"/>
      <c r="HBK49" s="9"/>
      <c r="HBP49" s="9"/>
      <c r="HBU49" s="9"/>
      <c r="HBZ49" s="9"/>
      <c r="HCE49" s="9"/>
      <c r="HCJ49" s="9"/>
      <c r="HCO49" s="9"/>
      <c r="HCT49" s="9"/>
      <c r="HCY49" s="9"/>
      <c r="HDD49" s="9"/>
      <c r="HDI49" s="9"/>
      <c r="HDN49" s="9"/>
      <c r="HDS49" s="9"/>
      <c r="HDX49" s="9"/>
      <c r="HEC49" s="9"/>
      <c r="HEH49" s="9"/>
      <c r="HEM49" s="9"/>
      <c r="HER49" s="9"/>
      <c r="HEW49" s="9"/>
      <c r="HFB49" s="9"/>
      <c r="HFG49" s="9"/>
      <c r="HFL49" s="9"/>
      <c r="HFQ49" s="9"/>
      <c r="HFV49" s="9"/>
      <c r="HGA49" s="9"/>
      <c r="HGF49" s="9"/>
      <c r="HGK49" s="9"/>
      <c r="HGP49" s="9"/>
      <c r="HGU49" s="9"/>
      <c r="HGZ49" s="9"/>
      <c r="HHE49" s="9"/>
      <c r="HHJ49" s="9"/>
      <c r="HHO49" s="9"/>
      <c r="HHT49" s="9"/>
      <c r="HHY49" s="9"/>
      <c r="HID49" s="9"/>
      <c r="HII49" s="9"/>
      <c r="HIN49" s="9"/>
      <c r="HIS49" s="9"/>
      <c r="HIX49" s="9"/>
      <c r="HJC49" s="9"/>
      <c r="HJH49" s="9"/>
      <c r="HJM49" s="9"/>
      <c r="HJR49" s="9"/>
      <c r="HJW49" s="9"/>
      <c r="HKB49" s="9"/>
      <c r="HKG49" s="9"/>
      <c r="HKL49" s="9"/>
      <c r="HKQ49" s="9"/>
      <c r="HKV49" s="9"/>
      <c r="HLA49" s="9"/>
      <c r="HLF49" s="9"/>
      <c r="HLK49" s="9"/>
      <c r="HLP49" s="9"/>
      <c r="HLU49" s="9"/>
      <c r="HLZ49" s="9"/>
      <c r="HME49" s="9"/>
      <c r="HMJ49" s="9"/>
      <c r="HMO49" s="9"/>
      <c r="HMT49" s="9"/>
      <c r="HMY49" s="9"/>
      <c r="HND49" s="9"/>
      <c r="HNI49" s="9"/>
      <c r="HNN49" s="9"/>
      <c r="HNS49" s="9"/>
      <c r="HNX49" s="9"/>
      <c r="HOC49" s="9"/>
      <c r="HOH49" s="9"/>
      <c r="HOM49" s="9"/>
      <c r="HOR49" s="9"/>
      <c r="HOW49" s="9"/>
      <c r="HPB49" s="9"/>
      <c r="HPG49" s="9"/>
      <c r="HPL49" s="9"/>
      <c r="HPQ49" s="9"/>
      <c r="HPV49" s="9"/>
      <c r="HQA49" s="9"/>
      <c r="HQF49" s="9"/>
      <c r="HQK49" s="9"/>
      <c r="HQP49" s="9"/>
      <c r="HQU49" s="9"/>
      <c r="HQZ49" s="9"/>
      <c r="HRE49" s="9"/>
      <c r="HRJ49" s="9"/>
      <c r="HRO49" s="9"/>
      <c r="HRT49" s="9"/>
      <c r="HRY49" s="9"/>
      <c r="HSD49" s="9"/>
      <c r="HSI49" s="9"/>
      <c r="HSN49" s="9"/>
      <c r="HSS49" s="9"/>
      <c r="HSX49" s="9"/>
      <c r="HTC49" s="9"/>
      <c r="HTH49" s="9"/>
      <c r="HTM49" s="9"/>
      <c r="HTR49" s="9"/>
      <c r="HTW49" s="9"/>
      <c r="HUB49" s="9"/>
      <c r="HUG49" s="9"/>
      <c r="HUL49" s="9"/>
      <c r="HUQ49" s="9"/>
      <c r="HUV49" s="9"/>
      <c r="HVA49" s="9"/>
      <c r="HVF49" s="9"/>
      <c r="HVK49" s="9"/>
      <c r="HVP49" s="9"/>
      <c r="HVU49" s="9"/>
      <c r="HVZ49" s="9"/>
      <c r="HWE49" s="9"/>
      <c r="HWJ49" s="9"/>
      <c r="HWO49" s="9"/>
      <c r="HWT49" s="9"/>
      <c r="HWY49" s="9"/>
      <c r="HXD49" s="9"/>
      <c r="HXI49" s="9"/>
      <c r="HXN49" s="9"/>
      <c r="HXS49" s="9"/>
      <c r="HXX49" s="9"/>
      <c r="HYC49" s="9"/>
      <c r="HYH49" s="9"/>
      <c r="HYM49" s="9"/>
      <c r="HYR49" s="9"/>
      <c r="HYW49" s="9"/>
      <c r="HZB49" s="9"/>
      <c r="HZG49" s="9"/>
      <c r="HZL49" s="9"/>
      <c r="HZQ49" s="9"/>
      <c r="HZV49" s="9"/>
      <c r="IAA49" s="9"/>
      <c r="IAF49" s="9"/>
      <c r="IAK49" s="9"/>
      <c r="IAP49" s="9"/>
      <c r="IAU49" s="9"/>
      <c r="IAZ49" s="9"/>
      <c r="IBE49" s="9"/>
      <c r="IBJ49" s="9"/>
      <c r="IBO49" s="9"/>
      <c r="IBT49" s="9"/>
      <c r="IBY49" s="9"/>
      <c r="ICD49" s="9"/>
      <c r="ICI49" s="9"/>
      <c r="ICN49" s="9"/>
      <c r="ICS49" s="9"/>
      <c r="ICX49" s="9"/>
      <c r="IDC49" s="9"/>
      <c r="IDH49" s="9"/>
      <c r="IDM49" s="9"/>
      <c r="IDR49" s="9"/>
      <c r="IDW49" s="9"/>
      <c r="IEB49" s="9"/>
      <c r="IEG49" s="9"/>
      <c r="IEL49" s="9"/>
      <c r="IEQ49" s="9"/>
      <c r="IEV49" s="9"/>
      <c r="IFA49" s="9"/>
      <c r="IFF49" s="9"/>
      <c r="IFK49" s="9"/>
      <c r="IFP49" s="9"/>
      <c r="IFU49" s="9"/>
      <c r="IFZ49" s="9"/>
      <c r="IGE49" s="9"/>
      <c r="IGJ49" s="9"/>
      <c r="IGO49" s="9"/>
      <c r="IGT49" s="9"/>
      <c r="IGY49" s="9"/>
      <c r="IHD49" s="9"/>
      <c r="IHI49" s="9"/>
      <c r="IHN49" s="9"/>
      <c r="IHS49" s="9"/>
      <c r="IHX49" s="9"/>
      <c r="IIC49" s="9"/>
      <c r="IIH49" s="9"/>
      <c r="IIM49" s="9"/>
      <c r="IIR49" s="9"/>
      <c r="IIW49" s="9"/>
      <c r="IJB49" s="9"/>
      <c r="IJG49" s="9"/>
      <c r="IJL49" s="9"/>
      <c r="IJQ49" s="9"/>
      <c r="IJV49" s="9"/>
      <c r="IKA49" s="9"/>
      <c r="IKF49" s="9"/>
      <c r="IKK49" s="9"/>
      <c r="IKP49" s="9"/>
      <c r="IKU49" s="9"/>
      <c r="IKZ49" s="9"/>
      <c r="ILE49" s="9"/>
      <c r="ILJ49" s="9"/>
      <c r="ILO49" s="9"/>
      <c r="ILT49" s="9"/>
      <c r="ILY49" s="9"/>
      <c r="IMD49" s="9"/>
      <c r="IMI49" s="9"/>
      <c r="IMN49" s="9"/>
      <c r="IMS49" s="9"/>
      <c r="IMX49" s="9"/>
      <c r="INC49" s="9"/>
      <c r="INH49" s="9"/>
      <c r="INM49" s="9"/>
      <c r="INR49" s="9"/>
      <c r="INW49" s="9"/>
      <c r="IOB49" s="9"/>
      <c r="IOG49" s="9"/>
      <c r="IOL49" s="9"/>
      <c r="IOQ49" s="9"/>
      <c r="IOV49" s="9"/>
      <c r="IPA49" s="9"/>
      <c r="IPF49" s="9"/>
      <c r="IPK49" s="9"/>
      <c r="IPP49" s="9"/>
      <c r="IPU49" s="9"/>
      <c r="IPZ49" s="9"/>
      <c r="IQE49" s="9"/>
      <c r="IQJ49" s="9"/>
      <c r="IQO49" s="9"/>
      <c r="IQT49" s="9"/>
      <c r="IQY49" s="9"/>
      <c r="IRD49" s="9"/>
      <c r="IRI49" s="9"/>
      <c r="IRN49" s="9"/>
      <c r="IRS49" s="9"/>
      <c r="IRX49" s="9"/>
      <c r="ISC49" s="9"/>
      <c r="ISH49" s="9"/>
      <c r="ISM49" s="9"/>
      <c r="ISR49" s="9"/>
      <c r="ISW49" s="9"/>
      <c r="ITB49" s="9"/>
      <c r="ITG49" s="9"/>
      <c r="ITL49" s="9"/>
      <c r="ITQ49" s="9"/>
      <c r="ITV49" s="9"/>
      <c r="IUA49" s="9"/>
      <c r="IUF49" s="9"/>
      <c r="IUK49" s="9"/>
      <c r="IUP49" s="9"/>
      <c r="IUU49" s="9"/>
      <c r="IUZ49" s="9"/>
      <c r="IVE49" s="9"/>
      <c r="IVJ49" s="9"/>
      <c r="IVO49" s="9"/>
      <c r="IVT49" s="9"/>
      <c r="IVY49" s="9"/>
      <c r="IWD49" s="9"/>
      <c r="IWI49" s="9"/>
      <c r="IWN49" s="9"/>
      <c r="IWS49" s="9"/>
      <c r="IWX49" s="9"/>
      <c r="IXC49" s="9"/>
      <c r="IXH49" s="9"/>
      <c r="IXM49" s="9"/>
      <c r="IXR49" s="9"/>
      <c r="IXW49" s="9"/>
      <c r="IYB49" s="9"/>
      <c r="IYG49" s="9"/>
      <c r="IYL49" s="9"/>
      <c r="IYQ49" s="9"/>
      <c r="IYV49" s="9"/>
      <c r="IZA49" s="9"/>
      <c r="IZF49" s="9"/>
      <c r="IZK49" s="9"/>
      <c r="IZP49" s="9"/>
      <c r="IZU49" s="9"/>
      <c r="IZZ49" s="9"/>
      <c r="JAE49" s="9"/>
      <c r="JAJ49" s="9"/>
      <c r="JAO49" s="9"/>
      <c r="JAT49" s="9"/>
      <c r="JAY49" s="9"/>
      <c r="JBD49" s="9"/>
      <c r="JBI49" s="9"/>
      <c r="JBN49" s="9"/>
      <c r="JBS49" s="9"/>
      <c r="JBX49" s="9"/>
      <c r="JCC49" s="9"/>
      <c r="JCH49" s="9"/>
      <c r="JCM49" s="9"/>
      <c r="JCR49" s="9"/>
      <c r="JCW49" s="9"/>
      <c r="JDB49" s="9"/>
      <c r="JDG49" s="9"/>
      <c r="JDL49" s="9"/>
      <c r="JDQ49" s="9"/>
      <c r="JDV49" s="9"/>
      <c r="JEA49" s="9"/>
      <c r="JEF49" s="9"/>
      <c r="JEK49" s="9"/>
      <c r="JEP49" s="9"/>
      <c r="JEU49" s="9"/>
      <c r="JEZ49" s="9"/>
      <c r="JFE49" s="9"/>
      <c r="JFJ49" s="9"/>
      <c r="JFO49" s="9"/>
      <c r="JFT49" s="9"/>
      <c r="JFY49" s="9"/>
      <c r="JGD49" s="9"/>
      <c r="JGI49" s="9"/>
      <c r="JGN49" s="9"/>
      <c r="JGS49" s="9"/>
      <c r="JGX49" s="9"/>
      <c r="JHC49" s="9"/>
      <c r="JHH49" s="9"/>
      <c r="JHM49" s="9"/>
      <c r="JHR49" s="9"/>
      <c r="JHW49" s="9"/>
      <c r="JIB49" s="9"/>
      <c r="JIG49" s="9"/>
      <c r="JIL49" s="9"/>
      <c r="JIQ49" s="9"/>
      <c r="JIV49" s="9"/>
      <c r="JJA49" s="9"/>
      <c r="JJF49" s="9"/>
      <c r="JJK49" s="9"/>
      <c r="JJP49" s="9"/>
      <c r="JJU49" s="9"/>
      <c r="JJZ49" s="9"/>
      <c r="JKE49" s="9"/>
      <c r="JKJ49" s="9"/>
      <c r="JKO49" s="9"/>
      <c r="JKT49" s="9"/>
      <c r="JKY49" s="9"/>
      <c r="JLD49" s="9"/>
      <c r="JLI49" s="9"/>
      <c r="JLN49" s="9"/>
      <c r="JLS49" s="9"/>
      <c r="JLX49" s="9"/>
      <c r="JMC49" s="9"/>
      <c r="JMH49" s="9"/>
      <c r="JMM49" s="9"/>
      <c r="JMR49" s="9"/>
      <c r="JMW49" s="9"/>
      <c r="JNB49" s="9"/>
      <c r="JNG49" s="9"/>
      <c r="JNL49" s="9"/>
      <c r="JNQ49" s="9"/>
      <c r="JNV49" s="9"/>
      <c r="JOA49" s="9"/>
      <c r="JOF49" s="9"/>
      <c r="JOK49" s="9"/>
      <c r="JOP49" s="9"/>
      <c r="JOU49" s="9"/>
      <c r="JOZ49" s="9"/>
      <c r="JPE49" s="9"/>
      <c r="JPJ49" s="9"/>
      <c r="JPO49" s="9"/>
      <c r="JPT49" s="9"/>
      <c r="JPY49" s="9"/>
      <c r="JQD49" s="9"/>
      <c r="JQI49" s="9"/>
      <c r="JQN49" s="9"/>
      <c r="JQS49" s="9"/>
      <c r="JQX49" s="9"/>
      <c r="JRC49" s="9"/>
      <c r="JRH49" s="9"/>
      <c r="JRM49" s="9"/>
      <c r="JRR49" s="9"/>
      <c r="JRW49" s="9"/>
      <c r="JSB49" s="9"/>
      <c r="JSG49" s="9"/>
      <c r="JSL49" s="9"/>
      <c r="JSQ49" s="9"/>
      <c r="JSV49" s="9"/>
      <c r="JTA49" s="9"/>
      <c r="JTF49" s="9"/>
      <c r="JTK49" s="9"/>
      <c r="JTP49" s="9"/>
      <c r="JTU49" s="9"/>
      <c r="JTZ49" s="9"/>
      <c r="JUE49" s="9"/>
      <c r="JUJ49" s="9"/>
      <c r="JUO49" s="9"/>
      <c r="JUT49" s="9"/>
      <c r="JUY49" s="9"/>
      <c r="JVD49" s="9"/>
      <c r="JVI49" s="9"/>
      <c r="JVN49" s="9"/>
      <c r="JVS49" s="9"/>
      <c r="JVX49" s="9"/>
      <c r="JWC49" s="9"/>
      <c r="JWH49" s="9"/>
      <c r="JWM49" s="9"/>
      <c r="JWR49" s="9"/>
      <c r="JWW49" s="9"/>
      <c r="JXB49" s="9"/>
      <c r="JXG49" s="9"/>
      <c r="JXL49" s="9"/>
      <c r="JXQ49" s="9"/>
      <c r="JXV49" s="9"/>
      <c r="JYA49" s="9"/>
      <c r="JYF49" s="9"/>
      <c r="JYK49" s="9"/>
      <c r="JYP49" s="9"/>
      <c r="JYU49" s="9"/>
      <c r="JYZ49" s="9"/>
      <c r="JZE49" s="9"/>
      <c r="JZJ49" s="9"/>
      <c r="JZO49" s="9"/>
      <c r="JZT49" s="9"/>
      <c r="JZY49" s="9"/>
      <c r="KAD49" s="9"/>
      <c r="KAI49" s="9"/>
      <c r="KAN49" s="9"/>
      <c r="KAS49" s="9"/>
      <c r="KAX49" s="9"/>
      <c r="KBC49" s="9"/>
      <c r="KBH49" s="9"/>
      <c r="KBM49" s="9"/>
      <c r="KBR49" s="9"/>
      <c r="KBW49" s="9"/>
      <c r="KCB49" s="9"/>
      <c r="KCG49" s="9"/>
      <c r="KCL49" s="9"/>
      <c r="KCQ49" s="9"/>
      <c r="KCV49" s="9"/>
      <c r="KDA49" s="9"/>
      <c r="KDF49" s="9"/>
      <c r="KDK49" s="9"/>
      <c r="KDP49" s="9"/>
      <c r="KDU49" s="9"/>
      <c r="KDZ49" s="9"/>
      <c r="KEE49" s="9"/>
      <c r="KEJ49" s="9"/>
      <c r="KEO49" s="9"/>
      <c r="KET49" s="9"/>
      <c r="KEY49" s="9"/>
      <c r="KFD49" s="9"/>
      <c r="KFI49" s="9"/>
      <c r="KFN49" s="9"/>
      <c r="KFS49" s="9"/>
      <c r="KFX49" s="9"/>
      <c r="KGC49" s="9"/>
      <c r="KGH49" s="9"/>
      <c r="KGM49" s="9"/>
      <c r="KGR49" s="9"/>
      <c r="KGW49" s="9"/>
      <c r="KHB49" s="9"/>
      <c r="KHG49" s="9"/>
      <c r="KHL49" s="9"/>
      <c r="KHQ49" s="9"/>
      <c r="KHV49" s="9"/>
      <c r="KIA49" s="9"/>
      <c r="KIF49" s="9"/>
      <c r="KIK49" s="9"/>
      <c r="KIP49" s="9"/>
      <c r="KIU49" s="9"/>
      <c r="KIZ49" s="9"/>
      <c r="KJE49" s="9"/>
      <c r="KJJ49" s="9"/>
      <c r="KJO49" s="9"/>
      <c r="KJT49" s="9"/>
      <c r="KJY49" s="9"/>
      <c r="KKD49" s="9"/>
      <c r="KKI49" s="9"/>
      <c r="KKN49" s="9"/>
      <c r="KKS49" s="9"/>
      <c r="KKX49" s="9"/>
      <c r="KLC49" s="9"/>
      <c r="KLH49" s="9"/>
      <c r="KLM49" s="9"/>
      <c r="KLR49" s="9"/>
      <c r="KLW49" s="9"/>
      <c r="KMB49" s="9"/>
      <c r="KMG49" s="9"/>
      <c r="KML49" s="9"/>
      <c r="KMQ49" s="9"/>
      <c r="KMV49" s="9"/>
      <c r="KNA49" s="9"/>
      <c r="KNF49" s="9"/>
      <c r="KNK49" s="9"/>
      <c r="KNP49" s="9"/>
      <c r="KNU49" s="9"/>
      <c r="KNZ49" s="9"/>
      <c r="KOE49" s="9"/>
      <c r="KOJ49" s="9"/>
      <c r="KOO49" s="9"/>
      <c r="KOT49" s="9"/>
      <c r="KOY49" s="9"/>
      <c r="KPD49" s="9"/>
      <c r="KPI49" s="9"/>
      <c r="KPN49" s="9"/>
      <c r="KPS49" s="9"/>
      <c r="KPX49" s="9"/>
      <c r="KQC49" s="9"/>
      <c r="KQH49" s="9"/>
      <c r="KQM49" s="9"/>
      <c r="KQR49" s="9"/>
      <c r="KQW49" s="9"/>
      <c r="KRB49" s="9"/>
      <c r="KRG49" s="9"/>
      <c r="KRL49" s="9"/>
      <c r="KRQ49" s="9"/>
      <c r="KRV49" s="9"/>
      <c r="KSA49" s="9"/>
      <c r="KSF49" s="9"/>
      <c r="KSK49" s="9"/>
      <c r="KSP49" s="9"/>
      <c r="KSU49" s="9"/>
      <c r="KSZ49" s="9"/>
      <c r="KTE49" s="9"/>
      <c r="KTJ49" s="9"/>
      <c r="KTO49" s="9"/>
      <c r="KTT49" s="9"/>
      <c r="KTY49" s="9"/>
      <c r="KUD49" s="9"/>
      <c r="KUI49" s="9"/>
      <c r="KUN49" s="9"/>
      <c r="KUS49" s="9"/>
      <c r="KUX49" s="9"/>
      <c r="KVC49" s="9"/>
      <c r="KVH49" s="9"/>
      <c r="KVM49" s="9"/>
      <c r="KVR49" s="9"/>
      <c r="KVW49" s="9"/>
      <c r="KWB49" s="9"/>
      <c r="KWG49" s="9"/>
      <c r="KWL49" s="9"/>
      <c r="KWQ49" s="9"/>
      <c r="KWV49" s="9"/>
      <c r="KXA49" s="9"/>
      <c r="KXF49" s="9"/>
      <c r="KXK49" s="9"/>
      <c r="KXP49" s="9"/>
      <c r="KXU49" s="9"/>
      <c r="KXZ49" s="9"/>
      <c r="KYE49" s="9"/>
      <c r="KYJ49" s="9"/>
      <c r="KYO49" s="9"/>
      <c r="KYT49" s="9"/>
      <c r="KYY49" s="9"/>
      <c r="KZD49" s="9"/>
      <c r="KZI49" s="9"/>
      <c r="KZN49" s="9"/>
      <c r="KZS49" s="9"/>
      <c r="KZX49" s="9"/>
      <c r="LAC49" s="9"/>
      <c r="LAH49" s="9"/>
      <c r="LAM49" s="9"/>
      <c r="LAR49" s="9"/>
      <c r="LAW49" s="9"/>
      <c r="LBB49" s="9"/>
      <c r="LBG49" s="9"/>
      <c r="LBL49" s="9"/>
      <c r="LBQ49" s="9"/>
      <c r="LBV49" s="9"/>
      <c r="LCA49" s="9"/>
      <c r="LCF49" s="9"/>
      <c r="LCK49" s="9"/>
      <c r="LCP49" s="9"/>
      <c r="LCU49" s="9"/>
      <c r="LCZ49" s="9"/>
      <c r="LDE49" s="9"/>
      <c r="LDJ49" s="9"/>
      <c r="LDO49" s="9"/>
      <c r="LDT49" s="9"/>
      <c r="LDY49" s="9"/>
      <c r="LED49" s="9"/>
      <c r="LEI49" s="9"/>
      <c r="LEN49" s="9"/>
      <c r="LES49" s="9"/>
      <c r="LEX49" s="9"/>
      <c r="LFC49" s="9"/>
      <c r="LFH49" s="9"/>
      <c r="LFM49" s="9"/>
      <c r="LFR49" s="9"/>
      <c r="LFW49" s="9"/>
      <c r="LGB49" s="9"/>
      <c r="LGG49" s="9"/>
      <c r="LGL49" s="9"/>
      <c r="LGQ49" s="9"/>
      <c r="LGV49" s="9"/>
      <c r="LHA49" s="9"/>
      <c r="LHF49" s="9"/>
      <c r="LHK49" s="9"/>
      <c r="LHP49" s="9"/>
      <c r="LHU49" s="9"/>
      <c r="LHZ49" s="9"/>
      <c r="LIE49" s="9"/>
      <c r="LIJ49" s="9"/>
      <c r="LIO49" s="9"/>
      <c r="LIT49" s="9"/>
      <c r="LIY49" s="9"/>
      <c r="LJD49" s="9"/>
      <c r="LJI49" s="9"/>
      <c r="LJN49" s="9"/>
      <c r="LJS49" s="9"/>
      <c r="LJX49" s="9"/>
      <c r="LKC49" s="9"/>
      <c r="LKH49" s="9"/>
      <c r="LKM49" s="9"/>
      <c r="LKR49" s="9"/>
      <c r="LKW49" s="9"/>
      <c r="LLB49" s="9"/>
      <c r="LLG49" s="9"/>
      <c r="LLL49" s="9"/>
      <c r="LLQ49" s="9"/>
      <c r="LLV49" s="9"/>
      <c r="LMA49" s="9"/>
      <c r="LMF49" s="9"/>
      <c r="LMK49" s="9"/>
      <c r="LMP49" s="9"/>
      <c r="LMU49" s="9"/>
      <c r="LMZ49" s="9"/>
      <c r="LNE49" s="9"/>
      <c r="LNJ49" s="9"/>
      <c r="LNO49" s="9"/>
      <c r="LNT49" s="9"/>
      <c r="LNY49" s="9"/>
      <c r="LOD49" s="9"/>
      <c r="LOI49" s="9"/>
      <c r="LON49" s="9"/>
      <c r="LOS49" s="9"/>
      <c r="LOX49" s="9"/>
      <c r="LPC49" s="9"/>
      <c r="LPH49" s="9"/>
      <c r="LPM49" s="9"/>
      <c r="LPR49" s="9"/>
      <c r="LPW49" s="9"/>
      <c r="LQB49" s="9"/>
      <c r="LQG49" s="9"/>
      <c r="LQL49" s="9"/>
      <c r="LQQ49" s="9"/>
      <c r="LQV49" s="9"/>
      <c r="LRA49" s="9"/>
      <c r="LRF49" s="9"/>
      <c r="LRK49" s="9"/>
      <c r="LRP49" s="9"/>
      <c r="LRU49" s="9"/>
      <c r="LRZ49" s="9"/>
      <c r="LSE49" s="9"/>
      <c r="LSJ49" s="9"/>
      <c r="LSO49" s="9"/>
      <c r="LST49" s="9"/>
      <c r="LSY49" s="9"/>
      <c r="LTD49" s="9"/>
      <c r="LTI49" s="9"/>
      <c r="LTN49" s="9"/>
      <c r="LTS49" s="9"/>
      <c r="LTX49" s="9"/>
      <c r="LUC49" s="9"/>
      <c r="LUH49" s="9"/>
      <c r="LUM49" s="9"/>
      <c r="LUR49" s="9"/>
      <c r="LUW49" s="9"/>
      <c r="LVB49" s="9"/>
      <c r="LVG49" s="9"/>
      <c r="LVL49" s="9"/>
      <c r="LVQ49" s="9"/>
      <c r="LVV49" s="9"/>
      <c r="LWA49" s="9"/>
      <c r="LWF49" s="9"/>
      <c r="LWK49" s="9"/>
      <c r="LWP49" s="9"/>
      <c r="LWU49" s="9"/>
      <c r="LWZ49" s="9"/>
      <c r="LXE49" s="9"/>
      <c r="LXJ49" s="9"/>
      <c r="LXO49" s="9"/>
      <c r="LXT49" s="9"/>
      <c r="LXY49" s="9"/>
      <c r="LYD49" s="9"/>
      <c r="LYI49" s="9"/>
      <c r="LYN49" s="9"/>
      <c r="LYS49" s="9"/>
      <c r="LYX49" s="9"/>
      <c r="LZC49" s="9"/>
      <c r="LZH49" s="9"/>
      <c r="LZM49" s="9"/>
      <c r="LZR49" s="9"/>
      <c r="LZW49" s="9"/>
      <c r="MAB49" s="9"/>
      <c r="MAG49" s="9"/>
      <c r="MAL49" s="9"/>
      <c r="MAQ49" s="9"/>
      <c r="MAV49" s="9"/>
      <c r="MBA49" s="9"/>
      <c r="MBF49" s="9"/>
      <c r="MBK49" s="9"/>
      <c r="MBP49" s="9"/>
      <c r="MBU49" s="9"/>
      <c r="MBZ49" s="9"/>
      <c r="MCE49" s="9"/>
      <c r="MCJ49" s="9"/>
      <c r="MCO49" s="9"/>
      <c r="MCT49" s="9"/>
      <c r="MCY49" s="9"/>
      <c r="MDD49" s="9"/>
      <c r="MDI49" s="9"/>
      <c r="MDN49" s="9"/>
      <c r="MDS49" s="9"/>
      <c r="MDX49" s="9"/>
      <c r="MEC49" s="9"/>
      <c r="MEH49" s="9"/>
      <c r="MEM49" s="9"/>
      <c r="MER49" s="9"/>
      <c r="MEW49" s="9"/>
      <c r="MFB49" s="9"/>
      <c r="MFG49" s="9"/>
      <c r="MFL49" s="9"/>
      <c r="MFQ49" s="9"/>
      <c r="MFV49" s="9"/>
      <c r="MGA49" s="9"/>
      <c r="MGF49" s="9"/>
      <c r="MGK49" s="9"/>
      <c r="MGP49" s="9"/>
      <c r="MGU49" s="9"/>
      <c r="MGZ49" s="9"/>
      <c r="MHE49" s="9"/>
      <c r="MHJ49" s="9"/>
      <c r="MHO49" s="9"/>
      <c r="MHT49" s="9"/>
      <c r="MHY49" s="9"/>
      <c r="MID49" s="9"/>
      <c r="MII49" s="9"/>
      <c r="MIN49" s="9"/>
      <c r="MIS49" s="9"/>
      <c r="MIX49" s="9"/>
      <c r="MJC49" s="9"/>
      <c r="MJH49" s="9"/>
      <c r="MJM49" s="9"/>
      <c r="MJR49" s="9"/>
      <c r="MJW49" s="9"/>
      <c r="MKB49" s="9"/>
      <c r="MKG49" s="9"/>
      <c r="MKL49" s="9"/>
      <c r="MKQ49" s="9"/>
      <c r="MKV49" s="9"/>
      <c r="MLA49" s="9"/>
      <c r="MLF49" s="9"/>
      <c r="MLK49" s="9"/>
      <c r="MLP49" s="9"/>
      <c r="MLU49" s="9"/>
      <c r="MLZ49" s="9"/>
      <c r="MME49" s="9"/>
      <c r="MMJ49" s="9"/>
      <c r="MMO49" s="9"/>
      <c r="MMT49" s="9"/>
      <c r="MMY49" s="9"/>
      <c r="MND49" s="9"/>
      <c r="MNI49" s="9"/>
      <c r="MNN49" s="9"/>
      <c r="MNS49" s="9"/>
      <c r="MNX49" s="9"/>
      <c r="MOC49" s="9"/>
      <c r="MOH49" s="9"/>
      <c r="MOM49" s="9"/>
      <c r="MOR49" s="9"/>
      <c r="MOW49" s="9"/>
      <c r="MPB49" s="9"/>
      <c r="MPG49" s="9"/>
      <c r="MPL49" s="9"/>
      <c r="MPQ49" s="9"/>
      <c r="MPV49" s="9"/>
      <c r="MQA49" s="9"/>
      <c r="MQF49" s="9"/>
      <c r="MQK49" s="9"/>
      <c r="MQP49" s="9"/>
      <c r="MQU49" s="9"/>
      <c r="MQZ49" s="9"/>
      <c r="MRE49" s="9"/>
      <c r="MRJ49" s="9"/>
      <c r="MRO49" s="9"/>
      <c r="MRT49" s="9"/>
      <c r="MRY49" s="9"/>
      <c r="MSD49" s="9"/>
      <c r="MSI49" s="9"/>
      <c r="MSN49" s="9"/>
      <c r="MSS49" s="9"/>
      <c r="MSX49" s="9"/>
      <c r="MTC49" s="9"/>
      <c r="MTH49" s="9"/>
      <c r="MTM49" s="9"/>
      <c r="MTR49" s="9"/>
      <c r="MTW49" s="9"/>
      <c r="MUB49" s="9"/>
      <c r="MUG49" s="9"/>
      <c r="MUL49" s="9"/>
      <c r="MUQ49" s="9"/>
      <c r="MUV49" s="9"/>
      <c r="MVA49" s="9"/>
      <c r="MVF49" s="9"/>
      <c r="MVK49" s="9"/>
      <c r="MVP49" s="9"/>
      <c r="MVU49" s="9"/>
      <c r="MVZ49" s="9"/>
      <c r="MWE49" s="9"/>
      <c r="MWJ49" s="9"/>
      <c r="MWO49" s="9"/>
      <c r="MWT49" s="9"/>
      <c r="MWY49" s="9"/>
      <c r="MXD49" s="9"/>
      <c r="MXI49" s="9"/>
      <c r="MXN49" s="9"/>
      <c r="MXS49" s="9"/>
      <c r="MXX49" s="9"/>
      <c r="MYC49" s="9"/>
      <c r="MYH49" s="9"/>
      <c r="MYM49" s="9"/>
      <c r="MYR49" s="9"/>
      <c r="MYW49" s="9"/>
      <c r="MZB49" s="9"/>
      <c r="MZG49" s="9"/>
      <c r="MZL49" s="9"/>
      <c r="MZQ49" s="9"/>
      <c r="MZV49" s="9"/>
      <c r="NAA49" s="9"/>
      <c r="NAF49" s="9"/>
      <c r="NAK49" s="9"/>
      <c r="NAP49" s="9"/>
      <c r="NAU49" s="9"/>
      <c r="NAZ49" s="9"/>
      <c r="NBE49" s="9"/>
      <c r="NBJ49" s="9"/>
      <c r="NBO49" s="9"/>
      <c r="NBT49" s="9"/>
      <c r="NBY49" s="9"/>
      <c r="NCD49" s="9"/>
      <c r="NCI49" s="9"/>
      <c r="NCN49" s="9"/>
      <c r="NCS49" s="9"/>
      <c r="NCX49" s="9"/>
      <c r="NDC49" s="9"/>
      <c r="NDH49" s="9"/>
      <c r="NDM49" s="9"/>
      <c r="NDR49" s="9"/>
      <c r="NDW49" s="9"/>
      <c r="NEB49" s="9"/>
      <c r="NEG49" s="9"/>
      <c r="NEL49" s="9"/>
      <c r="NEQ49" s="9"/>
      <c r="NEV49" s="9"/>
      <c r="NFA49" s="9"/>
      <c r="NFF49" s="9"/>
      <c r="NFK49" s="9"/>
      <c r="NFP49" s="9"/>
      <c r="NFU49" s="9"/>
      <c r="NFZ49" s="9"/>
      <c r="NGE49" s="9"/>
      <c r="NGJ49" s="9"/>
      <c r="NGO49" s="9"/>
      <c r="NGT49" s="9"/>
      <c r="NGY49" s="9"/>
      <c r="NHD49" s="9"/>
      <c r="NHI49" s="9"/>
      <c r="NHN49" s="9"/>
      <c r="NHS49" s="9"/>
      <c r="NHX49" s="9"/>
      <c r="NIC49" s="9"/>
      <c r="NIH49" s="9"/>
      <c r="NIM49" s="9"/>
      <c r="NIR49" s="9"/>
      <c r="NIW49" s="9"/>
      <c r="NJB49" s="9"/>
      <c r="NJG49" s="9"/>
      <c r="NJL49" s="9"/>
      <c r="NJQ49" s="9"/>
      <c r="NJV49" s="9"/>
      <c r="NKA49" s="9"/>
      <c r="NKF49" s="9"/>
      <c r="NKK49" s="9"/>
      <c r="NKP49" s="9"/>
      <c r="NKU49" s="9"/>
      <c r="NKZ49" s="9"/>
      <c r="NLE49" s="9"/>
      <c r="NLJ49" s="9"/>
      <c r="NLO49" s="9"/>
      <c r="NLT49" s="9"/>
      <c r="NLY49" s="9"/>
      <c r="NMD49" s="9"/>
      <c r="NMI49" s="9"/>
      <c r="NMN49" s="9"/>
      <c r="NMS49" s="9"/>
      <c r="NMX49" s="9"/>
      <c r="NNC49" s="9"/>
      <c r="NNH49" s="9"/>
      <c r="NNM49" s="9"/>
      <c r="NNR49" s="9"/>
      <c r="NNW49" s="9"/>
      <c r="NOB49" s="9"/>
      <c r="NOG49" s="9"/>
      <c r="NOL49" s="9"/>
      <c r="NOQ49" s="9"/>
      <c r="NOV49" s="9"/>
      <c r="NPA49" s="9"/>
      <c r="NPF49" s="9"/>
      <c r="NPK49" s="9"/>
      <c r="NPP49" s="9"/>
      <c r="NPU49" s="9"/>
      <c r="NPZ49" s="9"/>
      <c r="NQE49" s="9"/>
      <c r="NQJ49" s="9"/>
      <c r="NQO49" s="9"/>
      <c r="NQT49" s="9"/>
      <c r="NQY49" s="9"/>
      <c r="NRD49" s="9"/>
      <c r="NRI49" s="9"/>
      <c r="NRN49" s="9"/>
      <c r="NRS49" s="9"/>
      <c r="NRX49" s="9"/>
      <c r="NSC49" s="9"/>
      <c r="NSH49" s="9"/>
      <c r="NSM49" s="9"/>
      <c r="NSR49" s="9"/>
      <c r="NSW49" s="9"/>
      <c r="NTB49" s="9"/>
      <c r="NTG49" s="9"/>
      <c r="NTL49" s="9"/>
      <c r="NTQ49" s="9"/>
      <c r="NTV49" s="9"/>
      <c r="NUA49" s="9"/>
      <c r="NUF49" s="9"/>
      <c r="NUK49" s="9"/>
      <c r="NUP49" s="9"/>
      <c r="NUU49" s="9"/>
      <c r="NUZ49" s="9"/>
      <c r="NVE49" s="9"/>
      <c r="NVJ49" s="9"/>
      <c r="NVO49" s="9"/>
      <c r="NVT49" s="9"/>
      <c r="NVY49" s="9"/>
      <c r="NWD49" s="9"/>
      <c r="NWI49" s="9"/>
      <c r="NWN49" s="9"/>
      <c r="NWS49" s="9"/>
      <c r="NWX49" s="9"/>
      <c r="NXC49" s="9"/>
      <c r="NXH49" s="9"/>
      <c r="NXM49" s="9"/>
      <c r="NXR49" s="9"/>
      <c r="NXW49" s="9"/>
      <c r="NYB49" s="9"/>
      <c r="NYG49" s="9"/>
      <c r="NYL49" s="9"/>
      <c r="NYQ49" s="9"/>
      <c r="NYV49" s="9"/>
      <c r="NZA49" s="9"/>
      <c r="NZF49" s="9"/>
      <c r="NZK49" s="9"/>
      <c r="NZP49" s="9"/>
      <c r="NZU49" s="9"/>
      <c r="NZZ49" s="9"/>
      <c r="OAE49" s="9"/>
      <c r="OAJ49" s="9"/>
      <c r="OAO49" s="9"/>
      <c r="OAT49" s="9"/>
      <c r="OAY49" s="9"/>
      <c r="OBD49" s="9"/>
      <c r="OBI49" s="9"/>
      <c r="OBN49" s="9"/>
      <c r="OBS49" s="9"/>
      <c r="OBX49" s="9"/>
      <c r="OCC49" s="9"/>
      <c r="OCH49" s="9"/>
      <c r="OCM49" s="9"/>
      <c r="OCR49" s="9"/>
      <c r="OCW49" s="9"/>
      <c r="ODB49" s="9"/>
      <c r="ODG49" s="9"/>
      <c r="ODL49" s="9"/>
      <c r="ODQ49" s="9"/>
      <c r="ODV49" s="9"/>
      <c r="OEA49" s="9"/>
      <c r="OEF49" s="9"/>
      <c r="OEK49" s="9"/>
      <c r="OEP49" s="9"/>
      <c r="OEU49" s="9"/>
      <c r="OEZ49" s="9"/>
      <c r="OFE49" s="9"/>
      <c r="OFJ49" s="9"/>
      <c r="OFO49" s="9"/>
      <c r="OFT49" s="9"/>
      <c r="OFY49" s="9"/>
      <c r="OGD49" s="9"/>
      <c r="OGI49" s="9"/>
      <c r="OGN49" s="9"/>
      <c r="OGS49" s="9"/>
      <c r="OGX49" s="9"/>
      <c r="OHC49" s="9"/>
      <c r="OHH49" s="9"/>
      <c r="OHM49" s="9"/>
      <c r="OHR49" s="9"/>
      <c r="OHW49" s="9"/>
      <c r="OIB49" s="9"/>
      <c r="OIG49" s="9"/>
      <c r="OIL49" s="9"/>
      <c r="OIQ49" s="9"/>
      <c r="OIV49" s="9"/>
      <c r="OJA49" s="9"/>
      <c r="OJF49" s="9"/>
      <c r="OJK49" s="9"/>
      <c r="OJP49" s="9"/>
      <c r="OJU49" s="9"/>
      <c r="OJZ49" s="9"/>
      <c r="OKE49" s="9"/>
      <c r="OKJ49" s="9"/>
      <c r="OKO49" s="9"/>
      <c r="OKT49" s="9"/>
      <c r="OKY49" s="9"/>
      <c r="OLD49" s="9"/>
      <c r="OLI49" s="9"/>
      <c r="OLN49" s="9"/>
      <c r="OLS49" s="9"/>
      <c r="OLX49" s="9"/>
      <c r="OMC49" s="9"/>
      <c r="OMH49" s="9"/>
      <c r="OMM49" s="9"/>
      <c r="OMR49" s="9"/>
      <c r="OMW49" s="9"/>
      <c r="ONB49" s="9"/>
      <c r="ONG49" s="9"/>
      <c r="ONL49" s="9"/>
      <c r="ONQ49" s="9"/>
      <c r="ONV49" s="9"/>
      <c r="OOA49" s="9"/>
      <c r="OOF49" s="9"/>
      <c r="OOK49" s="9"/>
      <c r="OOP49" s="9"/>
      <c r="OOU49" s="9"/>
      <c r="OOZ49" s="9"/>
      <c r="OPE49" s="9"/>
      <c r="OPJ49" s="9"/>
      <c r="OPO49" s="9"/>
      <c r="OPT49" s="9"/>
      <c r="OPY49" s="9"/>
      <c r="OQD49" s="9"/>
      <c r="OQI49" s="9"/>
      <c r="OQN49" s="9"/>
      <c r="OQS49" s="9"/>
      <c r="OQX49" s="9"/>
      <c r="ORC49" s="9"/>
      <c r="ORH49" s="9"/>
      <c r="ORM49" s="9"/>
      <c r="ORR49" s="9"/>
      <c r="ORW49" s="9"/>
      <c r="OSB49" s="9"/>
      <c r="OSG49" s="9"/>
      <c r="OSL49" s="9"/>
      <c r="OSQ49" s="9"/>
      <c r="OSV49" s="9"/>
      <c r="OTA49" s="9"/>
      <c r="OTF49" s="9"/>
      <c r="OTK49" s="9"/>
      <c r="OTP49" s="9"/>
      <c r="OTU49" s="9"/>
      <c r="OTZ49" s="9"/>
      <c r="OUE49" s="9"/>
      <c r="OUJ49" s="9"/>
      <c r="OUO49" s="9"/>
      <c r="OUT49" s="9"/>
      <c r="OUY49" s="9"/>
      <c r="OVD49" s="9"/>
      <c r="OVI49" s="9"/>
      <c r="OVN49" s="9"/>
      <c r="OVS49" s="9"/>
      <c r="OVX49" s="9"/>
      <c r="OWC49" s="9"/>
      <c r="OWH49" s="9"/>
      <c r="OWM49" s="9"/>
      <c r="OWR49" s="9"/>
      <c r="OWW49" s="9"/>
      <c r="OXB49" s="9"/>
      <c r="OXG49" s="9"/>
      <c r="OXL49" s="9"/>
      <c r="OXQ49" s="9"/>
      <c r="OXV49" s="9"/>
      <c r="OYA49" s="9"/>
      <c r="OYF49" s="9"/>
      <c r="OYK49" s="9"/>
      <c r="OYP49" s="9"/>
      <c r="OYU49" s="9"/>
      <c r="OYZ49" s="9"/>
      <c r="OZE49" s="9"/>
      <c r="OZJ49" s="9"/>
      <c r="OZO49" s="9"/>
      <c r="OZT49" s="9"/>
      <c r="OZY49" s="9"/>
      <c r="PAD49" s="9"/>
      <c r="PAI49" s="9"/>
      <c r="PAN49" s="9"/>
      <c r="PAS49" s="9"/>
      <c r="PAX49" s="9"/>
      <c r="PBC49" s="9"/>
      <c r="PBH49" s="9"/>
      <c r="PBM49" s="9"/>
      <c r="PBR49" s="9"/>
      <c r="PBW49" s="9"/>
      <c r="PCB49" s="9"/>
      <c r="PCG49" s="9"/>
      <c r="PCL49" s="9"/>
      <c r="PCQ49" s="9"/>
      <c r="PCV49" s="9"/>
      <c r="PDA49" s="9"/>
      <c r="PDF49" s="9"/>
      <c r="PDK49" s="9"/>
      <c r="PDP49" s="9"/>
      <c r="PDU49" s="9"/>
      <c r="PDZ49" s="9"/>
      <c r="PEE49" s="9"/>
      <c r="PEJ49" s="9"/>
      <c r="PEO49" s="9"/>
      <c r="PET49" s="9"/>
      <c r="PEY49" s="9"/>
      <c r="PFD49" s="9"/>
      <c r="PFI49" s="9"/>
      <c r="PFN49" s="9"/>
      <c r="PFS49" s="9"/>
      <c r="PFX49" s="9"/>
      <c r="PGC49" s="9"/>
      <c r="PGH49" s="9"/>
      <c r="PGM49" s="9"/>
      <c r="PGR49" s="9"/>
      <c r="PGW49" s="9"/>
      <c r="PHB49" s="9"/>
      <c r="PHG49" s="9"/>
      <c r="PHL49" s="9"/>
      <c r="PHQ49" s="9"/>
      <c r="PHV49" s="9"/>
      <c r="PIA49" s="9"/>
      <c r="PIF49" s="9"/>
      <c r="PIK49" s="9"/>
      <c r="PIP49" s="9"/>
      <c r="PIU49" s="9"/>
      <c r="PIZ49" s="9"/>
      <c r="PJE49" s="9"/>
      <c r="PJJ49" s="9"/>
      <c r="PJO49" s="9"/>
      <c r="PJT49" s="9"/>
      <c r="PJY49" s="9"/>
      <c r="PKD49" s="9"/>
      <c r="PKI49" s="9"/>
      <c r="PKN49" s="9"/>
      <c r="PKS49" s="9"/>
      <c r="PKX49" s="9"/>
      <c r="PLC49" s="9"/>
      <c r="PLH49" s="9"/>
      <c r="PLM49" s="9"/>
      <c r="PLR49" s="9"/>
      <c r="PLW49" s="9"/>
      <c r="PMB49" s="9"/>
      <c r="PMG49" s="9"/>
      <c r="PML49" s="9"/>
      <c r="PMQ49" s="9"/>
      <c r="PMV49" s="9"/>
      <c r="PNA49" s="9"/>
      <c r="PNF49" s="9"/>
      <c r="PNK49" s="9"/>
      <c r="PNP49" s="9"/>
      <c r="PNU49" s="9"/>
      <c r="PNZ49" s="9"/>
      <c r="POE49" s="9"/>
      <c r="POJ49" s="9"/>
      <c r="POO49" s="9"/>
      <c r="POT49" s="9"/>
      <c r="POY49" s="9"/>
      <c r="PPD49" s="9"/>
      <c r="PPI49" s="9"/>
      <c r="PPN49" s="9"/>
      <c r="PPS49" s="9"/>
      <c r="PPX49" s="9"/>
      <c r="PQC49" s="9"/>
      <c r="PQH49" s="9"/>
      <c r="PQM49" s="9"/>
      <c r="PQR49" s="9"/>
      <c r="PQW49" s="9"/>
      <c r="PRB49" s="9"/>
      <c r="PRG49" s="9"/>
      <c r="PRL49" s="9"/>
      <c r="PRQ49" s="9"/>
      <c r="PRV49" s="9"/>
      <c r="PSA49" s="9"/>
      <c r="PSF49" s="9"/>
      <c r="PSK49" s="9"/>
      <c r="PSP49" s="9"/>
      <c r="PSU49" s="9"/>
      <c r="PSZ49" s="9"/>
      <c r="PTE49" s="9"/>
      <c r="PTJ49" s="9"/>
      <c r="PTO49" s="9"/>
      <c r="PTT49" s="9"/>
      <c r="PTY49" s="9"/>
      <c r="PUD49" s="9"/>
      <c r="PUI49" s="9"/>
      <c r="PUN49" s="9"/>
      <c r="PUS49" s="9"/>
      <c r="PUX49" s="9"/>
      <c r="PVC49" s="9"/>
      <c r="PVH49" s="9"/>
      <c r="PVM49" s="9"/>
      <c r="PVR49" s="9"/>
      <c r="PVW49" s="9"/>
      <c r="PWB49" s="9"/>
      <c r="PWG49" s="9"/>
      <c r="PWL49" s="9"/>
      <c r="PWQ49" s="9"/>
      <c r="PWV49" s="9"/>
      <c r="PXA49" s="9"/>
      <c r="PXF49" s="9"/>
      <c r="PXK49" s="9"/>
      <c r="PXP49" s="9"/>
      <c r="PXU49" s="9"/>
      <c r="PXZ49" s="9"/>
      <c r="PYE49" s="9"/>
      <c r="PYJ49" s="9"/>
      <c r="PYO49" s="9"/>
      <c r="PYT49" s="9"/>
      <c r="PYY49" s="9"/>
      <c r="PZD49" s="9"/>
      <c r="PZI49" s="9"/>
      <c r="PZN49" s="9"/>
      <c r="PZS49" s="9"/>
      <c r="PZX49" s="9"/>
      <c r="QAC49" s="9"/>
      <c r="QAH49" s="9"/>
      <c r="QAM49" s="9"/>
      <c r="QAR49" s="9"/>
      <c r="QAW49" s="9"/>
      <c r="QBB49" s="9"/>
      <c r="QBG49" s="9"/>
      <c r="QBL49" s="9"/>
      <c r="QBQ49" s="9"/>
      <c r="QBV49" s="9"/>
      <c r="QCA49" s="9"/>
      <c r="QCF49" s="9"/>
      <c r="QCK49" s="9"/>
      <c r="QCP49" s="9"/>
      <c r="QCU49" s="9"/>
      <c r="QCZ49" s="9"/>
      <c r="QDE49" s="9"/>
      <c r="QDJ49" s="9"/>
      <c r="QDO49" s="9"/>
      <c r="QDT49" s="9"/>
      <c r="QDY49" s="9"/>
      <c r="QED49" s="9"/>
      <c r="QEI49" s="9"/>
      <c r="QEN49" s="9"/>
      <c r="QES49" s="9"/>
      <c r="QEX49" s="9"/>
      <c r="QFC49" s="9"/>
      <c r="QFH49" s="9"/>
      <c r="QFM49" s="9"/>
      <c r="QFR49" s="9"/>
      <c r="QFW49" s="9"/>
      <c r="QGB49" s="9"/>
      <c r="QGG49" s="9"/>
      <c r="QGL49" s="9"/>
      <c r="QGQ49" s="9"/>
      <c r="QGV49" s="9"/>
      <c r="QHA49" s="9"/>
      <c r="QHF49" s="9"/>
      <c r="QHK49" s="9"/>
      <c r="QHP49" s="9"/>
      <c r="QHU49" s="9"/>
      <c r="QHZ49" s="9"/>
      <c r="QIE49" s="9"/>
      <c r="QIJ49" s="9"/>
      <c r="QIO49" s="9"/>
      <c r="QIT49" s="9"/>
      <c r="QIY49" s="9"/>
      <c r="QJD49" s="9"/>
      <c r="QJI49" s="9"/>
      <c r="QJN49" s="9"/>
      <c r="QJS49" s="9"/>
      <c r="QJX49" s="9"/>
      <c r="QKC49" s="9"/>
      <c r="QKH49" s="9"/>
      <c r="QKM49" s="9"/>
      <c r="QKR49" s="9"/>
      <c r="QKW49" s="9"/>
      <c r="QLB49" s="9"/>
      <c r="QLG49" s="9"/>
      <c r="QLL49" s="9"/>
      <c r="QLQ49" s="9"/>
      <c r="QLV49" s="9"/>
      <c r="QMA49" s="9"/>
      <c r="QMF49" s="9"/>
      <c r="QMK49" s="9"/>
      <c r="QMP49" s="9"/>
      <c r="QMU49" s="9"/>
      <c r="QMZ49" s="9"/>
      <c r="QNE49" s="9"/>
      <c r="QNJ49" s="9"/>
      <c r="QNO49" s="9"/>
      <c r="QNT49" s="9"/>
      <c r="QNY49" s="9"/>
      <c r="QOD49" s="9"/>
      <c r="QOI49" s="9"/>
      <c r="QON49" s="9"/>
      <c r="QOS49" s="9"/>
      <c r="QOX49" s="9"/>
      <c r="QPC49" s="9"/>
      <c r="QPH49" s="9"/>
      <c r="QPM49" s="9"/>
      <c r="QPR49" s="9"/>
      <c r="QPW49" s="9"/>
      <c r="QQB49" s="9"/>
      <c r="QQG49" s="9"/>
      <c r="QQL49" s="9"/>
      <c r="QQQ49" s="9"/>
      <c r="QQV49" s="9"/>
      <c r="QRA49" s="9"/>
      <c r="QRF49" s="9"/>
      <c r="QRK49" s="9"/>
      <c r="QRP49" s="9"/>
      <c r="QRU49" s="9"/>
      <c r="QRZ49" s="9"/>
      <c r="QSE49" s="9"/>
      <c r="QSJ49" s="9"/>
      <c r="QSO49" s="9"/>
      <c r="QST49" s="9"/>
      <c r="QSY49" s="9"/>
      <c r="QTD49" s="9"/>
      <c r="QTI49" s="9"/>
      <c r="QTN49" s="9"/>
      <c r="QTS49" s="9"/>
      <c r="QTX49" s="9"/>
      <c r="QUC49" s="9"/>
      <c r="QUH49" s="9"/>
      <c r="QUM49" s="9"/>
      <c r="QUR49" s="9"/>
      <c r="QUW49" s="9"/>
      <c r="QVB49" s="9"/>
      <c r="QVG49" s="9"/>
      <c r="QVL49" s="9"/>
      <c r="QVQ49" s="9"/>
      <c r="QVV49" s="9"/>
      <c r="QWA49" s="9"/>
      <c r="QWF49" s="9"/>
      <c r="QWK49" s="9"/>
      <c r="QWP49" s="9"/>
      <c r="QWU49" s="9"/>
      <c r="QWZ49" s="9"/>
      <c r="QXE49" s="9"/>
      <c r="QXJ49" s="9"/>
      <c r="QXO49" s="9"/>
      <c r="QXT49" s="9"/>
      <c r="QXY49" s="9"/>
      <c r="QYD49" s="9"/>
      <c r="QYI49" s="9"/>
      <c r="QYN49" s="9"/>
      <c r="QYS49" s="9"/>
      <c r="QYX49" s="9"/>
      <c r="QZC49" s="9"/>
      <c r="QZH49" s="9"/>
      <c r="QZM49" s="9"/>
      <c r="QZR49" s="9"/>
      <c r="QZW49" s="9"/>
      <c r="RAB49" s="9"/>
      <c r="RAG49" s="9"/>
      <c r="RAL49" s="9"/>
      <c r="RAQ49" s="9"/>
      <c r="RAV49" s="9"/>
      <c r="RBA49" s="9"/>
      <c r="RBF49" s="9"/>
      <c r="RBK49" s="9"/>
      <c r="RBP49" s="9"/>
      <c r="RBU49" s="9"/>
      <c r="RBZ49" s="9"/>
      <c r="RCE49" s="9"/>
      <c r="RCJ49" s="9"/>
      <c r="RCO49" s="9"/>
      <c r="RCT49" s="9"/>
      <c r="RCY49" s="9"/>
      <c r="RDD49" s="9"/>
      <c r="RDI49" s="9"/>
      <c r="RDN49" s="9"/>
      <c r="RDS49" s="9"/>
      <c r="RDX49" s="9"/>
      <c r="REC49" s="9"/>
      <c r="REH49" s="9"/>
      <c r="REM49" s="9"/>
      <c r="RER49" s="9"/>
      <c r="REW49" s="9"/>
      <c r="RFB49" s="9"/>
      <c r="RFG49" s="9"/>
      <c r="RFL49" s="9"/>
      <c r="RFQ49" s="9"/>
      <c r="RFV49" s="9"/>
      <c r="RGA49" s="9"/>
      <c r="RGF49" s="9"/>
      <c r="RGK49" s="9"/>
      <c r="RGP49" s="9"/>
      <c r="RGU49" s="9"/>
      <c r="RGZ49" s="9"/>
      <c r="RHE49" s="9"/>
      <c r="RHJ49" s="9"/>
      <c r="RHO49" s="9"/>
      <c r="RHT49" s="9"/>
      <c r="RHY49" s="9"/>
      <c r="RID49" s="9"/>
      <c r="RII49" s="9"/>
      <c r="RIN49" s="9"/>
      <c r="RIS49" s="9"/>
      <c r="RIX49" s="9"/>
      <c r="RJC49" s="9"/>
      <c r="RJH49" s="9"/>
      <c r="RJM49" s="9"/>
      <c r="RJR49" s="9"/>
      <c r="RJW49" s="9"/>
      <c r="RKB49" s="9"/>
      <c r="RKG49" s="9"/>
      <c r="RKL49" s="9"/>
      <c r="RKQ49" s="9"/>
      <c r="RKV49" s="9"/>
      <c r="RLA49" s="9"/>
      <c r="RLF49" s="9"/>
      <c r="RLK49" s="9"/>
      <c r="RLP49" s="9"/>
      <c r="RLU49" s="9"/>
      <c r="RLZ49" s="9"/>
      <c r="RME49" s="9"/>
      <c r="RMJ49" s="9"/>
      <c r="RMO49" s="9"/>
      <c r="RMT49" s="9"/>
      <c r="RMY49" s="9"/>
      <c r="RND49" s="9"/>
      <c r="RNI49" s="9"/>
      <c r="RNN49" s="9"/>
      <c r="RNS49" s="9"/>
      <c r="RNX49" s="9"/>
      <c r="ROC49" s="9"/>
      <c r="ROH49" s="9"/>
      <c r="ROM49" s="9"/>
      <c r="ROR49" s="9"/>
      <c r="ROW49" s="9"/>
      <c r="RPB49" s="9"/>
      <c r="RPG49" s="9"/>
      <c r="RPL49" s="9"/>
      <c r="RPQ49" s="9"/>
      <c r="RPV49" s="9"/>
      <c r="RQA49" s="9"/>
      <c r="RQF49" s="9"/>
      <c r="RQK49" s="9"/>
      <c r="RQP49" s="9"/>
      <c r="RQU49" s="9"/>
      <c r="RQZ49" s="9"/>
      <c r="RRE49" s="9"/>
      <c r="RRJ49" s="9"/>
      <c r="RRO49" s="9"/>
      <c r="RRT49" s="9"/>
      <c r="RRY49" s="9"/>
      <c r="RSD49" s="9"/>
      <c r="RSI49" s="9"/>
      <c r="RSN49" s="9"/>
      <c r="RSS49" s="9"/>
      <c r="RSX49" s="9"/>
      <c r="RTC49" s="9"/>
      <c r="RTH49" s="9"/>
      <c r="RTM49" s="9"/>
      <c r="RTR49" s="9"/>
      <c r="RTW49" s="9"/>
      <c r="RUB49" s="9"/>
      <c r="RUG49" s="9"/>
      <c r="RUL49" s="9"/>
      <c r="RUQ49" s="9"/>
      <c r="RUV49" s="9"/>
      <c r="RVA49" s="9"/>
      <c r="RVF49" s="9"/>
      <c r="RVK49" s="9"/>
      <c r="RVP49" s="9"/>
      <c r="RVU49" s="9"/>
      <c r="RVZ49" s="9"/>
      <c r="RWE49" s="9"/>
      <c r="RWJ49" s="9"/>
      <c r="RWO49" s="9"/>
      <c r="RWT49" s="9"/>
      <c r="RWY49" s="9"/>
      <c r="RXD49" s="9"/>
      <c r="RXI49" s="9"/>
      <c r="RXN49" s="9"/>
      <c r="RXS49" s="9"/>
      <c r="RXX49" s="9"/>
      <c r="RYC49" s="9"/>
      <c r="RYH49" s="9"/>
      <c r="RYM49" s="9"/>
      <c r="RYR49" s="9"/>
      <c r="RYW49" s="9"/>
      <c r="RZB49" s="9"/>
      <c r="RZG49" s="9"/>
      <c r="RZL49" s="9"/>
      <c r="RZQ49" s="9"/>
      <c r="RZV49" s="9"/>
      <c r="SAA49" s="9"/>
      <c r="SAF49" s="9"/>
      <c r="SAK49" s="9"/>
      <c r="SAP49" s="9"/>
      <c r="SAU49" s="9"/>
      <c r="SAZ49" s="9"/>
      <c r="SBE49" s="9"/>
      <c r="SBJ49" s="9"/>
      <c r="SBO49" s="9"/>
      <c r="SBT49" s="9"/>
      <c r="SBY49" s="9"/>
      <c r="SCD49" s="9"/>
      <c r="SCI49" s="9"/>
      <c r="SCN49" s="9"/>
      <c r="SCS49" s="9"/>
      <c r="SCX49" s="9"/>
      <c r="SDC49" s="9"/>
      <c r="SDH49" s="9"/>
      <c r="SDM49" s="9"/>
      <c r="SDR49" s="9"/>
      <c r="SDW49" s="9"/>
      <c r="SEB49" s="9"/>
      <c r="SEG49" s="9"/>
      <c r="SEL49" s="9"/>
      <c r="SEQ49" s="9"/>
      <c r="SEV49" s="9"/>
      <c r="SFA49" s="9"/>
      <c r="SFF49" s="9"/>
      <c r="SFK49" s="9"/>
      <c r="SFP49" s="9"/>
      <c r="SFU49" s="9"/>
      <c r="SFZ49" s="9"/>
      <c r="SGE49" s="9"/>
      <c r="SGJ49" s="9"/>
      <c r="SGO49" s="9"/>
      <c r="SGT49" s="9"/>
      <c r="SGY49" s="9"/>
      <c r="SHD49" s="9"/>
      <c r="SHI49" s="9"/>
      <c r="SHN49" s="9"/>
      <c r="SHS49" s="9"/>
      <c r="SHX49" s="9"/>
      <c r="SIC49" s="9"/>
      <c r="SIH49" s="9"/>
      <c r="SIM49" s="9"/>
      <c r="SIR49" s="9"/>
      <c r="SIW49" s="9"/>
      <c r="SJB49" s="9"/>
      <c r="SJG49" s="9"/>
      <c r="SJL49" s="9"/>
      <c r="SJQ49" s="9"/>
      <c r="SJV49" s="9"/>
      <c r="SKA49" s="9"/>
      <c r="SKF49" s="9"/>
      <c r="SKK49" s="9"/>
      <c r="SKP49" s="9"/>
      <c r="SKU49" s="9"/>
      <c r="SKZ49" s="9"/>
      <c r="SLE49" s="9"/>
      <c r="SLJ49" s="9"/>
      <c r="SLO49" s="9"/>
      <c r="SLT49" s="9"/>
      <c r="SLY49" s="9"/>
      <c r="SMD49" s="9"/>
      <c r="SMI49" s="9"/>
      <c r="SMN49" s="9"/>
      <c r="SMS49" s="9"/>
      <c r="SMX49" s="9"/>
      <c r="SNC49" s="9"/>
      <c r="SNH49" s="9"/>
      <c r="SNM49" s="9"/>
      <c r="SNR49" s="9"/>
      <c r="SNW49" s="9"/>
      <c r="SOB49" s="9"/>
      <c r="SOG49" s="9"/>
      <c r="SOL49" s="9"/>
      <c r="SOQ49" s="9"/>
      <c r="SOV49" s="9"/>
      <c r="SPA49" s="9"/>
      <c r="SPF49" s="9"/>
      <c r="SPK49" s="9"/>
      <c r="SPP49" s="9"/>
      <c r="SPU49" s="9"/>
      <c r="SPZ49" s="9"/>
      <c r="SQE49" s="9"/>
      <c r="SQJ49" s="9"/>
      <c r="SQO49" s="9"/>
      <c r="SQT49" s="9"/>
      <c r="SQY49" s="9"/>
      <c r="SRD49" s="9"/>
      <c r="SRI49" s="9"/>
      <c r="SRN49" s="9"/>
      <c r="SRS49" s="9"/>
      <c r="SRX49" s="9"/>
      <c r="SSC49" s="9"/>
      <c r="SSH49" s="9"/>
      <c r="SSM49" s="9"/>
      <c r="SSR49" s="9"/>
      <c r="SSW49" s="9"/>
      <c r="STB49" s="9"/>
      <c r="STG49" s="9"/>
      <c r="STL49" s="9"/>
      <c r="STQ49" s="9"/>
      <c r="STV49" s="9"/>
      <c r="SUA49" s="9"/>
      <c r="SUF49" s="9"/>
      <c r="SUK49" s="9"/>
      <c r="SUP49" s="9"/>
      <c r="SUU49" s="9"/>
      <c r="SUZ49" s="9"/>
      <c r="SVE49" s="9"/>
      <c r="SVJ49" s="9"/>
      <c r="SVO49" s="9"/>
      <c r="SVT49" s="9"/>
      <c r="SVY49" s="9"/>
      <c r="SWD49" s="9"/>
      <c r="SWI49" s="9"/>
      <c r="SWN49" s="9"/>
      <c r="SWS49" s="9"/>
      <c r="SWX49" s="9"/>
      <c r="SXC49" s="9"/>
      <c r="SXH49" s="9"/>
      <c r="SXM49" s="9"/>
      <c r="SXR49" s="9"/>
      <c r="SXW49" s="9"/>
      <c r="SYB49" s="9"/>
      <c r="SYG49" s="9"/>
      <c r="SYL49" s="9"/>
      <c r="SYQ49" s="9"/>
      <c r="SYV49" s="9"/>
      <c r="SZA49" s="9"/>
      <c r="SZF49" s="9"/>
      <c r="SZK49" s="9"/>
      <c r="SZP49" s="9"/>
      <c r="SZU49" s="9"/>
      <c r="SZZ49" s="9"/>
      <c r="TAE49" s="9"/>
      <c r="TAJ49" s="9"/>
      <c r="TAO49" s="9"/>
      <c r="TAT49" s="9"/>
      <c r="TAY49" s="9"/>
      <c r="TBD49" s="9"/>
      <c r="TBI49" s="9"/>
      <c r="TBN49" s="9"/>
      <c r="TBS49" s="9"/>
      <c r="TBX49" s="9"/>
      <c r="TCC49" s="9"/>
      <c r="TCH49" s="9"/>
      <c r="TCM49" s="9"/>
      <c r="TCR49" s="9"/>
      <c r="TCW49" s="9"/>
      <c r="TDB49" s="9"/>
      <c r="TDG49" s="9"/>
      <c r="TDL49" s="9"/>
      <c r="TDQ49" s="9"/>
      <c r="TDV49" s="9"/>
      <c r="TEA49" s="9"/>
      <c r="TEF49" s="9"/>
      <c r="TEK49" s="9"/>
      <c r="TEP49" s="9"/>
      <c r="TEU49" s="9"/>
      <c r="TEZ49" s="9"/>
      <c r="TFE49" s="9"/>
      <c r="TFJ49" s="9"/>
      <c r="TFO49" s="9"/>
      <c r="TFT49" s="9"/>
      <c r="TFY49" s="9"/>
      <c r="TGD49" s="9"/>
      <c r="TGI49" s="9"/>
      <c r="TGN49" s="9"/>
      <c r="TGS49" s="9"/>
      <c r="TGX49" s="9"/>
      <c r="THC49" s="9"/>
      <c r="THH49" s="9"/>
      <c r="THM49" s="9"/>
      <c r="THR49" s="9"/>
      <c r="THW49" s="9"/>
      <c r="TIB49" s="9"/>
      <c r="TIG49" s="9"/>
      <c r="TIL49" s="9"/>
      <c r="TIQ49" s="9"/>
      <c r="TIV49" s="9"/>
      <c r="TJA49" s="9"/>
      <c r="TJF49" s="9"/>
      <c r="TJK49" s="9"/>
      <c r="TJP49" s="9"/>
      <c r="TJU49" s="9"/>
      <c r="TJZ49" s="9"/>
      <c r="TKE49" s="9"/>
      <c r="TKJ49" s="9"/>
      <c r="TKO49" s="9"/>
      <c r="TKT49" s="9"/>
      <c r="TKY49" s="9"/>
      <c r="TLD49" s="9"/>
      <c r="TLI49" s="9"/>
      <c r="TLN49" s="9"/>
      <c r="TLS49" s="9"/>
      <c r="TLX49" s="9"/>
      <c r="TMC49" s="9"/>
      <c r="TMH49" s="9"/>
      <c r="TMM49" s="9"/>
      <c r="TMR49" s="9"/>
      <c r="TMW49" s="9"/>
      <c r="TNB49" s="9"/>
      <c r="TNG49" s="9"/>
      <c r="TNL49" s="9"/>
      <c r="TNQ49" s="9"/>
      <c r="TNV49" s="9"/>
      <c r="TOA49" s="9"/>
      <c r="TOF49" s="9"/>
      <c r="TOK49" s="9"/>
      <c r="TOP49" s="9"/>
      <c r="TOU49" s="9"/>
      <c r="TOZ49" s="9"/>
      <c r="TPE49" s="9"/>
      <c r="TPJ49" s="9"/>
      <c r="TPO49" s="9"/>
      <c r="TPT49" s="9"/>
      <c r="TPY49" s="9"/>
      <c r="TQD49" s="9"/>
      <c r="TQI49" s="9"/>
      <c r="TQN49" s="9"/>
      <c r="TQS49" s="9"/>
      <c r="TQX49" s="9"/>
      <c r="TRC49" s="9"/>
      <c r="TRH49" s="9"/>
      <c r="TRM49" s="9"/>
      <c r="TRR49" s="9"/>
      <c r="TRW49" s="9"/>
      <c r="TSB49" s="9"/>
      <c r="TSG49" s="9"/>
      <c r="TSL49" s="9"/>
      <c r="TSQ49" s="9"/>
      <c r="TSV49" s="9"/>
      <c r="TTA49" s="9"/>
      <c r="TTF49" s="9"/>
      <c r="TTK49" s="9"/>
      <c r="TTP49" s="9"/>
      <c r="TTU49" s="9"/>
      <c r="TTZ49" s="9"/>
      <c r="TUE49" s="9"/>
      <c r="TUJ49" s="9"/>
      <c r="TUO49" s="9"/>
      <c r="TUT49" s="9"/>
      <c r="TUY49" s="9"/>
      <c r="TVD49" s="9"/>
      <c r="TVI49" s="9"/>
      <c r="TVN49" s="9"/>
      <c r="TVS49" s="9"/>
      <c r="TVX49" s="9"/>
      <c r="TWC49" s="9"/>
      <c r="TWH49" s="9"/>
      <c r="TWM49" s="9"/>
      <c r="TWR49" s="9"/>
      <c r="TWW49" s="9"/>
      <c r="TXB49" s="9"/>
      <c r="TXG49" s="9"/>
      <c r="TXL49" s="9"/>
      <c r="TXQ49" s="9"/>
      <c r="TXV49" s="9"/>
      <c r="TYA49" s="9"/>
      <c r="TYF49" s="9"/>
      <c r="TYK49" s="9"/>
      <c r="TYP49" s="9"/>
      <c r="TYU49" s="9"/>
      <c r="TYZ49" s="9"/>
      <c r="TZE49" s="9"/>
      <c r="TZJ49" s="9"/>
      <c r="TZO49" s="9"/>
      <c r="TZT49" s="9"/>
      <c r="TZY49" s="9"/>
      <c r="UAD49" s="9"/>
      <c r="UAI49" s="9"/>
      <c r="UAN49" s="9"/>
      <c r="UAS49" s="9"/>
      <c r="UAX49" s="9"/>
      <c r="UBC49" s="9"/>
      <c r="UBH49" s="9"/>
      <c r="UBM49" s="9"/>
      <c r="UBR49" s="9"/>
      <c r="UBW49" s="9"/>
      <c r="UCB49" s="9"/>
      <c r="UCG49" s="9"/>
      <c r="UCL49" s="9"/>
      <c r="UCQ49" s="9"/>
      <c r="UCV49" s="9"/>
      <c r="UDA49" s="9"/>
      <c r="UDF49" s="9"/>
      <c r="UDK49" s="9"/>
      <c r="UDP49" s="9"/>
      <c r="UDU49" s="9"/>
      <c r="UDZ49" s="9"/>
      <c r="UEE49" s="9"/>
      <c r="UEJ49" s="9"/>
      <c r="UEO49" s="9"/>
      <c r="UET49" s="9"/>
      <c r="UEY49" s="9"/>
      <c r="UFD49" s="9"/>
      <c r="UFI49" s="9"/>
      <c r="UFN49" s="9"/>
      <c r="UFS49" s="9"/>
      <c r="UFX49" s="9"/>
      <c r="UGC49" s="9"/>
      <c r="UGH49" s="9"/>
      <c r="UGM49" s="9"/>
      <c r="UGR49" s="9"/>
      <c r="UGW49" s="9"/>
      <c r="UHB49" s="9"/>
      <c r="UHG49" s="9"/>
      <c r="UHL49" s="9"/>
      <c r="UHQ49" s="9"/>
      <c r="UHV49" s="9"/>
      <c r="UIA49" s="9"/>
      <c r="UIF49" s="9"/>
      <c r="UIK49" s="9"/>
      <c r="UIP49" s="9"/>
      <c r="UIU49" s="9"/>
      <c r="UIZ49" s="9"/>
      <c r="UJE49" s="9"/>
      <c r="UJJ49" s="9"/>
      <c r="UJO49" s="9"/>
      <c r="UJT49" s="9"/>
      <c r="UJY49" s="9"/>
      <c r="UKD49" s="9"/>
      <c r="UKI49" s="9"/>
      <c r="UKN49" s="9"/>
      <c r="UKS49" s="9"/>
      <c r="UKX49" s="9"/>
      <c r="ULC49" s="9"/>
      <c r="ULH49" s="9"/>
      <c r="ULM49" s="9"/>
      <c r="ULR49" s="9"/>
      <c r="ULW49" s="9"/>
      <c r="UMB49" s="9"/>
      <c r="UMG49" s="9"/>
      <c r="UML49" s="9"/>
      <c r="UMQ49" s="9"/>
      <c r="UMV49" s="9"/>
      <c r="UNA49" s="9"/>
      <c r="UNF49" s="9"/>
      <c r="UNK49" s="9"/>
      <c r="UNP49" s="9"/>
      <c r="UNU49" s="9"/>
      <c r="UNZ49" s="9"/>
      <c r="UOE49" s="9"/>
      <c r="UOJ49" s="9"/>
      <c r="UOO49" s="9"/>
      <c r="UOT49" s="9"/>
      <c r="UOY49" s="9"/>
      <c r="UPD49" s="9"/>
      <c r="UPI49" s="9"/>
      <c r="UPN49" s="9"/>
      <c r="UPS49" s="9"/>
      <c r="UPX49" s="9"/>
      <c r="UQC49" s="9"/>
      <c r="UQH49" s="9"/>
      <c r="UQM49" s="9"/>
      <c r="UQR49" s="9"/>
      <c r="UQW49" s="9"/>
      <c r="URB49" s="9"/>
      <c r="URG49" s="9"/>
      <c r="URL49" s="9"/>
      <c r="URQ49" s="9"/>
      <c r="URV49" s="9"/>
      <c r="USA49" s="9"/>
      <c r="USF49" s="9"/>
      <c r="USK49" s="9"/>
      <c r="USP49" s="9"/>
      <c r="USU49" s="9"/>
      <c r="USZ49" s="9"/>
      <c r="UTE49" s="9"/>
      <c r="UTJ49" s="9"/>
      <c r="UTO49" s="9"/>
      <c r="UTT49" s="9"/>
      <c r="UTY49" s="9"/>
      <c r="UUD49" s="9"/>
      <c r="UUI49" s="9"/>
      <c r="UUN49" s="9"/>
      <c r="UUS49" s="9"/>
      <c r="UUX49" s="9"/>
      <c r="UVC49" s="9"/>
      <c r="UVH49" s="9"/>
      <c r="UVM49" s="9"/>
      <c r="UVR49" s="9"/>
      <c r="UVW49" s="9"/>
      <c r="UWB49" s="9"/>
      <c r="UWG49" s="9"/>
      <c r="UWL49" s="9"/>
      <c r="UWQ49" s="9"/>
      <c r="UWV49" s="9"/>
      <c r="UXA49" s="9"/>
      <c r="UXF49" s="9"/>
      <c r="UXK49" s="9"/>
      <c r="UXP49" s="9"/>
      <c r="UXU49" s="9"/>
      <c r="UXZ49" s="9"/>
      <c r="UYE49" s="9"/>
      <c r="UYJ49" s="9"/>
      <c r="UYO49" s="9"/>
      <c r="UYT49" s="9"/>
      <c r="UYY49" s="9"/>
      <c r="UZD49" s="9"/>
      <c r="UZI49" s="9"/>
      <c r="UZN49" s="9"/>
      <c r="UZS49" s="9"/>
      <c r="UZX49" s="9"/>
      <c r="VAC49" s="9"/>
      <c r="VAH49" s="9"/>
      <c r="VAM49" s="9"/>
      <c r="VAR49" s="9"/>
      <c r="VAW49" s="9"/>
      <c r="VBB49" s="9"/>
      <c r="VBG49" s="9"/>
      <c r="VBL49" s="9"/>
      <c r="VBQ49" s="9"/>
      <c r="VBV49" s="9"/>
      <c r="VCA49" s="9"/>
      <c r="VCF49" s="9"/>
      <c r="VCK49" s="9"/>
      <c r="VCP49" s="9"/>
      <c r="VCU49" s="9"/>
      <c r="VCZ49" s="9"/>
      <c r="VDE49" s="9"/>
      <c r="VDJ49" s="9"/>
      <c r="VDO49" s="9"/>
      <c r="VDT49" s="9"/>
      <c r="VDY49" s="9"/>
      <c r="VED49" s="9"/>
      <c r="VEI49" s="9"/>
      <c r="VEN49" s="9"/>
      <c r="VES49" s="9"/>
      <c r="VEX49" s="9"/>
      <c r="VFC49" s="9"/>
      <c r="VFH49" s="9"/>
      <c r="VFM49" s="9"/>
      <c r="VFR49" s="9"/>
      <c r="VFW49" s="9"/>
      <c r="VGB49" s="9"/>
      <c r="VGG49" s="9"/>
      <c r="VGL49" s="9"/>
      <c r="VGQ49" s="9"/>
      <c r="VGV49" s="9"/>
      <c r="VHA49" s="9"/>
      <c r="VHF49" s="9"/>
      <c r="VHK49" s="9"/>
      <c r="VHP49" s="9"/>
      <c r="VHU49" s="9"/>
      <c r="VHZ49" s="9"/>
      <c r="VIE49" s="9"/>
      <c r="VIJ49" s="9"/>
      <c r="VIO49" s="9"/>
      <c r="VIT49" s="9"/>
      <c r="VIY49" s="9"/>
      <c r="VJD49" s="9"/>
      <c r="VJI49" s="9"/>
      <c r="VJN49" s="9"/>
      <c r="VJS49" s="9"/>
      <c r="VJX49" s="9"/>
      <c r="VKC49" s="9"/>
      <c r="VKH49" s="9"/>
      <c r="VKM49" s="9"/>
      <c r="VKR49" s="9"/>
      <c r="VKW49" s="9"/>
      <c r="VLB49" s="9"/>
      <c r="VLG49" s="9"/>
      <c r="VLL49" s="9"/>
      <c r="VLQ49" s="9"/>
      <c r="VLV49" s="9"/>
      <c r="VMA49" s="9"/>
      <c r="VMF49" s="9"/>
      <c r="VMK49" s="9"/>
      <c r="VMP49" s="9"/>
      <c r="VMU49" s="9"/>
      <c r="VMZ49" s="9"/>
      <c r="VNE49" s="9"/>
      <c r="VNJ49" s="9"/>
      <c r="VNO49" s="9"/>
      <c r="VNT49" s="9"/>
      <c r="VNY49" s="9"/>
      <c r="VOD49" s="9"/>
      <c r="VOI49" s="9"/>
      <c r="VON49" s="9"/>
      <c r="VOS49" s="9"/>
      <c r="VOX49" s="9"/>
      <c r="VPC49" s="9"/>
      <c r="VPH49" s="9"/>
      <c r="VPM49" s="9"/>
      <c r="VPR49" s="9"/>
      <c r="VPW49" s="9"/>
      <c r="VQB49" s="9"/>
      <c r="VQG49" s="9"/>
      <c r="VQL49" s="9"/>
      <c r="VQQ49" s="9"/>
      <c r="VQV49" s="9"/>
      <c r="VRA49" s="9"/>
      <c r="VRF49" s="9"/>
      <c r="VRK49" s="9"/>
      <c r="VRP49" s="9"/>
      <c r="VRU49" s="9"/>
      <c r="VRZ49" s="9"/>
      <c r="VSE49" s="9"/>
      <c r="VSJ49" s="9"/>
      <c r="VSO49" s="9"/>
      <c r="VST49" s="9"/>
      <c r="VSY49" s="9"/>
      <c r="VTD49" s="9"/>
      <c r="VTI49" s="9"/>
      <c r="VTN49" s="9"/>
      <c r="VTS49" s="9"/>
      <c r="VTX49" s="9"/>
      <c r="VUC49" s="9"/>
      <c r="VUH49" s="9"/>
      <c r="VUM49" s="9"/>
      <c r="VUR49" s="9"/>
      <c r="VUW49" s="9"/>
      <c r="VVB49" s="9"/>
      <c r="VVG49" s="9"/>
      <c r="VVL49" s="9"/>
      <c r="VVQ49" s="9"/>
      <c r="VVV49" s="9"/>
      <c r="VWA49" s="9"/>
      <c r="VWF49" s="9"/>
      <c r="VWK49" s="9"/>
      <c r="VWP49" s="9"/>
      <c r="VWU49" s="9"/>
      <c r="VWZ49" s="9"/>
      <c r="VXE49" s="9"/>
      <c r="VXJ49" s="9"/>
      <c r="VXO49" s="9"/>
      <c r="VXT49" s="9"/>
      <c r="VXY49" s="9"/>
      <c r="VYD49" s="9"/>
      <c r="VYI49" s="9"/>
      <c r="VYN49" s="9"/>
      <c r="VYS49" s="9"/>
      <c r="VYX49" s="9"/>
      <c r="VZC49" s="9"/>
      <c r="VZH49" s="9"/>
      <c r="VZM49" s="9"/>
      <c r="VZR49" s="9"/>
      <c r="VZW49" s="9"/>
      <c r="WAB49" s="9"/>
      <c r="WAG49" s="9"/>
      <c r="WAL49" s="9"/>
      <c r="WAQ49" s="9"/>
      <c r="WAV49" s="9"/>
      <c r="WBA49" s="9"/>
      <c r="WBF49" s="9"/>
      <c r="WBK49" s="9"/>
      <c r="WBP49" s="9"/>
      <c r="WBU49" s="9"/>
      <c r="WBZ49" s="9"/>
      <c r="WCE49" s="9"/>
      <c r="WCJ49" s="9"/>
      <c r="WCO49" s="9"/>
      <c r="WCT49" s="9"/>
      <c r="WCY49" s="9"/>
      <c r="WDD49" s="9"/>
      <c r="WDI49" s="9"/>
      <c r="WDN49" s="9"/>
      <c r="WDS49" s="9"/>
      <c r="WDX49" s="9"/>
      <c r="WEC49" s="9"/>
      <c r="WEH49" s="9"/>
      <c r="WEM49" s="9"/>
      <c r="WER49" s="9"/>
      <c r="WEW49" s="9"/>
      <c r="WFB49" s="9"/>
      <c r="WFG49" s="9"/>
      <c r="WFL49" s="9"/>
      <c r="WFQ49" s="9"/>
      <c r="WFV49" s="9"/>
      <c r="WGA49" s="9"/>
      <c r="WGF49" s="9"/>
      <c r="WGK49" s="9"/>
      <c r="WGP49" s="9"/>
      <c r="WGU49" s="9"/>
      <c r="WGZ49" s="9"/>
      <c r="WHE49" s="9"/>
      <c r="WHJ49" s="9"/>
      <c r="WHO49" s="9"/>
      <c r="WHT49" s="9"/>
      <c r="WHY49" s="9"/>
      <c r="WID49" s="9"/>
      <c r="WII49" s="9"/>
      <c r="WIN49" s="9"/>
      <c r="WIS49" s="9"/>
      <c r="WIX49" s="9"/>
      <c r="WJC49" s="9"/>
      <c r="WJH49" s="9"/>
      <c r="WJM49" s="9"/>
      <c r="WJR49" s="9"/>
      <c r="WJW49" s="9"/>
      <c r="WKB49" s="9"/>
      <c r="WKG49" s="9"/>
      <c r="WKL49" s="9"/>
      <c r="WKQ49" s="9"/>
      <c r="WKV49" s="9"/>
      <c r="WLA49" s="9"/>
      <c r="WLF49" s="9"/>
      <c r="WLK49" s="9"/>
      <c r="WLP49" s="9"/>
      <c r="WLU49" s="9"/>
      <c r="WLZ49" s="9"/>
      <c r="WME49" s="9"/>
      <c r="WMJ49" s="9"/>
      <c r="WMO49" s="9"/>
      <c r="WMT49" s="9"/>
      <c r="WMY49" s="9"/>
      <c r="WND49" s="9"/>
      <c r="WNI49" s="9"/>
      <c r="WNN49" s="9"/>
      <c r="WNS49" s="9"/>
      <c r="WNX49" s="9"/>
      <c r="WOC49" s="9"/>
      <c r="WOH49" s="9"/>
      <c r="WOM49" s="9"/>
      <c r="WOR49" s="9"/>
      <c r="WOW49" s="9"/>
      <c r="WPB49" s="9"/>
      <c r="WPG49" s="9"/>
      <c r="WPL49" s="9"/>
      <c r="WPQ49" s="9"/>
      <c r="WPV49" s="9"/>
      <c r="WQA49" s="9"/>
      <c r="WQF49" s="9"/>
      <c r="WQK49" s="9"/>
      <c r="WQP49" s="9"/>
      <c r="WQU49" s="9"/>
      <c r="WQZ49" s="9"/>
      <c r="WRE49" s="9"/>
      <c r="WRJ49" s="9"/>
      <c r="WRO49" s="9"/>
      <c r="WRT49" s="9"/>
      <c r="WRY49" s="9"/>
      <c r="WSD49" s="9"/>
      <c r="WSI49" s="9"/>
      <c r="WSN49" s="9"/>
      <c r="WSS49" s="9"/>
      <c r="WSX49" s="9"/>
      <c r="WTC49" s="9"/>
      <c r="WTH49" s="9"/>
      <c r="WTM49" s="9"/>
      <c r="WTR49" s="9"/>
      <c r="WTW49" s="9"/>
      <c r="WUB49" s="9"/>
      <c r="WUG49" s="9"/>
      <c r="WUL49" s="9"/>
      <c r="WUQ49" s="9"/>
      <c r="WUV49" s="9"/>
      <c r="WVA49" s="9"/>
      <c r="WVF49" s="9"/>
      <c r="WVK49" s="9"/>
      <c r="WVP49" s="9"/>
      <c r="WVU49" s="9"/>
      <c r="WVZ49" s="9"/>
      <c r="WWE49" s="9"/>
      <c r="WWJ49" s="9"/>
      <c r="WWO49" s="9"/>
      <c r="WWT49" s="9"/>
      <c r="WWY49" s="9"/>
      <c r="WXD49" s="9"/>
      <c r="WXI49" s="9"/>
      <c r="WXN49" s="9"/>
      <c r="WXS49" s="9"/>
      <c r="WXX49" s="9"/>
      <c r="WYC49" s="9"/>
      <c r="WYH49" s="9"/>
      <c r="WYM49" s="9"/>
      <c r="WYR49" s="9"/>
      <c r="WYW49" s="9"/>
      <c r="WZB49" s="9"/>
      <c r="WZG49" s="9"/>
      <c r="WZL49" s="9"/>
      <c r="WZQ49" s="9"/>
      <c r="WZV49" s="9"/>
      <c r="XAA49" s="9"/>
      <c r="XAF49" s="9"/>
      <c r="XAK49" s="9"/>
      <c r="XAP49" s="9"/>
      <c r="XAU49" s="9"/>
      <c r="XAZ49" s="9"/>
      <c r="XBE49" s="9"/>
      <c r="XBJ49" s="9"/>
      <c r="XBO49" s="9"/>
      <c r="XBT49" s="9"/>
      <c r="XBY49" s="9"/>
      <c r="XCD49" s="9"/>
      <c r="XCI49" s="9"/>
      <c r="XCN49" s="9"/>
      <c r="XCS49" s="9"/>
      <c r="XCX49" s="9"/>
      <c r="XDC49" s="9"/>
      <c r="XDH49" s="9"/>
      <c r="XDM49" s="9"/>
      <c r="XDR49" s="9"/>
      <c r="XDW49" s="9"/>
      <c r="XEB49" s="9"/>
      <c r="XEG49" s="9"/>
      <c r="XEL49" s="9"/>
      <c r="XEQ49" s="9"/>
      <c r="XEV49" s="9"/>
      <c r="XFA49" s="9"/>
    </row>
    <row r="50" spans="1:1021 1026:2046 2051:3071 3076:4096 4101:5116 5121:6141 6146:7166 7171:8191 8196:9216 9221:10236 10241:11261 11266:12286 12291:13311 13316:14336 14341:15356 15361:16381" ht="19.95" customHeight="1" x14ac:dyDescent="0.3">
      <c r="A50" s="114" t="s">
        <v>487</v>
      </c>
      <c r="B50" s="114"/>
      <c r="C50" s="87"/>
      <c r="D50" s="68"/>
      <c r="E50" s="68"/>
      <c r="F50" s="68"/>
      <c r="G50" s="77"/>
      <c r="H50" s="77"/>
      <c r="I50" s="77"/>
      <c r="J50" s="77"/>
      <c r="K50" s="77"/>
      <c r="L50" s="77"/>
      <c r="M50" s="77"/>
      <c r="N50" s="77"/>
      <c r="O50" s="77"/>
      <c r="P50" s="77"/>
      <c r="Q50" s="77"/>
    </row>
    <row r="51" spans="1:1021 1026:2046 2051:3071 3076:4096 4101:5116 5121:6141 6146:7166 7171:8191 8196:9216 9221:10236 10241:11261 11266:12286 12291:13311 13316:14336 14341:15356 15361:16381" ht="19.95" customHeight="1" x14ac:dyDescent="0.3">
      <c r="A51" s="12"/>
      <c r="B51" s="12"/>
      <c r="C51" s="12"/>
      <c r="D51" s="88"/>
      <c r="E51" s="88"/>
      <c r="F51" s="89"/>
      <c r="G51" s="77"/>
      <c r="H51" s="77"/>
      <c r="I51" s="77"/>
      <c r="J51" s="77"/>
      <c r="K51" s="77"/>
      <c r="L51" s="77"/>
      <c r="M51" s="77"/>
      <c r="N51" s="77"/>
      <c r="O51" s="77"/>
      <c r="P51" s="77"/>
      <c r="Q51" s="77"/>
    </row>
    <row r="52" spans="1:1021 1026:2046 2051:3071 3076:4096 4101:5116 5121:6141 6146:7166 7171:8191 8196:9216 9221:10236 10241:11261 11266:12286 12291:13311 13316:14336 14341:15356 15361:16381" ht="19.95" customHeight="1" x14ac:dyDescent="0.3">
      <c r="A52" s="111" t="s">
        <v>413</v>
      </c>
      <c r="B52" s="111"/>
      <c r="C52" s="156"/>
      <c r="D52" s="156"/>
      <c r="E52" s="156"/>
      <c r="F52" s="156"/>
      <c r="G52" s="77"/>
      <c r="H52" s="77"/>
      <c r="O52" s="77"/>
      <c r="P52" s="77"/>
      <c r="Q52" s="77"/>
    </row>
    <row r="53" spans="1:1021 1026:2046 2051:3071 3076:4096 4101:5116 5121:6141 6146:7166 7171:8191 8196:9216 9221:10236 10241:11261 11266:12286 12291:13311 13316:14336 14341:15356 15361:16381" ht="19.95" customHeight="1" x14ac:dyDescent="0.3">
      <c r="A53" s="111" t="s">
        <v>18</v>
      </c>
      <c r="B53" s="156">
        <v>2022</v>
      </c>
      <c r="C53" s="156">
        <v>2021</v>
      </c>
      <c r="D53" s="156">
        <v>2020</v>
      </c>
      <c r="E53" s="156">
        <v>2019</v>
      </c>
      <c r="F53" s="156">
        <v>2018</v>
      </c>
      <c r="G53" s="77"/>
      <c r="H53" s="77"/>
      <c r="O53" s="77"/>
      <c r="P53" s="77"/>
      <c r="Q53" s="77"/>
    </row>
    <row r="54" spans="1:1021 1026:2046 2051:3071 3076:4096 4101:5116 5121:6141 6146:7166 7171:8191 8196:9216 9221:10236 10241:11261 11266:12286 12291:13311 13316:14336 14341:15356 15361:16381" ht="19.95" customHeight="1" x14ac:dyDescent="0.3">
      <c r="A54" s="67" t="s">
        <v>3</v>
      </c>
      <c r="B54" s="67">
        <v>683</v>
      </c>
      <c r="C54" s="67">
        <v>640</v>
      </c>
      <c r="D54" s="67">
        <v>770</v>
      </c>
      <c r="E54" s="67">
        <v>830</v>
      </c>
      <c r="F54" s="67">
        <v>990</v>
      </c>
      <c r="G54" s="77"/>
      <c r="H54" s="77"/>
      <c r="O54" s="77"/>
      <c r="P54" s="77"/>
      <c r="Q54" s="77"/>
    </row>
    <row r="55" spans="1:1021 1026:2046 2051:3071 3076:4096 4101:5116 5121:6141 6146:7166 7171:8191 8196:9216 9221:10236 10241:11261 11266:12286 12291:13311 13316:14336 14341:15356 15361:16381" ht="19.95" customHeight="1" x14ac:dyDescent="0.3">
      <c r="A55" s="67" t="s">
        <v>83</v>
      </c>
      <c r="B55" s="67">
        <v>593</v>
      </c>
      <c r="C55" s="67">
        <v>550</v>
      </c>
      <c r="D55" s="67">
        <v>710</v>
      </c>
      <c r="E55" s="67">
        <v>1930</v>
      </c>
      <c r="F55" s="67">
        <v>2190</v>
      </c>
      <c r="G55" s="77"/>
      <c r="H55" s="77"/>
      <c r="O55" s="77"/>
      <c r="P55" s="77"/>
      <c r="Q55" s="77"/>
    </row>
    <row r="56" spans="1:1021 1026:2046 2051:3071 3076:4096 4101:5116 5121:6141 6146:7166 7171:8191 8196:9216 9221:10236 10241:11261 11266:12286 12291:13311 13316:14336 14341:15356 15361:16381" ht="19.95" customHeight="1" x14ac:dyDescent="0.3">
      <c r="A56" s="67" t="s">
        <v>69</v>
      </c>
      <c r="B56" s="67">
        <v>154</v>
      </c>
      <c r="C56" s="67">
        <v>180</v>
      </c>
      <c r="D56" s="67">
        <v>250</v>
      </c>
      <c r="E56" s="67">
        <v>320</v>
      </c>
      <c r="F56" s="67">
        <v>410</v>
      </c>
      <c r="G56" s="77"/>
      <c r="H56" s="77"/>
      <c r="O56" s="77"/>
      <c r="P56" s="77"/>
      <c r="Q56" s="77"/>
    </row>
    <row r="57" spans="1:1021 1026:2046 2051:3071 3076:4096 4101:5116 5121:6141 6146:7166 7171:8191 8196:9216 9221:10236 10241:11261 11266:12286 12291:13311 13316:14336 14341:15356 15361:16381" ht="32.25" customHeight="1" x14ac:dyDescent="0.3">
      <c r="A57" s="67" t="s">
        <v>4</v>
      </c>
      <c r="B57" s="67">
        <v>455</v>
      </c>
      <c r="C57" s="67">
        <v>550</v>
      </c>
      <c r="D57" s="67">
        <v>420</v>
      </c>
      <c r="E57" s="67">
        <v>640</v>
      </c>
      <c r="F57" s="67">
        <v>570</v>
      </c>
      <c r="G57" s="77"/>
      <c r="H57" s="77"/>
      <c r="O57" s="77"/>
      <c r="P57" s="77"/>
      <c r="Q57" s="77"/>
    </row>
    <row r="58" spans="1:1021 1026:2046 2051:3071 3076:4096 4101:5116 5121:6141 6146:7166 7171:8191 8196:9216 9221:10236 10241:11261 11266:12286 12291:13311 13316:14336 14341:15356 15361:16381" s="77" customFormat="1" ht="35.25" customHeight="1" thickBot="1" x14ac:dyDescent="0.35">
      <c r="A58" s="162" t="s">
        <v>6</v>
      </c>
      <c r="B58" s="162">
        <v>416</v>
      </c>
      <c r="C58" s="252">
        <v>420</v>
      </c>
      <c r="D58" s="252">
        <v>490</v>
      </c>
      <c r="E58" s="252">
        <v>590</v>
      </c>
      <c r="F58" s="252">
        <v>640</v>
      </c>
      <c r="U58" s="9"/>
      <c r="Z58" s="9"/>
      <c r="AE58" s="9"/>
      <c r="AJ58" s="9"/>
      <c r="AO58" s="9"/>
      <c r="AT58" s="9"/>
      <c r="AY58" s="9"/>
      <c r="BD58" s="9"/>
      <c r="BI58" s="9"/>
      <c r="BN58" s="9"/>
      <c r="BS58" s="9"/>
      <c r="BX58" s="9"/>
      <c r="CC58" s="9"/>
      <c r="CH58" s="9"/>
      <c r="CM58" s="9"/>
      <c r="CR58" s="9"/>
      <c r="CW58" s="9"/>
      <c r="DB58" s="9"/>
      <c r="DG58" s="9"/>
      <c r="DL58" s="9"/>
      <c r="DQ58" s="9"/>
      <c r="DV58" s="9"/>
      <c r="EA58" s="9"/>
      <c r="EF58" s="9"/>
      <c r="EK58" s="9"/>
      <c r="EP58" s="9"/>
      <c r="EU58" s="9"/>
      <c r="EZ58" s="9"/>
      <c r="FE58" s="9"/>
      <c r="FJ58" s="9"/>
      <c r="FO58" s="9"/>
      <c r="FT58" s="9"/>
      <c r="FY58" s="9"/>
      <c r="GD58" s="9"/>
      <c r="GI58" s="9"/>
      <c r="GN58" s="9"/>
      <c r="GS58" s="9"/>
      <c r="GX58" s="9"/>
      <c r="HC58" s="9"/>
      <c r="HH58" s="9"/>
      <c r="HM58" s="9"/>
      <c r="HR58" s="9"/>
      <c r="HW58" s="9"/>
      <c r="IB58" s="9"/>
      <c r="IG58" s="9"/>
      <c r="IL58" s="9"/>
      <c r="IQ58" s="9"/>
      <c r="IV58" s="9"/>
      <c r="JA58" s="9"/>
      <c r="JF58" s="9"/>
      <c r="JK58" s="9"/>
      <c r="JP58" s="9"/>
      <c r="JU58" s="9"/>
      <c r="JZ58" s="9"/>
      <c r="KE58" s="9"/>
      <c r="KJ58" s="9"/>
      <c r="KO58" s="9"/>
      <c r="KT58" s="9"/>
      <c r="KY58" s="9"/>
      <c r="LD58" s="9"/>
      <c r="LI58" s="9"/>
      <c r="LN58" s="9"/>
      <c r="LS58" s="9"/>
      <c r="LX58" s="9"/>
      <c r="MC58" s="9"/>
      <c r="MH58" s="9"/>
      <c r="MM58" s="9"/>
      <c r="MR58" s="9"/>
      <c r="MW58" s="9"/>
      <c r="NB58" s="9"/>
      <c r="NG58" s="9"/>
      <c r="NL58" s="9"/>
      <c r="NQ58" s="9"/>
      <c r="NV58" s="9"/>
      <c r="OA58" s="9"/>
      <c r="OF58" s="9"/>
      <c r="OK58" s="9"/>
      <c r="OP58" s="9"/>
      <c r="OU58" s="9"/>
      <c r="OZ58" s="9"/>
      <c r="PE58" s="9"/>
      <c r="PJ58" s="9"/>
      <c r="PO58" s="9"/>
      <c r="PT58" s="9"/>
      <c r="PY58" s="9"/>
      <c r="QD58" s="9"/>
      <c r="QI58" s="9"/>
      <c r="QN58" s="9"/>
      <c r="QS58" s="9"/>
      <c r="QX58" s="9"/>
      <c r="RC58" s="9"/>
      <c r="RH58" s="9"/>
      <c r="RM58" s="9"/>
      <c r="RR58" s="9"/>
      <c r="RW58" s="9"/>
      <c r="SB58" s="9"/>
      <c r="SG58" s="9"/>
      <c r="SL58" s="9"/>
      <c r="SQ58" s="9"/>
      <c r="SV58" s="9"/>
      <c r="TA58" s="9"/>
      <c r="TF58" s="9"/>
      <c r="TK58" s="9"/>
      <c r="TP58" s="9"/>
      <c r="TU58" s="9"/>
      <c r="TZ58" s="9"/>
      <c r="UE58" s="9"/>
      <c r="UJ58" s="9"/>
      <c r="UO58" s="9"/>
      <c r="UT58" s="9"/>
      <c r="UY58" s="9"/>
      <c r="VD58" s="9"/>
      <c r="VI58" s="9"/>
      <c r="VN58" s="9"/>
      <c r="VS58" s="9"/>
      <c r="VX58" s="9"/>
      <c r="WC58" s="9"/>
      <c r="WH58" s="9"/>
      <c r="WM58" s="9"/>
      <c r="WR58" s="9"/>
      <c r="WW58" s="9"/>
      <c r="XB58" s="9"/>
      <c r="XG58" s="9"/>
      <c r="XL58" s="9"/>
      <c r="XQ58" s="9"/>
      <c r="XV58" s="9"/>
      <c r="YA58" s="9"/>
      <c r="YF58" s="9"/>
      <c r="YK58" s="9"/>
      <c r="YP58" s="9"/>
      <c r="YU58" s="9"/>
      <c r="YZ58" s="9"/>
      <c r="ZE58" s="9"/>
      <c r="ZJ58" s="9"/>
      <c r="ZO58" s="9"/>
      <c r="ZT58" s="9"/>
      <c r="ZY58" s="9"/>
      <c r="AAD58" s="9"/>
      <c r="AAI58" s="9"/>
      <c r="AAN58" s="9"/>
      <c r="AAS58" s="9"/>
      <c r="AAX58" s="9"/>
      <c r="ABC58" s="9"/>
      <c r="ABH58" s="9"/>
      <c r="ABM58" s="9"/>
      <c r="ABR58" s="9"/>
      <c r="ABW58" s="9"/>
      <c r="ACB58" s="9"/>
      <c r="ACG58" s="9"/>
      <c r="ACL58" s="9"/>
      <c r="ACQ58" s="9"/>
      <c r="ACV58" s="9"/>
      <c r="ADA58" s="9"/>
      <c r="ADF58" s="9"/>
      <c r="ADK58" s="9"/>
      <c r="ADP58" s="9"/>
      <c r="ADU58" s="9"/>
      <c r="ADZ58" s="9"/>
      <c r="AEE58" s="9"/>
      <c r="AEJ58" s="9"/>
      <c r="AEO58" s="9"/>
      <c r="AET58" s="9"/>
      <c r="AEY58" s="9"/>
      <c r="AFD58" s="9"/>
      <c r="AFI58" s="9"/>
      <c r="AFN58" s="9"/>
      <c r="AFS58" s="9"/>
      <c r="AFX58" s="9"/>
      <c r="AGC58" s="9"/>
      <c r="AGH58" s="9"/>
      <c r="AGM58" s="9"/>
      <c r="AGR58" s="9"/>
      <c r="AGW58" s="9"/>
      <c r="AHB58" s="9"/>
      <c r="AHG58" s="9"/>
      <c r="AHL58" s="9"/>
      <c r="AHQ58" s="9"/>
      <c r="AHV58" s="9"/>
      <c r="AIA58" s="9"/>
      <c r="AIF58" s="9"/>
      <c r="AIK58" s="9"/>
      <c r="AIP58" s="9"/>
      <c r="AIU58" s="9"/>
      <c r="AIZ58" s="9"/>
      <c r="AJE58" s="9"/>
      <c r="AJJ58" s="9"/>
      <c r="AJO58" s="9"/>
      <c r="AJT58" s="9"/>
      <c r="AJY58" s="9"/>
      <c r="AKD58" s="9"/>
      <c r="AKI58" s="9"/>
      <c r="AKN58" s="9"/>
      <c r="AKS58" s="9"/>
      <c r="AKX58" s="9"/>
      <c r="ALC58" s="9"/>
      <c r="ALH58" s="9"/>
      <c r="ALM58" s="9"/>
      <c r="ALR58" s="9"/>
      <c r="ALW58" s="9"/>
      <c r="AMB58" s="9"/>
      <c r="AMG58" s="9"/>
      <c r="AML58" s="9"/>
      <c r="AMQ58" s="9"/>
      <c r="AMV58" s="9"/>
      <c r="ANA58" s="9"/>
      <c r="ANF58" s="9"/>
      <c r="ANK58" s="9"/>
      <c r="ANP58" s="9"/>
      <c r="ANU58" s="9"/>
      <c r="ANZ58" s="9"/>
      <c r="AOE58" s="9"/>
      <c r="AOJ58" s="9"/>
      <c r="AOO58" s="9"/>
      <c r="AOT58" s="9"/>
      <c r="AOY58" s="9"/>
      <c r="APD58" s="9"/>
      <c r="API58" s="9"/>
      <c r="APN58" s="9"/>
      <c r="APS58" s="9"/>
      <c r="APX58" s="9"/>
      <c r="AQC58" s="9"/>
      <c r="AQH58" s="9"/>
      <c r="AQM58" s="9"/>
      <c r="AQR58" s="9"/>
      <c r="AQW58" s="9"/>
      <c r="ARB58" s="9"/>
      <c r="ARG58" s="9"/>
      <c r="ARL58" s="9"/>
      <c r="ARQ58" s="9"/>
      <c r="ARV58" s="9"/>
      <c r="ASA58" s="9"/>
      <c r="ASF58" s="9"/>
      <c r="ASK58" s="9"/>
      <c r="ASP58" s="9"/>
      <c r="ASU58" s="9"/>
      <c r="ASZ58" s="9"/>
      <c r="ATE58" s="9"/>
      <c r="ATJ58" s="9"/>
      <c r="ATO58" s="9"/>
      <c r="ATT58" s="9"/>
      <c r="ATY58" s="9"/>
      <c r="AUD58" s="9"/>
      <c r="AUI58" s="9"/>
      <c r="AUN58" s="9"/>
      <c r="AUS58" s="9"/>
      <c r="AUX58" s="9"/>
      <c r="AVC58" s="9"/>
      <c r="AVH58" s="9"/>
      <c r="AVM58" s="9"/>
      <c r="AVR58" s="9"/>
      <c r="AVW58" s="9"/>
      <c r="AWB58" s="9"/>
      <c r="AWG58" s="9"/>
      <c r="AWL58" s="9"/>
      <c r="AWQ58" s="9"/>
      <c r="AWV58" s="9"/>
      <c r="AXA58" s="9"/>
      <c r="AXF58" s="9"/>
      <c r="AXK58" s="9"/>
      <c r="AXP58" s="9"/>
      <c r="AXU58" s="9"/>
      <c r="AXZ58" s="9"/>
      <c r="AYE58" s="9"/>
      <c r="AYJ58" s="9"/>
      <c r="AYO58" s="9"/>
      <c r="AYT58" s="9"/>
      <c r="AYY58" s="9"/>
      <c r="AZD58" s="9"/>
      <c r="AZI58" s="9"/>
      <c r="AZN58" s="9"/>
      <c r="AZS58" s="9"/>
      <c r="AZX58" s="9"/>
      <c r="BAC58" s="9"/>
      <c r="BAH58" s="9"/>
      <c r="BAM58" s="9"/>
      <c r="BAR58" s="9"/>
      <c r="BAW58" s="9"/>
      <c r="BBB58" s="9"/>
      <c r="BBG58" s="9"/>
      <c r="BBL58" s="9"/>
      <c r="BBQ58" s="9"/>
      <c r="BBV58" s="9"/>
      <c r="BCA58" s="9"/>
      <c r="BCF58" s="9"/>
      <c r="BCK58" s="9"/>
      <c r="BCP58" s="9"/>
      <c r="BCU58" s="9"/>
      <c r="BCZ58" s="9"/>
      <c r="BDE58" s="9"/>
      <c r="BDJ58" s="9"/>
      <c r="BDO58" s="9"/>
      <c r="BDT58" s="9"/>
      <c r="BDY58" s="9"/>
      <c r="BED58" s="9"/>
      <c r="BEI58" s="9"/>
      <c r="BEN58" s="9"/>
      <c r="BES58" s="9"/>
      <c r="BEX58" s="9"/>
      <c r="BFC58" s="9"/>
      <c r="BFH58" s="9"/>
      <c r="BFM58" s="9"/>
      <c r="BFR58" s="9"/>
      <c r="BFW58" s="9"/>
      <c r="BGB58" s="9"/>
      <c r="BGG58" s="9"/>
      <c r="BGL58" s="9"/>
      <c r="BGQ58" s="9"/>
      <c r="BGV58" s="9"/>
      <c r="BHA58" s="9"/>
      <c r="BHF58" s="9"/>
      <c r="BHK58" s="9"/>
      <c r="BHP58" s="9"/>
      <c r="BHU58" s="9"/>
      <c r="BHZ58" s="9"/>
      <c r="BIE58" s="9"/>
      <c r="BIJ58" s="9"/>
      <c r="BIO58" s="9"/>
      <c r="BIT58" s="9"/>
      <c r="BIY58" s="9"/>
      <c r="BJD58" s="9"/>
      <c r="BJI58" s="9"/>
      <c r="BJN58" s="9"/>
      <c r="BJS58" s="9"/>
      <c r="BJX58" s="9"/>
      <c r="BKC58" s="9"/>
      <c r="BKH58" s="9"/>
      <c r="BKM58" s="9"/>
      <c r="BKR58" s="9"/>
      <c r="BKW58" s="9"/>
      <c r="BLB58" s="9"/>
      <c r="BLG58" s="9"/>
      <c r="BLL58" s="9"/>
      <c r="BLQ58" s="9"/>
      <c r="BLV58" s="9"/>
      <c r="BMA58" s="9"/>
      <c r="BMF58" s="9"/>
      <c r="BMK58" s="9"/>
      <c r="BMP58" s="9"/>
      <c r="BMU58" s="9"/>
      <c r="BMZ58" s="9"/>
      <c r="BNE58" s="9"/>
      <c r="BNJ58" s="9"/>
      <c r="BNO58" s="9"/>
      <c r="BNT58" s="9"/>
      <c r="BNY58" s="9"/>
      <c r="BOD58" s="9"/>
      <c r="BOI58" s="9"/>
      <c r="BON58" s="9"/>
      <c r="BOS58" s="9"/>
      <c r="BOX58" s="9"/>
      <c r="BPC58" s="9"/>
      <c r="BPH58" s="9"/>
      <c r="BPM58" s="9"/>
      <c r="BPR58" s="9"/>
      <c r="BPW58" s="9"/>
      <c r="BQB58" s="9"/>
      <c r="BQG58" s="9"/>
      <c r="BQL58" s="9"/>
      <c r="BQQ58" s="9"/>
      <c r="BQV58" s="9"/>
      <c r="BRA58" s="9"/>
      <c r="BRF58" s="9"/>
      <c r="BRK58" s="9"/>
      <c r="BRP58" s="9"/>
      <c r="BRU58" s="9"/>
      <c r="BRZ58" s="9"/>
      <c r="BSE58" s="9"/>
      <c r="BSJ58" s="9"/>
      <c r="BSO58" s="9"/>
      <c r="BST58" s="9"/>
      <c r="BSY58" s="9"/>
      <c r="BTD58" s="9"/>
      <c r="BTI58" s="9"/>
      <c r="BTN58" s="9"/>
      <c r="BTS58" s="9"/>
      <c r="BTX58" s="9"/>
      <c r="BUC58" s="9"/>
      <c r="BUH58" s="9"/>
      <c r="BUM58" s="9"/>
      <c r="BUR58" s="9"/>
      <c r="BUW58" s="9"/>
      <c r="BVB58" s="9"/>
      <c r="BVG58" s="9"/>
      <c r="BVL58" s="9"/>
      <c r="BVQ58" s="9"/>
      <c r="BVV58" s="9"/>
      <c r="BWA58" s="9"/>
      <c r="BWF58" s="9"/>
      <c r="BWK58" s="9"/>
      <c r="BWP58" s="9"/>
      <c r="BWU58" s="9"/>
      <c r="BWZ58" s="9"/>
      <c r="BXE58" s="9"/>
      <c r="BXJ58" s="9"/>
      <c r="BXO58" s="9"/>
      <c r="BXT58" s="9"/>
      <c r="BXY58" s="9"/>
      <c r="BYD58" s="9"/>
      <c r="BYI58" s="9"/>
      <c r="BYN58" s="9"/>
      <c r="BYS58" s="9"/>
      <c r="BYX58" s="9"/>
      <c r="BZC58" s="9"/>
      <c r="BZH58" s="9"/>
      <c r="BZM58" s="9"/>
      <c r="BZR58" s="9"/>
      <c r="BZW58" s="9"/>
      <c r="CAB58" s="9"/>
      <c r="CAG58" s="9"/>
      <c r="CAL58" s="9"/>
      <c r="CAQ58" s="9"/>
      <c r="CAV58" s="9"/>
      <c r="CBA58" s="9"/>
      <c r="CBF58" s="9"/>
      <c r="CBK58" s="9"/>
      <c r="CBP58" s="9"/>
      <c r="CBU58" s="9"/>
      <c r="CBZ58" s="9"/>
      <c r="CCE58" s="9"/>
      <c r="CCJ58" s="9"/>
      <c r="CCO58" s="9"/>
      <c r="CCT58" s="9"/>
      <c r="CCY58" s="9"/>
      <c r="CDD58" s="9"/>
      <c r="CDI58" s="9"/>
      <c r="CDN58" s="9"/>
      <c r="CDS58" s="9"/>
      <c r="CDX58" s="9"/>
      <c r="CEC58" s="9"/>
      <c r="CEH58" s="9"/>
      <c r="CEM58" s="9"/>
      <c r="CER58" s="9"/>
      <c r="CEW58" s="9"/>
      <c r="CFB58" s="9"/>
      <c r="CFG58" s="9"/>
      <c r="CFL58" s="9"/>
      <c r="CFQ58" s="9"/>
      <c r="CFV58" s="9"/>
      <c r="CGA58" s="9"/>
      <c r="CGF58" s="9"/>
      <c r="CGK58" s="9"/>
      <c r="CGP58" s="9"/>
      <c r="CGU58" s="9"/>
      <c r="CGZ58" s="9"/>
      <c r="CHE58" s="9"/>
      <c r="CHJ58" s="9"/>
      <c r="CHO58" s="9"/>
      <c r="CHT58" s="9"/>
      <c r="CHY58" s="9"/>
      <c r="CID58" s="9"/>
      <c r="CII58" s="9"/>
      <c r="CIN58" s="9"/>
      <c r="CIS58" s="9"/>
      <c r="CIX58" s="9"/>
      <c r="CJC58" s="9"/>
      <c r="CJH58" s="9"/>
      <c r="CJM58" s="9"/>
      <c r="CJR58" s="9"/>
      <c r="CJW58" s="9"/>
      <c r="CKB58" s="9"/>
      <c r="CKG58" s="9"/>
      <c r="CKL58" s="9"/>
      <c r="CKQ58" s="9"/>
      <c r="CKV58" s="9"/>
      <c r="CLA58" s="9"/>
      <c r="CLF58" s="9"/>
      <c r="CLK58" s="9"/>
      <c r="CLP58" s="9"/>
      <c r="CLU58" s="9"/>
      <c r="CLZ58" s="9"/>
      <c r="CME58" s="9"/>
      <c r="CMJ58" s="9"/>
      <c r="CMO58" s="9"/>
      <c r="CMT58" s="9"/>
      <c r="CMY58" s="9"/>
      <c r="CND58" s="9"/>
      <c r="CNI58" s="9"/>
      <c r="CNN58" s="9"/>
      <c r="CNS58" s="9"/>
      <c r="CNX58" s="9"/>
      <c r="COC58" s="9"/>
      <c r="COH58" s="9"/>
      <c r="COM58" s="9"/>
      <c r="COR58" s="9"/>
      <c r="COW58" s="9"/>
      <c r="CPB58" s="9"/>
      <c r="CPG58" s="9"/>
      <c r="CPL58" s="9"/>
      <c r="CPQ58" s="9"/>
      <c r="CPV58" s="9"/>
      <c r="CQA58" s="9"/>
      <c r="CQF58" s="9"/>
      <c r="CQK58" s="9"/>
      <c r="CQP58" s="9"/>
      <c r="CQU58" s="9"/>
      <c r="CQZ58" s="9"/>
      <c r="CRE58" s="9"/>
      <c r="CRJ58" s="9"/>
      <c r="CRO58" s="9"/>
      <c r="CRT58" s="9"/>
      <c r="CRY58" s="9"/>
      <c r="CSD58" s="9"/>
      <c r="CSI58" s="9"/>
      <c r="CSN58" s="9"/>
      <c r="CSS58" s="9"/>
      <c r="CSX58" s="9"/>
      <c r="CTC58" s="9"/>
      <c r="CTH58" s="9"/>
      <c r="CTM58" s="9"/>
      <c r="CTR58" s="9"/>
      <c r="CTW58" s="9"/>
      <c r="CUB58" s="9"/>
      <c r="CUG58" s="9"/>
      <c r="CUL58" s="9"/>
      <c r="CUQ58" s="9"/>
      <c r="CUV58" s="9"/>
      <c r="CVA58" s="9"/>
      <c r="CVF58" s="9"/>
      <c r="CVK58" s="9"/>
      <c r="CVP58" s="9"/>
      <c r="CVU58" s="9"/>
      <c r="CVZ58" s="9"/>
      <c r="CWE58" s="9"/>
      <c r="CWJ58" s="9"/>
      <c r="CWO58" s="9"/>
      <c r="CWT58" s="9"/>
      <c r="CWY58" s="9"/>
      <c r="CXD58" s="9"/>
      <c r="CXI58" s="9"/>
      <c r="CXN58" s="9"/>
      <c r="CXS58" s="9"/>
      <c r="CXX58" s="9"/>
      <c r="CYC58" s="9"/>
      <c r="CYH58" s="9"/>
      <c r="CYM58" s="9"/>
      <c r="CYR58" s="9"/>
      <c r="CYW58" s="9"/>
      <c r="CZB58" s="9"/>
      <c r="CZG58" s="9"/>
      <c r="CZL58" s="9"/>
      <c r="CZQ58" s="9"/>
      <c r="CZV58" s="9"/>
      <c r="DAA58" s="9"/>
      <c r="DAF58" s="9"/>
      <c r="DAK58" s="9"/>
      <c r="DAP58" s="9"/>
      <c r="DAU58" s="9"/>
      <c r="DAZ58" s="9"/>
      <c r="DBE58" s="9"/>
      <c r="DBJ58" s="9"/>
      <c r="DBO58" s="9"/>
      <c r="DBT58" s="9"/>
      <c r="DBY58" s="9"/>
      <c r="DCD58" s="9"/>
      <c r="DCI58" s="9"/>
      <c r="DCN58" s="9"/>
      <c r="DCS58" s="9"/>
      <c r="DCX58" s="9"/>
      <c r="DDC58" s="9"/>
      <c r="DDH58" s="9"/>
      <c r="DDM58" s="9"/>
      <c r="DDR58" s="9"/>
      <c r="DDW58" s="9"/>
      <c r="DEB58" s="9"/>
      <c r="DEG58" s="9"/>
      <c r="DEL58" s="9"/>
      <c r="DEQ58" s="9"/>
      <c r="DEV58" s="9"/>
      <c r="DFA58" s="9"/>
      <c r="DFF58" s="9"/>
      <c r="DFK58" s="9"/>
      <c r="DFP58" s="9"/>
      <c r="DFU58" s="9"/>
      <c r="DFZ58" s="9"/>
      <c r="DGE58" s="9"/>
      <c r="DGJ58" s="9"/>
      <c r="DGO58" s="9"/>
      <c r="DGT58" s="9"/>
      <c r="DGY58" s="9"/>
      <c r="DHD58" s="9"/>
      <c r="DHI58" s="9"/>
      <c r="DHN58" s="9"/>
      <c r="DHS58" s="9"/>
      <c r="DHX58" s="9"/>
      <c r="DIC58" s="9"/>
      <c r="DIH58" s="9"/>
      <c r="DIM58" s="9"/>
      <c r="DIR58" s="9"/>
      <c r="DIW58" s="9"/>
      <c r="DJB58" s="9"/>
      <c r="DJG58" s="9"/>
      <c r="DJL58" s="9"/>
      <c r="DJQ58" s="9"/>
      <c r="DJV58" s="9"/>
      <c r="DKA58" s="9"/>
      <c r="DKF58" s="9"/>
      <c r="DKK58" s="9"/>
      <c r="DKP58" s="9"/>
      <c r="DKU58" s="9"/>
      <c r="DKZ58" s="9"/>
      <c r="DLE58" s="9"/>
      <c r="DLJ58" s="9"/>
      <c r="DLO58" s="9"/>
      <c r="DLT58" s="9"/>
      <c r="DLY58" s="9"/>
      <c r="DMD58" s="9"/>
      <c r="DMI58" s="9"/>
      <c r="DMN58" s="9"/>
      <c r="DMS58" s="9"/>
      <c r="DMX58" s="9"/>
      <c r="DNC58" s="9"/>
      <c r="DNH58" s="9"/>
      <c r="DNM58" s="9"/>
      <c r="DNR58" s="9"/>
      <c r="DNW58" s="9"/>
      <c r="DOB58" s="9"/>
      <c r="DOG58" s="9"/>
      <c r="DOL58" s="9"/>
      <c r="DOQ58" s="9"/>
      <c r="DOV58" s="9"/>
      <c r="DPA58" s="9"/>
      <c r="DPF58" s="9"/>
      <c r="DPK58" s="9"/>
      <c r="DPP58" s="9"/>
      <c r="DPU58" s="9"/>
      <c r="DPZ58" s="9"/>
      <c r="DQE58" s="9"/>
      <c r="DQJ58" s="9"/>
      <c r="DQO58" s="9"/>
      <c r="DQT58" s="9"/>
      <c r="DQY58" s="9"/>
      <c r="DRD58" s="9"/>
      <c r="DRI58" s="9"/>
      <c r="DRN58" s="9"/>
      <c r="DRS58" s="9"/>
      <c r="DRX58" s="9"/>
      <c r="DSC58" s="9"/>
      <c r="DSH58" s="9"/>
      <c r="DSM58" s="9"/>
      <c r="DSR58" s="9"/>
      <c r="DSW58" s="9"/>
      <c r="DTB58" s="9"/>
      <c r="DTG58" s="9"/>
      <c r="DTL58" s="9"/>
      <c r="DTQ58" s="9"/>
      <c r="DTV58" s="9"/>
      <c r="DUA58" s="9"/>
      <c r="DUF58" s="9"/>
      <c r="DUK58" s="9"/>
      <c r="DUP58" s="9"/>
      <c r="DUU58" s="9"/>
      <c r="DUZ58" s="9"/>
      <c r="DVE58" s="9"/>
      <c r="DVJ58" s="9"/>
      <c r="DVO58" s="9"/>
      <c r="DVT58" s="9"/>
      <c r="DVY58" s="9"/>
      <c r="DWD58" s="9"/>
      <c r="DWI58" s="9"/>
      <c r="DWN58" s="9"/>
      <c r="DWS58" s="9"/>
      <c r="DWX58" s="9"/>
      <c r="DXC58" s="9"/>
      <c r="DXH58" s="9"/>
      <c r="DXM58" s="9"/>
      <c r="DXR58" s="9"/>
      <c r="DXW58" s="9"/>
      <c r="DYB58" s="9"/>
      <c r="DYG58" s="9"/>
      <c r="DYL58" s="9"/>
      <c r="DYQ58" s="9"/>
      <c r="DYV58" s="9"/>
      <c r="DZA58" s="9"/>
      <c r="DZF58" s="9"/>
      <c r="DZK58" s="9"/>
      <c r="DZP58" s="9"/>
      <c r="DZU58" s="9"/>
      <c r="DZZ58" s="9"/>
      <c r="EAE58" s="9"/>
      <c r="EAJ58" s="9"/>
      <c r="EAO58" s="9"/>
      <c r="EAT58" s="9"/>
      <c r="EAY58" s="9"/>
      <c r="EBD58" s="9"/>
      <c r="EBI58" s="9"/>
      <c r="EBN58" s="9"/>
      <c r="EBS58" s="9"/>
      <c r="EBX58" s="9"/>
      <c r="ECC58" s="9"/>
      <c r="ECH58" s="9"/>
      <c r="ECM58" s="9"/>
      <c r="ECR58" s="9"/>
      <c r="ECW58" s="9"/>
      <c r="EDB58" s="9"/>
      <c r="EDG58" s="9"/>
      <c r="EDL58" s="9"/>
      <c r="EDQ58" s="9"/>
      <c r="EDV58" s="9"/>
      <c r="EEA58" s="9"/>
      <c r="EEF58" s="9"/>
      <c r="EEK58" s="9"/>
      <c r="EEP58" s="9"/>
      <c r="EEU58" s="9"/>
      <c r="EEZ58" s="9"/>
      <c r="EFE58" s="9"/>
      <c r="EFJ58" s="9"/>
      <c r="EFO58" s="9"/>
      <c r="EFT58" s="9"/>
      <c r="EFY58" s="9"/>
      <c r="EGD58" s="9"/>
      <c r="EGI58" s="9"/>
      <c r="EGN58" s="9"/>
      <c r="EGS58" s="9"/>
      <c r="EGX58" s="9"/>
      <c r="EHC58" s="9"/>
      <c r="EHH58" s="9"/>
      <c r="EHM58" s="9"/>
      <c r="EHR58" s="9"/>
      <c r="EHW58" s="9"/>
      <c r="EIB58" s="9"/>
      <c r="EIG58" s="9"/>
      <c r="EIL58" s="9"/>
      <c r="EIQ58" s="9"/>
      <c r="EIV58" s="9"/>
      <c r="EJA58" s="9"/>
      <c r="EJF58" s="9"/>
      <c r="EJK58" s="9"/>
      <c r="EJP58" s="9"/>
      <c r="EJU58" s="9"/>
      <c r="EJZ58" s="9"/>
      <c r="EKE58" s="9"/>
      <c r="EKJ58" s="9"/>
      <c r="EKO58" s="9"/>
      <c r="EKT58" s="9"/>
      <c r="EKY58" s="9"/>
      <c r="ELD58" s="9"/>
      <c r="ELI58" s="9"/>
      <c r="ELN58" s="9"/>
      <c r="ELS58" s="9"/>
      <c r="ELX58" s="9"/>
      <c r="EMC58" s="9"/>
      <c r="EMH58" s="9"/>
      <c r="EMM58" s="9"/>
      <c r="EMR58" s="9"/>
      <c r="EMW58" s="9"/>
      <c r="ENB58" s="9"/>
      <c r="ENG58" s="9"/>
      <c r="ENL58" s="9"/>
      <c r="ENQ58" s="9"/>
      <c r="ENV58" s="9"/>
      <c r="EOA58" s="9"/>
      <c r="EOF58" s="9"/>
      <c r="EOK58" s="9"/>
      <c r="EOP58" s="9"/>
      <c r="EOU58" s="9"/>
      <c r="EOZ58" s="9"/>
      <c r="EPE58" s="9"/>
      <c r="EPJ58" s="9"/>
      <c r="EPO58" s="9"/>
      <c r="EPT58" s="9"/>
      <c r="EPY58" s="9"/>
      <c r="EQD58" s="9"/>
      <c r="EQI58" s="9"/>
      <c r="EQN58" s="9"/>
      <c r="EQS58" s="9"/>
      <c r="EQX58" s="9"/>
      <c r="ERC58" s="9"/>
      <c r="ERH58" s="9"/>
      <c r="ERM58" s="9"/>
      <c r="ERR58" s="9"/>
      <c r="ERW58" s="9"/>
      <c r="ESB58" s="9"/>
      <c r="ESG58" s="9"/>
      <c r="ESL58" s="9"/>
      <c r="ESQ58" s="9"/>
      <c r="ESV58" s="9"/>
      <c r="ETA58" s="9"/>
      <c r="ETF58" s="9"/>
      <c r="ETK58" s="9"/>
      <c r="ETP58" s="9"/>
      <c r="ETU58" s="9"/>
      <c r="ETZ58" s="9"/>
      <c r="EUE58" s="9"/>
      <c r="EUJ58" s="9"/>
      <c r="EUO58" s="9"/>
      <c r="EUT58" s="9"/>
      <c r="EUY58" s="9"/>
      <c r="EVD58" s="9"/>
      <c r="EVI58" s="9"/>
      <c r="EVN58" s="9"/>
      <c r="EVS58" s="9"/>
      <c r="EVX58" s="9"/>
      <c r="EWC58" s="9"/>
      <c r="EWH58" s="9"/>
      <c r="EWM58" s="9"/>
      <c r="EWR58" s="9"/>
      <c r="EWW58" s="9"/>
      <c r="EXB58" s="9"/>
      <c r="EXG58" s="9"/>
      <c r="EXL58" s="9"/>
      <c r="EXQ58" s="9"/>
      <c r="EXV58" s="9"/>
      <c r="EYA58" s="9"/>
      <c r="EYF58" s="9"/>
      <c r="EYK58" s="9"/>
      <c r="EYP58" s="9"/>
      <c r="EYU58" s="9"/>
      <c r="EYZ58" s="9"/>
      <c r="EZE58" s="9"/>
      <c r="EZJ58" s="9"/>
      <c r="EZO58" s="9"/>
      <c r="EZT58" s="9"/>
      <c r="EZY58" s="9"/>
      <c r="FAD58" s="9"/>
      <c r="FAI58" s="9"/>
      <c r="FAN58" s="9"/>
      <c r="FAS58" s="9"/>
      <c r="FAX58" s="9"/>
      <c r="FBC58" s="9"/>
      <c r="FBH58" s="9"/>
      <c r="FBM58" s="9"/>
      <c r="FBR58" s="9"/>
      <c r="FBW58" s="9"/>
      <c r="FCB58" s="9"/>
      <c r="FCG58" s="9"/>
      <c r="FCL58" s="9"/>
      <c r="FCQ58" s="9"/>
      <c r="FCV58" s="9"/>
      <c r="FDA58" s="9"/>
      <c r="FDF58" s="9"/>
      <c r="FDK58" s="9"/>
      <c r="FDP58" s="9"/>
      <c r="FDU58" s="9"/>
      <c r="FDZ58" s="9"/>
      <c r="FEE58" s="9"/>
      <c r="FEJ58" s="9"/>
      <c r="FEO58" s="9"/>
      <c r="FET58" s="9"/>
      <c r="FEY58" s="9"/>
      <c r="FFD58" s="9"/>
      <c r="FFI58" s="9"/>
      <c r="FFN58" s="9"/>
      <c r="FFS58" s="9"/>
      <c r="FFX58" s="9"/>
      <c r="FGC58" s="9"/>
      <c r="FGH58" s="9"/>
      <c r="FGM58" s="9"/>
      <c r="FGR58" s="9"/>
      <c r="FGW58" s="9"/>
      <c r="FHB58" s="9"/>
      <c r="FHG58" s="9"/>
      <c r="FHL58" s="9"/>
      <c r="FHQ58" s="9"/>
      <c r="FHV58" s="9"/>
      <c r="FIA58" s="9"/>
      <c r="FIF58" s="9"/>
      <c r="FIK58" s="9"/>
      <c r="FIP58" s="9"/>
      <c r="FIU58" s="9"/>
      <c r="FIZ58" s="9"/>
      <c r="FJE58" s="9"/>
      <c r="FJJ58" s="9"/>
      <c r="FJO58" s="9"/>
      <c r="FJT58" s="9"/>
      <c r="FJY58" s="9"/>
      <c r="FKD58" s="9"/>
      <c r="FKI58" s="9"/>
      <c r="FKN58" s="9"/>
      <c r="FKS58" s="9"/>
      <c r="FKX58" s="9"/>
      <c r="FLC58" s="9"/>
      <c r="FLH58" s="9"/>
      <c r="FLM58" s="9"/>
      <c r="FLR58" s="9"/>
      <c r="FLW58" s="9"/>
      <c r="FMB58" s="9"/>
      <c r="FMG58" s="9"/>
      <c r="FML58" s="9"/>
      <c r="FMQ58" s="9"/>
      <c r="FMV58" s="9"/>
      <c r="FNA58" s="9"/>
      <c r="FNF58" s="9"/>
      <c r="FNK58" s="9"/>
      <c r="FNP58" s="9"/>
      <c r="FNU58" s="9"/>
      <c r="FNZ58" s="9"/>
      <c r="FOE58" s="9"/>
      <c r="FOJ58" s="9"/>
      <c r="FOO58" s="9"/>
      <c r="FOT58" s="9"/>
      <c r="FOY58" s="9"/>
      <c r="FPD58" s="9"/>
      <c r="FPI58" s="9"/>
      <c r="FPN58" s="9"/>
      <c r="FPS58" s="9"/>
      <c r="FPX58" s="9"/>
      <c r="FQC58" s="9"/>
      <c r="FQH58" s="9"/>
      <c r="FQM58" s="9"/>
      <c r="FQR58" s="9"/>
      <c r="FQW58" s="9"/>
      <c r="FRB58" s="9"/>
      <c r="FRG58" s="9"/>
      <c r="FRL58" s="9"/>
      <c r="FRQ58" s="9"/>
      <c r="FRV58" s="9"/>
      <c r="FSA58" s="9"/>
      <c r="FSF58" s="9"/>
      <c r="FSK58" s="9"/>
      <c r="FSP58" s="9"/>
      <c r="FSU58" s="9"/>
      <c r="FSZ58" s="9"/>
      <c r="FTE58" s="9"/>
      <c r="FTJ58" s="9"/>
      <c r="FTO58" s="9"/>
      <c r="FTT58" s="9"/>
      <c r="FTY58" s="9"/>
      <c r="FUD58" s="9"/>
      <c r="FUI58" s="9"/>
      <c r="FUN58" s="9"/>
      <c r="FUS58" s="9"/>
      <c r="FUX58" s="9"/>
      <c r="FVC58" s="9"/>
      <c r="FVH58" s="9"/>
      <c r="FVM58" s="9"/>
      <c r="FVR58" s="9"/>
      <c r="FVW58" s="9"/>
      <c r="FWB58" s="9"/>
      <c r="FWG58" s="9"/>
      <c r="FWL58" s="9"/>
      <c r="FWQ58" s="9"/>
      <c r="FWV58" s="9"/>
      <c r="FXA58" s="9"/>
      <c r="FXF58" s="9"/>
      <c r="FXK58" s="9"/>
      <c r="FXP58" s="9"/>
      <c r="FXU58" s="9"/>
      <c r="FXZ58" s="9"/>
      <c r="FYE58" s="9"/>
      <c r="FYJ58" s="9"/>
      <c r="FYO58" s="9"/>
      <c r="FYT58" s="9"/>
      <c r="FYY58" s="9"/>
      <c r="FZD58" s="9"/>
      <c r="FZI58" s="9"/>
      <c r="FZN58" s="9"/>
      <c r="FZS58" s="9"/>
      <c r="FZX58" s="9"/>
      <c r="GAC58" s="9"/>
      <c r="GAH58" s="9"/>
      <c r="GAM58" s="9"/>
      <c r="GAR58" s="9"/>
      <c r="GAW58" s="9"/>
      <c r="GBB58" s="9"/>
      <c r="GBG58" s="9"/>
      <c r="GBL58" s="9"/>
      <c r="GBQ58" s="9"/>
      <c r="GBV58" s="9"/>
      <c r="GCA58" s="9"/>
      <c r="GCF58" s="9"/>
      <c r="GCK58" s="9"/>
      <c r="GCP58" s="9"/>
      <c r="GCU58" s="9"/>
      <c r="GCZ58" s="9"/>
      <c r="GDE58" s="9"/>
      <c r="GDJ58" s="9"/>
      <c r="GDO58" s="9"/>
      <c r="GDT58" s="9"/>
      <c r="GDY58" s="9"/>
      <c r="GED58" s="9"/>
      <c r="GEI58" s="9"/>
      <c r="GEN58" s="9"/>
      <c r="GES58" s="9"/>
      <c r="GEX58" s="9"/>
      <c r="GFC58" s="9"/>
      <c r="GFH58" s="9"/>
      <c r="GFM58" s="9"/>
      <c r="GFR58" s="9"/>
      <c r="GFW58" s="9"/>
      <c r="GGB58" s="9"/>
      <c r="GGG58" s="9"/>
      <c r="GGL58" s="9"/>
      <c r="GGQ58" s="9"/>
      <c r="GGV58" s="9"/>
      <c r="GHA58" s="9"/>
      <c r="GHF58" s="9"/>
      <c r="GHK58" s="9"/>
      <c r="GHP58" s="9"/>
      <c r="GHU58" s="9"/>
      <c r="GHZ58" s="9"/>
      <c r="GIE58" s="9"/>
      <c r="GIJ58" s="9"/>
      <c r="GIO58" s="9"/>
      <c r="GIT58" s="9"/>
      <c r="GIY58" s="9"/>
      <c r="GJD58" s="9"/>
      <c r="GJI58" s="9"/>
      <c r="GJN58" s="9"/>
      <c r="GJS58" s="9"/>
      <c r="GJX58" s="9"/>
      <c r="GKC58" s="9"/>
      <c r="GKH58" s="9"/>
      <c r="GKM58" s="9"/>
      <c r="GKR58" s="9"/>
      <c r="GKW58" s="9"/>
      <c r="GLB58" s="9"/>
      <c r="GLG58" s="9"/>
      <c r="GLL58" s="9"/>
      <c r="GLQ58" s="9"/>
      <c r="GLV58" s="9"/>
      <c r="GMA58" s="9"/>
      <c r="GMF58" s="9"/>
      <c r="GMK58" s="9"/>
      <c r="GMP58" s="9"/>
      <c r="GMU58" s="9"/>
      <c r="GMZ58" s="9"/>
      <c r="GNE58" s="9"/>
      <c r="GNJ58" s="9"/>
      <c r="GNO58" s="9"/>
      <c r="GNT58" s="9"/>
      <c r="GNY58" s="9"/>
      <c r="GOD58" s="9"/>
      <c r="GOI58" s="9"/>
      <c r="GON58" s="9"/>
      <c r="GOS58" s="9"/>
      <c r="GOX58" s="9"/>
      <c r="GPC58" s="9"/>
      <c r="GPH58" s="9"/>
      <c r="GPM58" s="9"/>
      <c r="GPR58" s="9"/>
      <c r="GPW58" s="9"/>
      <c r="GQB58" s="9"/>
      <c r="GQG58" s="9"/>
      <c r="GQL58" s="9"/>
      <c r="GQQ58" s="9"/>
      <c r="GQV58" s="9"/>
      <c r="GRA58" s="9"/>
      <c r="GRF58" s="9"/>
      <c r="GRK58" s="9"/>
      <c r="GRP58" s="9"/>
      <c r="GRU58" s="9"/>
      <c r="GRZ58" s="9"/>
      <c r="GSE58" s="9"/>
      <c r="GSJ58" s="9"/>
      <c r="GSO58" s="9"/>
      <c r="GST58" s="9"/>
      <c r="GSY58" s="9"/>
      <c r="GTD58" s="9"/>
      <c r="GTI58" s="9"/>
      <c r="GTN58" s="9"/>
      <c r="GTS58" s="9"/>
      <c r="GTX58" s="9"/>
      <c r="GUC58" s="9"/>
      <c r="GUH58" s="9"/>
      <c r="GUM58" s="9"/>
      <c r="GUR58" s="9"/>
      <c r="GUW58" s="9"/>
      <c r="GVB58" s="9"/>
      <c r="GVG58" s="9"/>
      <c r="GVL58" s="9"/>
      <c r="GVQ58" s="9"/>
      <c r="GVV58" s="9"/>
      <c r="GWA58" s="9"/>
      <c r="GWF58" s="9"/>
      <c r="GWK58" s="9"/>
      <c r="GWP58" s="9"/>
      <c r="GWU58" s="9"/>
      <c r="GWZ58" s="9"/>
      <c r="GXE58" s="9"/>
      <c r="GXJ58" s="9"/>
      <c r="GXO58" s="9"/>
      <c r="GXT58" s="9"/>
      <c r="GXY58" s="9"/>
      <c r="GYD58" s="9"/>
      <c r="GYI58" s="9"/>
      <c r="GYN58" s="9"/>
      <c r="GYS58" s="9"/>
      <c r="GYX58" s="9"/>
      <c r="GZC58" s="9"/>
      <c r="GZH58" s="9"/>
      <c r="GZM58" s="9"/>
      <c r="GZR58" s="9"/>
      <c r="GZW58" s="9"/>
      <c r="HAB58" s="9"/>
      <c r="HAG58" s="9"/>
      <c r="HAL58" s="9"/>
      <c r="HAQ58" s="9"/>
      <c r="HAV58" s="9"/>
      <c r="HBA58" s="9"/>
      <c r="HBF58" s="9"/>
      <c r="HBK58" s="9"/>
      <c r="HBP58" s="9"/>
      <c r="HBU58" s="9"/>
      <c r="HBZ58" s="9"/>
      <c r="HCE58" s="9"/>
      <c r="HCJ58" s="9"/>
      <c r="HCO58" s="9"/>
      <c r="HCT58" s="9"/>
      <c r="HCY58" s="9"/>
      <c r="HDD58" s="9"/>
      <c r="HDI58" s="9"/>
      <c r="HDN58" s="9"/>
      <c r="HDS58" s="9"/>
      <c r="HDX58" s="9"/>
      <c r="HEC58" s="9"/>
      <c r="HEH58" s="9"/>
      <c r="HEM58" s="9"/>
      <c r="HER58" s="9"/>
      <c r="HEW58" s="9"/>
      <c r="HFB58" s="9"/>
      <c r="HFG58" s="9"/>
      <c r="HFL58" s="9"/>
      <c r="HFQ58" s="9"/>
      <c r="HFV58" s="9"/>
      <c r="HGA58" s="9"/>
      <c r="HGF58" s="9"/>
      <c r="HGK58" s="9"/>
      <c r="HGP58" s="9"/>
      <c r="HGU58" s="9"/>
      <c r="HGZ58" s="9"/>
      <c r="HHE58" s="9"/>
      <c r="HHJ58" s="9"/>
      <c r="HHO58" s="9"/>
      <c r="HHT58" s="9"/>
      <c r="HHY58" s="9"/>
      <c r="HID58" s="9"/>
      <c r="HII58" s="9"/>
      <c r="HIN58" s="9"/>
      <c r="HIS58" s="9"/>
      <c r="HIX58" s="9"/>
      <c r="HJC58" s="9"/>
      <c r="HJH58" s="9"/>
      <c r="HJM58" s="9"/>
      <c r="HJR58" s="9"/>
      <c r="HJW58" s="9"/>
      <c r="HKB58" s="9"/>
      <c r="HKG58" s="9"/>
      <c r="HKL58" s="9"/>
      <c r="HKQ58" s="9"/>
      <c r="HKV58" s="9"/>
      <c r="HLA58" s="9"/>
      <c r="HLF58" s="9"/>
      <c r="HLK58" s="9"/>
      <c r="HLP58" s="9"/>
      <c r="HLU58" s="9"/>
      <c r="HLZ58" s="9"/>
      <c r="HME58" s="9"/>
      <c r="HMJ58" s="9"/>
      <c r="HMO58" s="9"/>
      <c r="HMT58" s="9"/>
      <c r="HMY58" s="9"/>
      <c r="HND58" s="9"/>
      <c r="HNI58" s="9"/>
      <c r="HNN58" s="9"/>
      <c r="HNS58" s="9"/>
      <c r="HNX58" s="9"/>
      <c r="HOC58" s="9"/>
      <c r="HOH58" s="9"/>
      <c r="HOM58" s="9"/>
      <c r="HOR58" s="9"/>
      <c r="HOW58" s="9"/>
      <c r="HPB58" s="9"/>
      <c r="HPG58" s="9"/>
      <c r="HPL58" s="9"/>
      <c r="HPQ58" s="9"/>
      <c r="HPV58" s="9"/>
      <c r="HQA58" s="9"/>
      <c r="HQF58" s="9"/>
      <c r="HQK58" s="9"/>
      <c r="HQP58" s="9"/>
      <c r="HQU58" s="9"/>
      <c r="HQZ58" s="9"/>
      <c r="HRE58" s="9"/>
      <c r="HRJ58" s="9"/>
      <c r="HRO58" s="9"/>
      <c r="HRT58" s="9"/>
      <c r="HRY58" s="9"/>
      <c r="HSD58" s="9"/>
      <c r="HSI58" s="9"/>
      <c r="HSN58" s="9"/>
      <c r="HSS58" s="9"/>
      <c r="HSX58" s="9"/>
      <c r="HTC58" s="9"/>
      <c r="HTH58" s="9"/>
      <c r="HTM58" s="9"/>
      <c r="HTR58" s="9"/>
      <c r="HTW58" s="9"/>
      <c r="HUB58" s="9"/>
      <c r="HUG58" s="9"/>
      <c r="HUL58" s="9"/>
      <c r="HUQ58" s="9"/>
      <c r="HUV58" s="9"/>
      <c r="HVA58" s="9"/>
      <c r="HVF58" s="9"/>
      <c r="HVK58" s="9"/>
      <c r="HVP58" s="9"/>
      <c r="HVU58" s="9"/>
      <c r="HVZ58" s="9"/>
      <c r="HWE58" s="9"/>
      <c r="HWJ58" s="9"/>
      <c r="HWO58" s="9"/>
      <c r="HWT58" s="9"/>
      <c r="HWY58" s="9"/>
      <c r="HXD58" s="9"/>
      <c r="HXI58" s="9"/>
      <c r="HXN58" s="9"/>
      <c r="HXS58" s="9"/>
      <c r="HXX58" s="9"/>
      <c r="HYC58" s="9"/>
      <c r="HYH58" s="9"/>
      <c r="HYM58" s="9"/>
      <c r="HYR58" s="9"/>
      <c r="HYW58" s="9"/>
      <c r="HZB58" s="9"/>
      <c r="HZG58" s="9"/>
      <c r="HZL58" s="9"/>
      <c r="HZQ58" s="9"/>
      <c r="HZV58" s="9"/>
      <c r="IAA58" s="9"/>
      <c r="IAF58" s="9"/>
      <c r="IAK58" s="9"/>
      <c r="IAP58" s="9"/>
      <c r="IAU58" s="9"/>
      <c r="IAZ58" s="9"/>
      <c r="IBE58" s="9"/>
      <c r="IBJ58" s="9"/>
      <c r="IBO58" s="9"/>
      <c r="IBT58" s="9"/>
      <c r="IBY58" s="9"/>
      <c r="ICD58" s="9"/>
      <c r="ICI58" s="9"/>
      <c r="ICN58" s="9"/>
      <c r="ICS58" s="9"/>
      <c r="ICX58" s="9"/>
      <c r="IDC58" s="9"/>
      <c r="IDH58" s="9"/>
      <c r="IDM58" s="9"/>
      <c r="IDR58" s="9"/>
      <c r="IDW58" s="9"/>
      <c r="IEB58" s="9"/>
      <c r="IEG58" s="9"/>
      <c r="IEL58" s="9"/>
      <c r="IEQ58" s="9"/>
      <c r="IEV58" s="9"/>
      <c r="IFA58" s="9"/>
      <c r="IFF58" s="9"/>
      <c r="IFK58" s="9"/>
      <c r="IFP58" s="9"/>
      <c r="IFU58" s="9"/>
      <c r="IFZ58" s="9"/>
      <c r="IGE58" s="9"/>
      <c r="IGJ58" s="9"/>
      <c r="IGO58" s="9"/>
      <c r="IGT58" s="9"/>
      <c r="IGY58" s="9"/>
      <c r="IHD58" s="9"/>
      <c r="IHI58" s="9"/>
      <c r="IHN58" s="9"/>
      <c r="IHS58" s="9"/>
      <c r="IHX58" s="9"/>
      <c r="IIC58" s="9"/>
      <c r="IIH58" s="9"/>
      <c r="IIM58" s="9"/>
      <c r="IIR58" s="9"/>
      <c r="IIW58" s="9"/>
      <c r="IJB58" s="9"/>
      <c r="IJG58" s="9"/>
      <c r="IJL58" s="9"/>
      <c r="IJQ58" s="9"/>
      <c r="IJV58" s="9"/>
      <c r="IKA58" s="9"/>
      <c r="IKF58" s="9"/>
      <c r="IKK58" s="9"/>
      <c r="IKP58" s="9"/>
      <c r="IKU58" s="9"/>
      <c r="IKZ58" s="9"/>
      <c r="ILE58" s="9"/>
      <c r="ILJ58" s="9"/>
      <c r="ILO58" s="9"/>
      <c r="ILT58" s="9"/>
      <c r="ILY58" s="9"/>
      <c r="IMD58" s="9"/>
      <c r="IMI58" s="9"/>
      <c r="IMN58" s="9"/>
      <c r="IMS58" s="9"/>
      <c r="IMX58" s="9"/>
      <c r="INC58" s="9"/>
      <c r="INH58" s="9"/>
      <c r="INM58" s="9"/>
      <c r="INR58" s="9"/>
      <c r="INW58" s="9"/>
      <c r="IOB58" s="9"/>
      <c r="IOG58" s="9"/>
      <c r="IOL58" s="9"/>
      <c r="IOQ58" s="9"/>
      <c r="IOV58" s="9"/>
      <c r="IPA58" s="9"/>
      <c r="IPF58" s="9"/>
      <c r="IPK58" s="9"/>
      <c r="IPP58" s="9"/>
      <c r="IPU58" s="9"/>
      <c r="IPZ58" s="9"/>
      <c r="IQE58" s="9"/>
      <c r="IQJ58" s="9"/>
      <c r="IQO58" s="9"/>
      <c r="IQT58" s="9"/>
      <c r="IQY58" s="9"/>
      <c r="IRD58" s="9"/>
      <c r="IRI58" s="9"/>
      <c r="IRN58" s="9"/>
      <c r="IRS58" s="9"/>
      <c r="IRX58" s="9"/>
      <c r="ISC58" s="9"/>
      <c r="ISH58" s="9"/>
      <c r="ISM58" s="9"/>
      <c r="ISR58" s="9"/>
      <c r="ISW58" s="9"/>
      <c r="ITB58" s="9"/>
      <c r="ITG58" s="9"/>
      <c r="ITL58" s="9"/>
      <c r="ITQ58" s="9"/>
      <c r="ITV58" s="9"/>
      <c r="IUA58" s="9"/>
      <c r="IUF58" s="9"/>
      <c r="IUK58" s="9"/>
      <c r="IUP58" s="9"/>
      <c r="IUU58" s="9"/>
      <c r="IUZ58" s="9"/>
      <c r="IVE58" s="9"/>
      <c r="IVJ58" s="9"/>
      <c r="IVO58" s="9"/>
      <c r="IVT58" s="9"/>
      <c r="IVY58" s="9"/>
      <c r="IWD58" s="9"/>
      <c r="IWI58" s="9"/>
      <c r="IWN58" s="9"/>
      <c r="IWS58" s="9"/>
      <c r="IWX58" s="9"/>
      <c r="IXC58" s="9"/>
      <c r="IXH58" s="9"/>
      <c r="IXM58" s="9"/>
      <c r="IXR58" s="9"/>
      <c r="IXW58" s="9"/>
      <c r="IYB58" s="9"/>
      <c r="IYG58" s="9"/>
      <c r="IYL58" s="9"/>
      <c r="IYQ58" s="9"/>
      <c r="IYV58" s="9"/>
      <c r="IZA58" s="9"/>
      <c r="IZF58" s="9"/>
      <c r="IZK58" s="9"/>
      <c r="IZP58" s="9"/>
      <c r="IZU58" s="9"/>
      <c r="IZZ58" s="9"/>
      <c r="JAE58" s="9"/>
      <c r="JAJ58" s="9"/>
      <c r="JAO58" s="9"/>
      <c r="JAT58" s="9"/>
      <c r="JAY58" s="9"/>
      <c r="JBD58" s="9"/>
      <c r="JBI58" s="9"/>
      <c r="JBN58" s="9"/>
      <c r="JBS58" s="9"/>
      <c r="JBX58" s="9"/>
      <c r="JCC58" s="9"/>
      <c r="JCH58" s="9"/>
      <c r="JCM58" s="9"/>
      <c r="JCR58" s="9"/>
      <c r="JCW58" s="9"/>
      <c r="JDB58" s="9"/>
      <c r="JDG58" s="9"/>
      <c r="JDL58" s="9"/>
      <c r="JDQ58" s="9"/>
      <c r="JDV58" s="9"/>
      <c r="JEA58" s="9"/>
      <c r="JEF58" s="9"/>
      <c r="JEK58" s="9"/>
      <c r="JEP58" s="9"/>
      <c r="JEU58" s="9"/>
      <c r="JEZ58" s="9"/>
      <c r="JFE58" s="9"/>
      <c r="JFJ58" s="9"/>
      <c r="JFO58" s="9"/>
      <c r="JFT58" s="9"/>
      <c r="JFY58" s="9"/>
      <c r="JGD58" s="9"/>
      <c r="JGI58" s="9"/>
      <c r="JGN58" s="9"/>
      <c r="JGS58" s="9"/>
      <c r="JGX58" s="9"/>
      <c r="JHC58" s="9"/>
      <c r="JHH58" s="9"/>
      <c r="JHM58" s="9"/>
      <c r="JHR58" s="9"/>
      <c r="JHW58" s="9"/>
      <c r="JIB58" s="9"/>
      <c r="JIG58" s="9"/>
      <c r="JIL58" s="9"/>
      <c r="JIQ58" s="9"/>
      <c r="JIV58" s="9"/>
      <c r="JJA58" s="9"/>
      <c r="JJF58" s="9"/>
      <c r="JJK58" s="9"/>
      <c r="JJP58" s="9"/>
      <c r="JJU58" s="9"/>
      <c r="JJZ58" s="9"/>
      <c r="JKE58" s="9"/>
      <c r="JKJ58" s="9"/>
      <c r="JKO58" s="9"/>
      <c r="JKT58" s="9"/>
      <c r="JKY58" s="9"/>
      <c r="JLD58" s="9"/>
      <c r="JLI58" s="9"/>
      <c r="JLN58" s="9"/>
      <c r="JLS58" s="9"/>
      <c r="JLX58" s="9"/>
      <c r="JMC58" s="9"/>
      <c r="JMH58" s="9"/>
      <c r="JMM58" s="9"/>
      <c r="JMR58" s="9"/>
      <c r="JMW58" s="9"/>
      <c r="JNB58" s="9"/>
      <c r="JNG58" s="9"/>
      <c r="JNL58" s="9"/>
      <c r="JNQ58" s="9"/>
      <c r="JNV58" s="9"/>
      <c r="JOA58" s="9"/>
      <c r="JOF58" s="9"/>
      <c r="JOK58" s="9"/>
      <c r="JOP58" s="9"/>
      <c r="JOU58" s="9"/>
      <c r="JOZ58" s="9"/>
      <c r="JPE58" s="9"/>
      <c r="JPJ58" s="9"/>
      <c r="JPO58" s="9"/>
      <c r="JPT58" s="9"/>
      <c r="JPY58" s="9"/>
      <c r="JQD58" s="9"/>
      <c r="JQI58" s="9"/>
      <c r="JQN58" s="9"/>
      <c r="JQS58" s="9"/>
      <c r="JQX58" s="9"/>
      <c r="JRC58" s="9"/>
      <c r="JRH58" s="9"/>
      <c r="JRM58" s="9"/>
      <c r="JRR58" s="9"/>
      <c r="JRW58" s="9"/>
      <c r="JSB58" s="9"/>
      <c r="JSG58" s="9"/>
      <c r="JSL58" s="9"/>
      <c r="JSQ58" s="9"/>
      <c r="JSV58" s="9"/>
      <c r="JTA58" s="9"/>
      <c r="JTF58" s="9"/>
      <c r="JTK58" s="9"/>
      <c r="JTP58" s="9"/>
      <c r="JTU58" s="9"/>
      <c r="JTZ58" s="9"/>
      <c r="JUE58" s="9"/>
      <c r="JUJ58" s="9"/>
      <c r="JUO58" s="9"/>
      <c r="JUT58" s="9"/>
      <c r="JUY58" s="9"/>
      <c r="JVD58" s="9"/>
      <c r="JVI58" s="9"/>
      <c r="JVN58" s="9"/>
      <c r="JVS58" s="9"/>
      <c r="JVX58" s="9"/>
      <c r="JWC58" s="9"/>
      <c r="JWH58" s="9"/>
      <c r="JWM58" s="9"/>
      <c r="JWR58" s="9"/>
      <c r="JWW58" s="9"/>
      <c r="JXB58" s="9"/>
      <c r="JXG58" s="9"/>
      <c r="JXL58" s="9"/>
      <c r="JXQ58" s="9"/>
      <c r="JXV58" s="9"/>
      <c r="JYA58" s="9"/>
      <c r="JYF58" s="9"/>
      <c r="JYK58" s="9"/>
      <c r="JYP58" s="9"/>
      <c r="JYU58" s="9"/>
      <c r="JYZ58" s="9"/>
      <c r="JZE58" s="9"/>
      <c r="JZJ58" s="9"/>
      <c r="JZO58" s="9"/>
      <c r="JZT58" s="9"/>
      <c r="JZY58" s="9"/>
      <c r="KAD58" s="9"/>
      <c r="KAI58" s="9"/>
      <c r="KAN58" s="9"/>
      <c r="KAS58" s="9"/>
      <c r="KAX58" s="9"/>
      <c r="KBC58" s="9"/>
      <c r="KBH58" s="9"/>
      <c r="KBM58" s="9"/>
      <c r="KBR58" s="9"/>
      <c r="KBW58" s="9"/>
      <c r="KCB58" s="9"/>
      <c r="KCG58" s="9"/>
      <c r="KCL58" s="9"/>
      <c r="KCQ58" s="9"/>
      <c r="KCV58" s="9"/>
      <c r="KDA58" s="9"/>
      <c r="KDF58" s="9"/>
      <c r="KDK58" s="9"/>
      <c r="KDP58" s="9"/>
      <c r="KDU58" s="9"/>
      <c r="KDZ58" s="9"/>
      <c r="KEE58" s="9"/>
      <c r="KEJ58" s="9"/>
      <c r="KEO58" s="9"/>
      <c r="KET58" s="9"/>
      <c r="KEY58" s="9"/>
      <c r="KFD58" s="9"/>
      <c r="KFI58" s="9"/>
      <c r="KFN58" s="9"/>
      <c r="KFS58" s="9"/>
      <c r="KFX58" s="9"/>
      <c r="KGC58" s="9"/>
      <c r="KGH58" s="9"/>
      <c r="KGM58" s="9"/>
      <c r="KGR58" s="9"/>
      <c r="KGW58" s="9"/>
      <c r="KHB58" s="9"/>
      <c r="KHG58" s="9"/>
      <c r="KHL58" s="9"/>
      <c r="KHQ58" s="9"/>
      <c r="KHV58" s="9"/>
      <c r="KIA58" s="9"/>
      <c r="KIF58" s="9"/>
      <c r="KIK58" s="9"/>
      <c r="KIP58" s="9"/>
      <c r="KIU58" s="9"/>
      <c r="KIZ58" s="9"/>
      <c r="KJE58" s="9"/>
      <c r="KJJ58" s="9"/>
      <c r="KJO58" s="9"/>
      <c r="KJT58" s="9"/>
      <c r="KJY58" s="9"/>
      <c r="KKD58" s="9"/>
      <c r="KKI58" s="9"/>
      <c r="KKN58" s="9"/>
      <c r="KKS58" s="9"/>
      <c r="KKX58" s="9"/>
      <c r="KLC58" s="9"/>
      <c r="KLH58" s="9"/>
      <c r="KLM58" s="9"/>
      <c r="KLR58" s="9"/>
      <c r="KLW58" s="9"/>
      <c r="KMB58" s="9"/>
      <c r="KMG58" s="9"/>
      <c r="KML58" s="9"/>
      <c r="KMQ58" s="9"/>
      <c r="KMV58" s="9"/>
      <c r="KNA58" s="9"/>
      <c r="KNF58" s="9"/>
      <c r="KNK58" s="9"/>
      <c r="KNP58" s="9"/>
      <c r="KNU58" s="9"/>
      <c r="KNZ58" s="9"/>
      <c r="KOE58" s="9"/>
      <c r="KOJ58" s="9"/>
      <c r="KOO58" s="9"/>
      <c r="KOT58" s="9"/>
      <c r="KOY58" s="9"/>
      <c r="KPD58" s="9"/>
      <c r="KPI58" s="9"/>
      <c r="KPN58" s="9"/>
      <c r="KPS58" s="9"/>
      <c r="KPX58" s="9"/>
      <c r="KQC58" s="9"/>
      <c r="KQH58" s="9"/>
      <c r="KQM58" s="9"/>
      <c r="KQR58" s="9"/>
      <c r="KQW58" s="9"/>
      <c r="KRB58" s="9"/>
      <c r="KRG58" s="9"/>
      <c r="KRL58" s="9"/>
      <c r="KRQ58" s="9"/>
      <c r="KRV58" s="9"/>
      <c r="KSA58" s="9"/>
      <c r="KSF58" s="9"/>
      <c r="KSK58" s="9"/>
      <c r="KSP58" s="9"/>
      <c r="KSU58" s="9"/>
      <c r="KSZ58" s="9"/>
      <c r="KTE58" s="9"/>
      <c r="KTJ58" s="9"/>
      <c r="KTO58" s="9"/>
      <c r="KTT58" s="9"/>
      <c r="KTY58" s="9"/>
      <c r="KUD58" s="9"/>
      <c r="KUI58" s="9"/>
      <c r="KUN58" s="9"/>
      <c r="KUS58" s="9"/>
      <c r="KUX58" s="9"/>
      <c r="KVC58" s="9"/>
      <c r="KVH58" s="9"/>
      <c r="KVM58" s="9"/>
      <c r="KVR58" s="9"/>
      <c r="KVW58" s="9"/>
      <c r="KWB58" s="9"/>
      <c r="KWG58" s="9"/>
      <c r="KWL58" s="9"/>
      <c r="KWQ58" s="9"/>
      <c r="KWV58" s="9"/>
      <c r="KXA58" s="9"/>
      <c r="KXF58" s="9"/>
      <c r="KXK58" s="9"/>
      <c r="KXP58" s="9"/>
      <c r="KXU58" s="9"/>
      <c r="KXZ58" s="9"/>
      <c r="KYE58" s="9"/>
      <c r="KYJ58" s="9"/>
      <c r="KYO58" s="9"/>
      <c r="KYT58" s="9"/>
      <c r="KYY58" s="9"/>
      <c r="KZD58" s="9"/>
      <c r="KZI58" s="9"/>
      <c r="KZN58" s="9"/>
      <c r="KZS58" s="9"/>
      <c r="KZX58" s="9"/>
      <c r="LAC58" s="9"/>
      <c r="LAH58" s="9"/>
      <c r="LAM58" s="9"/>
      <c r="LAR58" s="9"/>
      <c r="LAW58" s="9"/>
      <c r="LBB58" s="9"/>
      <c r="LBG58" s="9"/>
      <c r="LBL58" s="9"/>
      <c r="LBQ58" s="9"/>
      <c r="LBV58" s="9"/>
      <c r="LCA58" s="9"/>
      <c r="LCF58" s="9"/>
      <c r="LCK58" s="9"/>
      <c r="LCP58" s="9"/>
      <c r="LCU58" s="9"/>
      <c r="LCZ58" s="9"/>
      <c r="LDE58" s="9"/>
      <c r="LDJ58" s="9"/>
      <c r="LDO58" s="9"/>
      <c r="LDT58" s="9"/>
      <c r="LDY58" s="9"/>
      <c r="LED58" s="9"/>
      <c r="LEI58" s="9"/>
      <c r="LEN58" s="9"/>
      <c r="LES58" s="9"/>
      <c r="LEX58" s="9"/>
      <c r="LFC58" s="9"/>
      <c r="LFH58" s="9"/>
      <c r="LFM58" s="9"/>
      <c r="LFR58" s="9"/>
      <c r="LFW58" s="9"/>
      <c r="LGB58" s="9"/>
      <c r="LGG58" s="9"/>
      <c r="LGL58" s="9"/>
      <c r="LGQ58" s="9"/>
      <c r="LGV58" s="9"/>
      <c r="LHA58" s="9"/>
      <c r="LHF58" s="9"/>
      <c r="LHK58" s="9"/>
      <c r="LHP58" s="9"/>
      <c r="LHU58" s="9"/>
      <c r="LHZ58" s="9"/>
      <c r="LIE58" s="9"/>
      <c r="LIJ58" s="9"/>
      <c r="LIO58" s="9"/>
      <c r="LIT58" s="9"/>
      <c r="LIY58" s="9"/>
      <c r="LJD58" s="9"/>
      <c r="LJI58" s="9"/>
      <c r="LJN58" s="9"/>
      <c r="LJS58" s="9"/>
      <c r="LJX58" s="9"/>
      <c r="LKC58" s="9"/>
      <c r="LKH58" s="9"/>
      <c r="LKM58" s="9"/>
      <c r="LKR58" s="9"/>
      <c r="LKW58" s="9"/>
      <c r="LLB58" s="9"/>
      <c r="LLG58" s="9"/>
      <c r="LLL58" s="9"/>
      <c r="LLQ58" s="9"/>
      <c r="LLV58" s="9"/>
      <c r="LMA58" s="9"/>
      <c r="LMF58" s="9"/>
      <c r="LMK58" s="9"/>
      <c r="LMP58" s="9"/>
      <c r="LMU58" s="9"/>
      <c r="LMZ58" s="9"/>
      <c r="LNE58" s="9"/>
      <c r="LNJ58" s="9"/>
      <c r="LNO58" s="9"/>
      <c r="LNT58" s="9"/>
      <c r="LNY58" s="9"/>
      <c r="LOD58" s="9"/>
      <c r="LOI58" s="9"/>
      <c r="LON58" s="9"/>
      <c r="LOS58" s="9"/>
      <c r="LOX58" s="9"/>
      <c r="LPC58" s="9"/>
      <c r="LPH58" s="9"/>
      <c r="LPM58" s="9"/>
      <c r="LPR58" s="9"/>
      <c r="LPW58" s="9"/>
      <c r="LQB58" s="9"/>
      <c r="LQG58" s="9"/>
      <c r="LQL58" s="9"/>
      <c r="LQQ58" s="9"/>
      <c r="LQV58" s="9"/>
      <c r="LRA58" s="9"/>
      <c r="LRF58" s="9"/>
      <c r="LRK58" s="9"/>
      <c r="LRP58" s="9"/>
      <c r="LRU58" s="9"/>
      <c r="LRZ58" s="9"/>
      <c r="LSE58" s="9"/>
      <c r="LSJ58" s="9"/>
      <c r="LSO58" s="9"/>
      <c r="LST58" s="9"/>
      <c r="LSY58" s="9"/>
      <c r="LTD58" s="9"/>
      <c r="LTI58" s="9"/>
      <c r="LTN58" s="9"/>
      <c r="LTS58" s="9"/>
      <c r="LTX58" s="9"/>
      <c r="LUC58" s="9"/>
      <c r="LUH58" s="9"/>
      <c r="LUM58" s="9"/>
      <c r="LUR58" s="9"/>
      <c r="LUW58" s="9"/>
      <c r="LVB58" s="9"/>
      <c r="LVG58" s="9"/>
      <c r="LVL58" s="9"/>
      <c r="LVQ58" s="9"/>
      <c r="LVV58" s="9"/>
      <c r="LWA58" s="9"/>
      <c r="LWF58" s="9"/>
      <c r="LWK58" s="9"/>
      <c r="LWP58" s="9"/>
      <c r="LWU58" s="9"/>
      <c r="LWZ58" s="9"/>
      <c r="LXE58" s="9"/>
      <c r="LXJ58" s="9"/>
      <c r="LXO58" s="9"/>
      <c r="LXT58" s="9"/>
      <c r="LXY58" s="9"/>
      <c r="LYD58" s="9"/>
      <c r="LYI58" s="9"/>
      <c r="LYN58" s="9"/>
      <c r="LYS58" s="9"/>
      <c r="LYX58" s="9"/>
      <c r="LZC58" s="9"/>
      <c r="LZH58" s="9"/>
      <c r="LZM58" s="9"/>
      <c r="LZR58" s="9"/>
      <c r="LZW58" s="9"/>
      <c r="MAB58" s="9"/>
      <c r="MAG58" s="9"/>
      <c r="MAL58" s="9"/>
      <c r="MAQ58" s="9"/>
      <c r="MAV58" s="9"/>
      <c r="MBA58" s="9"/>
      <c r="MBF58" s="9"/>
      <c r="MBK58" s="9"/>
      <c r="MBP58" s="9"/>
      <c r="MBU58" s="9"/>
      <c r="MBZ58" s="9"/>
      <c r="MCE58" s="9"/>
      <c r="MCJ58" s="9"/>
      <c r="MCO58" s="9"/>
      <c r="MCT58" s="9"/>
      <c r="MCY58" s="9"/>
      <c r="MDD58" s="9"/>
      <c r="MDI58" s="9"/>
      <c r="MDN58" s="9"/>
      <c r="MDS58" s="9"/>
      <c r="MDX58" s="9"/>
      <c r="MEC58" s="9"/>
      <c r="MEH58" s="9"/>
      <c r="MEM58" s="9"/>
      <c r="MER58" s="9"/>
      <c r="MEW58" s="9"/>
      <c r="MFB58" s="9"/>
      <c r="MFG58" s="9"/>
      <c r="MFL58" s="9"/>
      <c r="MFQ58" s="9"/>
      <c r="MFV58" s="9"/>
      <c r="MGA58" s="9"/>
      <c r="MGF58" s="9"/>
      <c r="MGK58" s="9"/>
      <c r="MGP58" s="9"/>
      <c r="MGU58" s="9"/>
      <c r="MGZ58" s="9"/>
      <c r="MHE58" s="9"/>
      <c r="MHJ58" s="9"/>
      <c r="MHO58" s="9"/>
      <c r="MHT58" s="9"/>
      <c r="MHY58" s="9"/>
      <c r="MID58" s="9"/>
      <c r="MII58" s="9"/>
      <c r="MIN58" s="9"/>
      <c r="MIS58" s="9"/>
      <c r="MIX58" s="9"/>
      <c r="MJC58" s="9"/>
      <c r="MJH58" s="9"/>
      <c r="MJM58" s="9"/>
      <c r="MJR58" s="9"/>
      <c r="MJW58" s="9"/>
      <c r="MKB58" s="9"/>
      <c r="MKG58" s="9"/>
      <c r="MKL58" s="9"/>
      <c r="MKQ58" s="9"/>
      <c r="MKV58" s="9"/>
      <c r="MLA58" s="9"/>
      <c r="MLF58" s="9"/>
      <c r="MLK58" s="9"/>
      <c r="MLP58" s="9"/>
      <c r="MLU58" s="9"/>
      <c r="MLZ58" s="9"/>
      <c r="MME58" s="9"/>
      <c r="MMJ58" s="9"/>
      <c r="MMO58" s="9"/>
      <c r="MMT58" s="9"/>
      <c r="MMY58" s="9"/>
      <c r="MND58" s="9"/>
      <c r="MNI58" s="9"/>
      <c r="MNN58" s="9"/>
      <c r="MNS58" s="9"/>
      <c r="MNX58" s="9"/>
      <c r="MOC58" s="9"/>
      <c r="MOH58" s="9"/>
      <c r="MOM58" s="9"/>
      <c r="MOR58" s="9"/>
      <c r="MOW58" s="9"/>
      <c r="MPB58" s="9"/>
      <c r="MPG58" s="9"/>
      <c r="MPL58" s="9"/>
      <c r="MPQ58" s="9"/>
      <c r="MPV58" s="9"/>
      <c r="MQA58" s="9"/>
      <c r="MQF58" s="9"/>
      <c r="MQK58" s="9"/>
      <c r="MQP58" s="9"/>
      <c r="MQU58" s="9"/>
      <c r="MQZ58" s="9"/>
      <c r="MRE58" s="9"/>
      <c r="MRJ58" s="9"/>
      <c r="MRO58" s="9"/>
      <c r="MRT58" s="9"/>
      <c r="MRY58" s="9"/>
      <c r="MSD58" s="9"/>
      <c r="MSI58" s="9"/>
      <c r="MSN58" s="9"/>
      <c r="MSS58" s="9"/>
      <c r="MSX58" s="9"/>
      <c r="MTC58" s="9"/>
      <c r="MTH58" s="9"/>
      <c r="MTM58" s="9"/>
      <c r="MTR58" s="9"/>
      <c r="MTW58" s="9"/>
      <c r="MUB58" s="9"/>
      <c r="MUG58" s="9"/>
      <c r="MUL58" s="9"/>
      <c r="MUQ58" s="9"/>
      <c r="MUV58" s="9"/>
      <c r="MVA58" s="9"/>
      <c r="MVF58" s="9"/>
      <c r="MVK58" s="9"/>
      <c r="MVP58" s="9"/>
      <c r="MVU58" s="9"/>
      <c r="MVZ58" s="9"/>
      <c r="MWE58" s="9"/>
      <c r="MWJ58" s="9"/>
      <c r="MWO58" s="9"/>
      <c r="MWT58" s="9"/>
      <c r="MWY58" s="9"/>
      <c r="MXD58" s="9"/>
      <c r="MXI58" s="9"/>
      <c r="MXN58" s="9"/>
      <c r="MXS58" s="9"/>
      <c r="MXX58" s="9"/>
      <c r="MYC58" s="9"/>
      <c r="MYH58" s="9"/>
      <c r="MYM58" s="9"/>
      <c r="MYR58" s="9"/>
      <c r="MYW58" s="9"/>
      <c r="MZB58" s="9"/>
      <c r="MZG58" s="9"/>
      <c r="MZL58" s="9"/>
      <c r="MZQ58" s="9"/>
      <c r="MZV58" s="9"/>
      <c r="NAA58" s="9"/>
      <c r="NAF58" s="9"/>
      <c r="NAK58" s="9"/>
      <c r="NAP58" s="9"/>
      <c r="NAU58" s="9"/>
      <c r="NAZ58" s="9"/>
      <c r="NBE58" s="9"/>
      <c r="NBJ58" s="9"/>
      <c r="NBO58" s="9"/>
      <c r="NBT58" s="9"/>
      <c r="NBY58" s="9"/>
      <c r="NCD58" s="9"/>
      <c r="NCI58" s="9"/>
      <c r="NCN58" s="9"/>
      <c r="NCS58" s="9"/>
      <c r="NCX58" s="9"/>
      <c r="NDC58" s="9"/>
      <c r="NDH58" s="9"/>
      <c r="NDM58" s="9"/>
      <c r="NDR58" s="9"/>
      <c r="NDW58" s="9"/>
      <c r="NEB58" s="9"/>
      <c r="NEG58" s="9"/>
      <c r="NEL58" s="9"/>
      <c r="NEQ58" s="9"/>
      <c r="NEV58" s="9"/>
      <c r="NFA58" s="9"/>
      <c r="NFF58" s="9"/>
      <c r="NFK58" s="9"/>
      <c r="NFP58" s="9"/>
      <c r="NFU58" s="9"/>
      <c r="NFZ58" s="9"/>
      <c r="NGE58" s="9"/>
      <c r="NGJ58" s="9"/>
      <c r="NGO58" s="9"/>
      <c r="NGT58" s="9"/>
      <c r="NGY58" s="9"/>
      <c r="NHD58" s="9"/>
      <c r="NHI58" s="9"/>
      <c r="NHN58" s="9"/>
      <c r="NHS58" s="9"/>
      <c r="NHX58" s="9"/>
      <c r="NIC58" s="9"/>
      <c r="NIH58" s="9"/>
      <c r="NIM58" s="9"/>
      <c r="NIR58" s="9"/>
      <c r="NIW58" s="9"/>
      <c r="NJB58" s="9"/>
      <c r="NJG58" s="9"/>
      <c r="NJL58" s="9"/>
      <c r="NJQ58" s="9"/>
      <c r="NJV58" s="9"/>
      <c r="NKA58" s="9"/>
      <c r="NKF58" s="9"/>
      <c r="NKK58" s="9"/>
      <c r="NKP58" s="9"/>
      <c r="NKU58" s="9"/>
      <c r="NKZ58" s="9"/>
      <c r="NLE58" s="9"/>
      <c r="NLJ58" s="9"/>
      <c r="NLO58" s="9"/>
      <c r="NLT58" s="9"/>
      <c r="NLY58" s="9"/>
      <c r="NMD58" s="9"/>
      <c r="NMI58" s="9"/>
      <c r="NMN58" s="9"/>
      <c r="NMS58" s="9"/>
      <c r="NMX58" s="9"/>
      <c r="NNC58" s="9"/>
      <c r="NNH58" s="9"/>
      <c r="NNM58" s="9"/>
      <c r="NNR58" s="9"/>
      <c r="NNW58" s="9"/>
      <c r="NOB58" s="9"/>
      <c r="NOG58" s="9"/>
      <c r="NOL58" s="9"/>
      <c r="NOQ58" s="9"/>
      <c r="NOV58" s="9"/>
      <c r="NPA58" s="9"/>
      <c r="NPF58" s="9"/>
      <c r="NPK58" s="9"/>
      <c r="NPP58" s="9"/>
      <c r="NPU58" s="9"/>
      <c r="NPZ58" s="9"/>
      <c r="NQE58" s="9"/>
      <c r="NQJ58" s="9"/>
      <c r="NQO58" s="9"/>
      <c r="NQT58" s="9"/>
      <c r="NQY58" s="9"/>
      <c r="NRD58" s="9"/>
      <c r="NRI58" s="9"/>
      <c r="NRN58" s="9"/>
      <c r="NRS58" s="9"/>
      <c r="NRX58" s="9"/>
      <c r="NSC58" s="9"/>
      <c r="NSH58" s="9"/>
      <c r="NSM58" s="9"/>
      <c r="NSR58" s="9"/>
      <c r="NSW58" s="9"/>
      <c r="NTB58" s="9"/>
      <c r="NTG58" s="9"/>
      <c r="NTL58" s="9"/>
      <c r="NTQ58" s="9"/>
      <c r="NTV58" s="9"/>
      <c r="NUA58" s="9"/>
      <c r="NUF58" s="9"/>
      <c r="NUK58" s="9"/>
      <c r="NUP58" s="9"/>
      <c r="NUU58" s="9"/>
      <c r="NUZ58" s="9"/>
      <c r="NVE58" s="9"/>
      <c r="NVJ58" s="9"/>
      <c r="NVO58" s="9"/>
      <c r="NVT58" s="9"/>
      <c r="NVY58" s="9"/>
      <c r="NWD58" s="9"/>
      <c r="NWI58" s="9"/>
      <c r="NWN58" s="9"/>
      <c r="NWS58" s="9"/>
      <c r="NWX58" s="9"/>
      <c r="NXC58" s="9"/>
      <c r="NXH58" s="9"/>
      <c r="NXM58" s="9"/>
      <c r="NXR58" s="9"/>
      <c r="NXW58" s="9"/>
      <c r="NYB58" s="9"/>
      <c r="NYG58" s="9"/>
      <c r="NYL58" s="9"/>
      <c r="NYQ58" s="9"/>
      <c r="NYV58" s="9"/>
      <c r="NZA58" s="9"/>
      <c r="NZF58" s="9"/>
      <c r="NZK58" s="9"/>
      <c r="NZP58" s="9"/>
      <c r="NZU58" s="9"/>
      <c r="NZZ58" s="9"/>
      <c r="OAE58" s="9"/>
      <c r="OAJ58" s="9"/>
      <c r="OAO58" s="9"/>
      <c r="OAT58" s="9"/>
      <c r="OAY58" s="9"/>
      <c r="OBD58" s="9"/>
      <c r="OBI58" s="9"/>
      <c r="OBN58" s="9"/>
      <c r="OBS58" s="9"/>
      <c r="OBX58" s="9"/>
      <c r="OCC58" s="9"/>
      <c r="OCH58" s="9"/>
      <c r="OCM58" s="9"/>
      <c r="OCR58" s="9"/>
      <c r="OCW58" s="9"/>
      <c r="ODB58" s="9"/>
      <c r="ODG58" s="9"/>
      <c r="ODL58" s="9"/>
      <c r="ODQ58" s="9"/>
      <c r="ODV58" s="9"/>
      <c r="OEA58" s="9"/>
      <c r="OEF58" s="9"/>
      <c r="OEK58" s="9"/>
      <c r="OEP58" s="9"/>
      <c r="OEU58" s="9"/>
      <c r="OEZ58" s="9"/>
      <c r="OFE58" s="9"/>
      <c r="OFJ58" s="9"/>
      <c r="OFO58" s="9"/>
      <c r="OFT58" s="9"/>
      <c r="OFY58" s="9"/>
      <c r="OGD58" s="9"/>
      <c r="OGI58" s="9"/>
      <c r="OGN58" s="9"/>
      <c r="OGS58" s="9"/>
      <c r="OGX58" s="9"/>
      <c r="OHC58" s="9"/>
      <c r="OHH58" s="9"/>
      <c r="OHM58" s="9"/>
      <c r="OHR58" s="9"/>
      <c r="OHW58" s="9"/>
      <c r="OIB58" s="9"/>
      <c r="OIG58" s="9"/>
      <c r="OIL58" s="9"/>
      <c r="OIQ58" s="9"/>
      <c r="OIV58" s="9"/>
      <c r="OJA58" s="9"/>
      <c r="OJF58" s="9"/>
      <c r="OJK58" s="9"/>
      <c r="OJP58" s="9"/>
      <c r="OJU58" s="9"/>
      <c r="OJZ58" s="9"/>
      <c r="OKE58" s="9"/>
      <c r="OKJ58" s="9"/>
      <c r="OKO58" s="9"/>
      <c r="OKT58" s="9"/>
      <c r="OKY58" s="9"/>
      <c r="OLD58" s="9"/>
      <c r="OLI58" s="9"/>
      <c r="OLN58" s="9"/>
      <c r="OLS58" s="9"/>
      <c r="OLX58" s="9"/>
      <c r="OMC58" s="9"/>
      <c r="OMH58" s="9"/>
      <c r="OMM58" s="9"/>
      <c r="OMR58" s="9"/>
      <c r="OMW58" s="9"/>
      <c r="ONB58" s="9"/>
      <c r="ONG58" s="9"/>
      <c r="ONL58" s="9"/>
      <c r="ONQ58" s="9"/>
      <c r="ONV58" s="9"/>
      <c r="OOA58" s="9"/>
      <c r="OOF58" s="9"/>
      <c r="OOK58" s="9"/>
      <c r="OOP58" s="9"/>
      <c r="OOU58" s="9"/>
      <c r="OOZ58" s="9"/>
      <c r="OPE58" s="9"/>
      <c r="OPJ58" s="9"/>
      <c r="OPO58" s="9"/>
      <c r="OPT58" s="9"/>
      <c r="OPY58" s="9"/>
      <c r="OQD58" s="9"/>
      <c r="OQI58" s="9"/>
      <c r="OQN58" s="9"/>
      <c r="OQS58" s="9"/>
      <c r="OQX58" s="9"/>
      <c r="ORC58" s="9"/>
      <c r="ORH58" s="9"/>
      <c r="ORM58" s="9"/>
      <c r="ORR58" s="9"/>
      <c r="ORW58" s="9"/>
      <c r="OSB58" s="9"/>
      <c r="OSG58" s="9"/>
      <c r="OSL58" s="9"/>
      <c r="OSQ58" s="9"/>
      <c r="OSV58" s="9"/>
      <c r="OTA58" s="9"/>
      <c r="OTF58" s="9"/>
      <c r="OTK58" s="9"/>
      <c r="OTP58" s="9"/>
      <c r="OTU58" s="9"/>
      <c r="OTZ58" s="9"/>
      <c r="OUE58" s="9"/>
      <c r="OUJ58" s="9"/>
      <c r="OUO58" s="9"/>
      <c r="OUT58" s="9"/>
      <c r="OUY58" s="9"/>
      <c r="OVD58" s="9"/>
      <c r="OVI58" s="9"/>
      <c r="OVN58" s="9"/>
      <c r="OVS58" s="9"/>
      <c r="OVX58" s="9"/>
      <c r="OWC58" s="9"/>
      <c r="OWH58" s="9"/>
      <c r="OWM58" s="9"/>
      <c r="OWR58" s="9"/>
      <c r="OWW58" s="9"/>
      <c r="OXB58" s="9"/>
      <c r="OXG58" s="9"/>
      <c r="OXL58" s="9"/>
      <c r="OXQ58" s="9"/>
      <c r="OXV58" s="9"/>
      <c r="OYA58" s="9"/>
      <c r="OYF58" s="9"/>
      <c r="OYK58" s="9"/>
      <c r="OYP58" s="9"/>
      <c r="OYU58" s="9"/>
      <c r="OYZ58" s="9"/>
      <c r="OZE58" s="9"/>
      <c r="OZJ58" s="9"/>
      <c r="OZO58" s="9"/>
      <c r="OZT58" s="9"/>
      <c r="OZY58" s="9"/>
      <c r="PAD58" s="9"/>
      <c r="PAI58" s="9"/>
      <c r="PAN58" s="9"/>
      <c r="PAS58" s="9"/>
      <c r="PAX58" s="9"/>
      <c r="PBC58" s="9"/>
      <c r="PBH58" s="9"/>
      <c r="PBM58" s="9"/>
      <c r="PBR58" s="9"/>
      <c r="PBW58" s="9"/>
      <c r="PCB58" s="9"/>
      <c r="PCG58" s="9"/>
      <c r="PCL58" s="9"/>
      <c r="PCQ58" s="9"/>
      <c r="PCV58" s="9"/>
      <c r="PDA58" s="9"/>
      <c r="PDF58" s="9"/>
      <c r="PDK58" s="9"/>
      <c r="PDP58" s="9"/>
      <c r="PDU58" s="9"/>
      <c r="PDZ58" s="9"/>
      <c r="PEE58" s="9"/>
      <c r="PEJ58" s="9"/>
      <c r="PEO58" s="9"/>
      <c r="PET58" s="9"/>
      <c r="PEY58" s="9"/>
      <c r="PFD58" s="9"/>
      <c r="PFI58" s="9"/>
      <c r="PFN58" s="9"/>
      <c r="PFS58" s="9"/>
      <c r="PFX58" s="9"/>
      <c r="PGC58" s="9"/>
      <c r="PGH58" s="9"/>
      <c r="PGM58" s="9"/>
      <c r="PGR58" s="9"/>
      <c r="PGW58" s="9"/>
      <c r="PHB58" s="9"/>
      <c r="PHG58" s="9"/>
      <c r="PHL58" s="9"/>
      <c r="PHQ58" s="9"/>
      <c r="PHV58" s="9"/>
      <c r="PIA58" s="9"/>
      <c r="PIF58" s="9"/>
      <c r="PIK58" s="9"/>
      <c r="PIP58" s="9"/>
      <c r="PIU58" s="9"/>
      <c r="PIZ58" s="9"/>
      <c r="PJE58" s="9"/>
      <c r="PJJ58" s="9"/>
      <c r="PJO58" s="9"/>
      <c r="PJT58" s="9"/>
      <c r="PJY58" s="9"/>
      <c r="PKD58" s="9"/>
      <c r="PKI58" s="9"/>
      <c r="PKN58" s="9"/>
      <c r="PKS58" s="9"/>
      <c r="PKX58" s="9"/>
      <c r="PLC58" s="9"/>
      <c r="PLH58" s="9"/>
      <c r="PLM58" s="9"/>
      <c r="PLR58" s="9"/>
      <c r="PLW58" s="9"/>
      <c r="PMB58" s="9"/>
      <c r="PMG58" s="9"/>
      <c r="PML58" s="9"/>
      <c r="PMQ58" s="9"/>
      <c r="PMV58" s="9"/>
      <c r="PNA58" s="9"/>
      <c r="PNF58" s="9"/>
      <c r="PNK58" s="9"/>
      <c r="PNP58" s="9"/>
      <c r="PNU58" s="9"/>
      <c r="PNZ58" s="9"/>
      <c r="POE58" s="9"/>
      <c r="POJ58" s="9"/>
      <c r="POO58" s="9"/>
      <c r="POT58" s="9"/>
      <c r="POY58" s="9"/>
      <c r="PPD58" s="9"/>
      <c r="PPI58" s="9"/>
      <c r="PPN58" s="9"/>
      <c r="PPS58" s="9"/>
      <c r="PPX58" s="9"/>
      <c r="PQC58" s="9"/>
      <c r="PQH58" s="9"/>
      <c r="PQM58" s="9"/>
      <c r="PQR58" s="9"/>
      <c r="PQW58" s="9"/>
      <c r="PRB58" s="9"/>
      <c r="PRG58" s="9"/>
      <c r="PRL58" s="9"/>
      <c r="PRQ58" s="9"/>
      <c r="PRV58" s="9"/>
      <c r="PSA58" s="9"/>
      <c r="PSF58" s="9"/>
      <c r="PSK58" s="9"/>
      <c r="PSP58" s="9"/>
      <c r="PSU58" s="9"/>
      <c r="PSZ58" s="9"/>
      <c r="PTE58" s="9"/>
      <c r="PTJ58" s="9"/>
      <c r="PTO58" s="9"/>
      <c r="PTT58" s="9"/>
      <c r="PTY58" s="9"/>
      <c r="PUD58" s="9"/>
      <c r="PUI58" s="9"/>
      <c r="PUN58" s="9"/>
      <c r="PUS58" s="9"/>
      <c r="PUX58" s="9"/>
      <c r="PVC58" s="9"/>
      <c r="PVH58" s="9"/>
      <c r="PVM58" s="9"/>
      <c r="PVR58" s="9"/>
      <c r="PVW58" s="9"/>
      <c r="PWB58" s="9"/>
      <c r="PWG58" s="9"/>
      <c r="PWL58" s="9"/>
      <c r="PWQ58" s="9"/>
      <c r="PWV58" s="9"/>
      <c r="PXA58" s="9"/>
      <c r="PXF58" s="9"/>
      <c r="PXK58" s="9"/>
      <c r="PXP58" s="9"/>
      <c r="PXU58" s="9"/>
      <c r="PXZ58" s="9"/>
      <c r="PYE58" s="9"/>
      <c r="PYJ58" s="9"/>
      <c r="PYO58" s="9"/>
      <c r="PYT58" s="9"/>
      <c r="PYY58" s="9"/>
      <c r="PZD58" s="9"/>
      <c r="PZI58" s="9"/>
      <c r="PZN58" s="9"/>
      <c r="PZS58" s="9"/>
      <c r="PZX58" s="9"/>
      <c r="QAC58" s="9"/>
      <c r="QAH58" s="9"/>
      <c r="QAM58" s="9"/>
      <c r="QAR58" s="9"/>
      <c r="QAW58" s="9"/>
      <c r="QBB58" s="9"/>
      <c r="QBG58" s="9"/>
      <c r="QBL58" s="9"/>
      <c r="QBQ58" s="9"/>
      <c r="QBV58" s="9"/>
      <c r="QCA58" s="9"/>
      <c r="QCF58" s="9"/>
      <c r="QCK58" s="9"/>
      <c r="QCP58" s="9"/>
      <c r="QCU58" s="9"/>
      <c r="QCZ58" s="9"/>
      <c r="QDE58" s="9"/>
      <c r="QDJ58" s="9"/>
      <c r="QDO58" s="9"/>
      <c r="QDT58" s="9"/>
      <c r="QDY58" s="9"/>
      <c r="QED58" s="9"/>
      <c r="QEI58" s="9"/>
      <c r="QEN58" s="9"/>
      <c r="QES58" s="9"/>
      <c r="QEX58" s="9"/>
      <c r="QFC58" s="9"/>
      <c r="QFH58" s="9"/>
      <c r="QFM58" s="9"/>
      <c r="QFR58" s="9"/>
      <c r="QFW58" s="9"/>
      <c r="QGB58" s="9"/>
      <c r="QGG58" s="9"/>
      <c r="QGL58" s="9"/>
      <c r="QGQ58" s="9"/>
      <c r="QGV58" s="9"/>
      <c r="QHA58" s="9"/>
      <c r="QHF58" s="9"/>
      <c r="QHK58" s="9"/>
      <c r="QHP58" s="9"/>
      <c r="QHU58" s="9"/>
      <c r="QHZ58" s="9"/>
      <c r="QIE58" s="9"/>
      <c r="QIJ58" s="9"/>
      <c r="QIO58" s="9"/>
      <c r="QIT58" s="9"/>
      <c r="QIY58" s="9"/>
      <c r="QJD58" s="9"/>
      <c r="QJI58" s="9"/>
      <c r="QJN58" s="9"/>
      <c r="QJS58" s="9"/>
      <c r="QJX58" s="9"/>
      <c r="QKC58" s="9"/>
      <c r="QKH58" s="9"/>
      <c r="QKM58" s="9"/>
      <c r="QKR58" s="9"/>
      <c r="QKW58" s="9"/>
      <c r="QLB58" s="9"/>
      <c r="QLG58" s="9"/>
      <c r="QLL58" s="9"/>
      <c r="QLQ58" s="9"/>
      <c r="QLV58" s="9"/>
      <c r="QMA58" s="9"/>
      <c r="QMF58" s="9"/>
      <c r="QMK58" s="9"/>
      <c r="QMP58" s="9"/>
      <c r="QMU58" s="9"/>
      <c r="QMZ58" s="9"/>
      <c r="QNE58" s="9"/>
      <c r="QNJ58" s="9"/>
      <c r="QNO58" s="9"/>
      <c r="QNT58" s="9"/>
      <c r="QNY58" s="9"/>
      <c r="QOD58" s="9"/>
      <c r="QOI58" s="9"/>
      <c r="QON58" s="9"/>
      <c r="QOS58" s="9"/>
      <c r="QOX58" s="9"/>
      <c r="QPC58" s="9"/>
      <c r="QPH58" s="9"/>
      <c r="QPM58" s="9"/>
      <c r="QPR58" s="9"/>
      <c r="QPW58" s="9"/>
      <c r="QQB58" s="9"/>
      <c r="QQG58" s="9"/>
      <c r="QQL58" s="9"/>
      <c r="QQQ58" s="9"/>
      <c r="QQV58" s="9"/>
      <c r="QRA58" s="9"/>
      <c r="QRF58" s="9"/>
      <c r="QRK58" s="9"/>
      <c r="QRP58" s="9"/>
      <c r="QRU58" s="9"/>
      <c r="QRZ58" s="9"/>
      <c r="QSE58" s="9"/>
      <c r="QSJ58" s="9"/>
      <c r="QSO58" s="9"/>
      <c r="QST58" s="9"/>
      <c r="QSY58" s="9"/>
      <c r="QTD58" s="9"/>
      <c r="QTI58" s="9"/>
      <c r="QTN58" s="9"/>
      <c r="QTS58" s="9"/>
      <c r="QTX58" s="9"/>
      <c r="QUC58" s="9"/>
      <c r="QUH58" s="9"/>
      <c r="QUM58" s="9"/>
      <c r="QUR58" s="9"/>
      <c r="QUW58" s="9"/>
      <c r="QVB58" s="9"/>
      <c r="QVG58" s="9"/>
      <c r="QVL58" s="9"/>
      <c r="QVQ58" s="9"/>
      <c r="QVV58" s="9"/>
      <c r="QWA58" s="9"/>
      <c r="QWF58" s="9"/>
      <c r="QWK58" s="9"/>
      <c r="QWP58" s="9"/>
      <c r="QWU58" s="9"/>
      <c r="QWZ58" s="9"/>
      <c r="QXE58" s="9"/>
      <c r="QXJ58" s="9"/>
      <c r="QXO58" s="9"/>
      <c r="QXT58" s="9"/>
      <c r="QXY58" s="9"/>
      <c r="QYD58" s="9"/>
      <c r="QYI58" s="9"/>
      <c r="QYN58" s="9"/>
      <c r="QYS58" s="9"/>
      <c r="QYX58" s="9"/>
      <c r="QZC58" s="9"/>
      <c r="QZH58" s="9"/>
      <c r="QZM58" s="9"/>
      <c r="QZR58" s="9"/>
      <c r="QZW58" s="9"/>
      <c r="RAB58" s="9"/>
      <c r="RAG58" s="9"/>
      <c r="RAL58" s="9"/>
      <c r="RAQ58" s="9"/>
      <c r="RAV58" s="9"/>
      <c r="RBA58" s="9"/>
      <c r="RBF58" s="9"/>
      <c r="RBK58" s="9"/>
      <c r="RBP58" s="9"/>
      <c r="RBU58" s="9"/>
      <c r="RBZ58" s="9"/>
      <c r="RCE58" s="9"/>
      <c r="RCJ58" s="9"/>
      <c r="RCO58" s="9"/>
      <c r="RCT58" s="9"/>
      <c r="RCY58" s="9"/>
      <c r="RDD58" s="9"/>
      <c r="RDI58" s="9"/>
      <c r="RDN58" s="9"/>
      <c r="RDS58" s="9"/>
      <c r="RDX58" s="9"/>
      <c r="REC58" s="9"/>
      <c r="REH58" s="9"/>
      <c r="REM58" s="9"/>
      <c r="RER58" s="9"/>
      <c r="REW58" s="9"/>
      <c r="RFB58" s="9"/>
      <c r="RFG58" s="9"/>
      <c r="RFL58" s="9"/>
      <c r="RFQ58" s="9"/>
      <c r="RFV58" s="9"/>
      <c r="RGA58" s="9"/>
      <c r="RGF58" s="9"/>
      <c r="RGK58" s="9"/>
      <c r="RGP58" s="9"/>
      <c r="RGU58" s="9"/>
      <c r="RGZ58" s="9"/>
      <c r="RHE58" s="9"/>
      <c r="RHJ58" s="9"/>
      <c r="RHO58" s="9"/>
      <c r="RHT58" s="9"/>
      <c r="RHY58" s="9"/>
      <c r="RID58" s="9"/>
      <c r="RII58" s="9"/>
      <c r="RIN58" s="9"/>
      <c r="RIS58" s="9"/>
      <c r="RIX58" s="9"/>
      <c r="RJC58" s="9"/>
      <c r="RJH58" s="9"/>
      <c r="RJM58" s="9"/>
      <c r="RJR58" s="9"/>
      <c r="RJW58" s="9"/>
      <c r="RKB58" s="9"/>
      <c r="RKG58" s="9"/>
      <c r="RKL58" s="9"/>
      <c r="RKQ58" s="9"/>
      <c r="RKV58" s="9"/>
      <c r="RLA58" s="9"/>
      <c r="RLF58" s="9"/>
      <c r="RLK58" s="9"/>
      <c r="RLP58" s="9"/>
      <c r="RLU58" s="9"/>
      <c r="RLZ58" s="9"/>
      <c r="RME58" s="9"/>
      <c r="RMJ58" s="9"/>
      <c r="RMO58" s="9"/>
      <c r="RMT58" s="9"/>
      <c r="RMY58" s="9"/>
      <c r="RND58" s="9"/>
      <c r="RNI58" s="9"/>
      <c r="RNN58" s="9"/>
      <c r="RNS58" s="9"/>
      <c r="RNX58" s="9"/>
      <c r="ROC58" s="9"/>
      <c r="ROH58" s="9"/>
      <c r="ROM58" s="9"/>
      <c r="ROR58" s="9"/>
      <c r="ROW58" s="9"/>
      <c r="RPB58" s="9"/>
      <c r="RPG58" s="9"/>
      <c r="RPL58" s="9"/>
      <c r="RPQ58" s="9"/>
      <c r="RPV58" s="9"/>
      <c r="RQA58" s="9"/>
      <c r="RQF58" s="9"/>
      <c r="RQK58" s="9"/>
      <c r="RQP58" s="9"/>
      <c r="RQU58" s="9"/>
      <c r="RQZ58" s="9"/>
      <c r="RRE58" s="9"/>
      <c r="RRJ58" s="9"/>
      <c r="RRO58" s="9"/>
      <c r="RRT58" s="9"/>
      <c r="RRY58" s="9"/>
      <c r="RSD58" s="9"/>
      <c r="RSI58" s="9"/>
      <c r="RSN58" s="9"/>
      <c r="RSS58" s="9"/>
      <c r="RSX58" s="9"/>
      <c r="RTC58" s="9"/>
      <c r="RTH58" s="9"/>
      <c r="RTM58" s="9"/>
      <c r="RTR58" s="9"/>
      <c r="RTW58" s="9"/>
      <c r="RUB58" s="9"/>
      <c r="RUG58" s="9"/>
      <c r="RUL58" s="9"/>
      <c r="RUQ58" s="9"/>
      <c r="RUV58" s="9"/>
      <c r="RVA58" s="9"/>
      <c r="RVF58" s="9"/>
      <c r="RVK58" s="9"/>
      <c r="RVP58" s="9"/>
      <c r="RVU58" s="9"/>
      <c r="RVZ58" s="9"/>
      <c r="RWE58" s="9"/>
      <c r="RWJ58" s="9"/>
      <c r="RWO58" s="9"/>
      <c r="RWT58" s="9"/>
      <c r="RWY58" s="9"/>
      <c r="RXD58" s="9"/>
      <c r="RXI58" s="9"/>
      <c r="RXN58" s="9"/>
      <c r="RXS58" s="9"/>
      <c r="RXX58" s="9"/>
      <c r="RYC58" s="9"/>
      <c r="RYH58" s="9"/>
      <c r="RYM58" s="9"/>
      <c r="RYR58" s="9"/>
      <c r="RYW58" s="9"/>
      <c r="RZB58" s="9"/>
      <c r="RZG58" s="9"/>
      <c r="RZL58" s="9"/>
      <c r="RZQ58" s="9"/>
      <c r="RZV58" s="9"/>
      <c r="SAA58" s="9"/>
      <c r="SAF58" s="9"/>
      <c r="SAK58" s="9"/>
      <c r="SAP58" s="9"/>
      <c r="SAU58" s="9"/>
      <c r="SAZ58" s="9"/>
      <c r="SBE58" s="9"/>
      <c r="SBJ58" s="9"/>
      <c r="SBO58" s="9"/>
      <c r="SBT58" s="9"/>
      <c r="SBY58" s="9"/>
      <c r="SCD58" s="9"/>
      <c r="SCI58" s="9"/>
      <c r="SCN58" s="9"/>
      <c r="SCS58" s="9"/>
      <c r="SCX58" s="9"/>
      <c r="SDC58" s="9"/>
      <c r="SDH58" s="9"/>
      <c r="SDM58" s="9"/>
      <c r="SDR58" s="9"/>
      <c r="SDW58" s="9"/>
      <c r="SEB58" s="9"/>
      <c r="SEG58" s="9"/>
      <c r="SEL58" s="9"/>
      <c r="SEQ58" s="9"/>
      <c r="SEV58" s="9"/>
      <c r="SFA58" s="9"/>
      <c r="SFF58" s="9"/>
      <c r="SFK58" s="9"/>
      <c r="SFP58" s="9"/>
      <c r="SFU58" s="9"/>
      <c r="SFZ58" s="9"/>
      <c r="SGE58" s="9"/>
      <c r="SGJ58" s="9"/>
      <c r="SGO58" s="9"/>
      <c r="SGT58" s="9"/>
      <c r="SGY58" s="9"/>
      <c r="SHD58" s="9"/>
      <c r="SHI58" s="9"/>
      <c r="SHN58" s="9"/>
      <c r="SHS58" s="9"/>
      <c r="SHX58" s="9"/>
      <c r="SIC58" s="9"/>
      <c r="SIH58" s="9"/>
      <c r="SIM58" s="9"/>
      <c r="SIR58" s="9"/>
      <c r="SIW58" s="9"/>
      <c r="SJB58" s="9"/>
      <c r="SJG58" s="9"/>
      <c r="SJL58" s="9"/>
      <c r="SJQ58" s="9"/>
      <c r="SJV58" s="9"/>
      <c r="SKA58" s="9"/>
      <c r="SKF58" s="9"/>
      <c r="SKK58" s="9"/>
      <c r="SKP58" s="9"/>
      <c r="SKU58" s="9"/>
      <c r="SKZ58" s="9"/>
      <c r="SLE58" s="9"/>
      <c r="SLJ58" s="9"/>
      <c r="SLO58" s="9"/>
      <c r="SLT58" s="9"/>
      <c r="SLY58" s="9"/>
      <c r="SMD58" s="9"/>
      <c r="SMI58" s="9"/>
      <c r="SMN58" s="9"/>
      <c r="SMS58" s="9"/>
      <c r="SMX58" s="9"/>
      <c r="SNC58" s="9"/>
      <c r="SNH58" s="9"/>
      <c r="SNM58" s="9"/>
      <c r="SNR58" s="9"/>
      <c r="SNW58" s="9"/>
      <c r="SOB58" s="9"/>
      <c r="SOG58" s="9"/>
      <c r="SOL58" s="9"/>
      <c r="SOQ58" s="9"/>
      <c r="SOV58" s="9"/>
      <c r="SPA58" s="9"/>
      <c r="SPF58" s="9"/>
      <c r="SPK58" s="9"/>
      <c r="SPP58" s="9"/>
      <c r="SPU58" s="9"/>
      <c r="SPZ58" s="9"/>
      <c r="SQE58" s="9"/>
      <c r="SQJ58" s="9"/>
      <c r="SQO58" s="9"/>
      <c r="SQT58" s="9"/>
      <c r="SQY58" s="9"/>
      <c r="SRD58" s="9"/>
      <c r="SRI58" s="9"/>
      <c r="SRN58" s="9"/>
      <c r="SRS58" s="9"/>
      <c r="SRX58" s="9"/>
      <c r="SSC58" s="9"/>
      <c r="SSH58" s="9"/>
      <c r="SSM58" s="9"/>
      <c r="SSR58" s="9"/>
      <c r="SSW58" s="9"/>
      <c r="STB58" s="9"/>
      <c r="STG58" s="9"/>
      <c r="STL58" s="9"/>
      <c r="STQ58" s="9"/>
      <c r="STV58" s="9"/>
      <c r="SUA58" s="9"/>
      <c r="SUF58" s="9"/>
      <c r="SUK58" s="9"/>
      <c r="SUP58" s="9"/>
      <c r="SUU58" s="9"/>
      <c r="SUZ58" s="9"/>
      <c r="SVE58" s="9"/>
      <c r="SVJ58" s="9"/>
      <c r="SVO58" s="9"/>
      <c r="SVT58" s="9"/>
      <c r="SVY58" s="9"/>
      <c r="SWD58" s="9"/>
      <c r="SWI58" s="9"/>
      <c r="SWN58" s="9"/>
      <c r="SWS58" s="9"/>
      <c r="SWX58" s="9"/>
      <c r="SXC58" s="9"/>
      <c r="SXH58" s="9"/>
      <c r="SXM58" s="9"/>
      <c r="SXR58" s="9"/>
      <c r="SXW58" s="9"/>
      <c r="SYB58" s="9"/>
      <c r="SYG58" s="9"/>
      <c r="SYL58" s="9"/>
      <c r="SYQ58" s="9"/>
      <c r="SYV58" s="9"/>
      <c r="SZA58" s="9"/>
      <c r="SZF58" s="9"/>
      <c r="SZK58" s="9"/>
      <c r="SZP58" s="9"/>
      <c r="SZU58" s="9"/>
      <c r="SZZ58" s="9"/>
      <c r="TAE58" s="9"/>
      <c r="TAJ58" s="9"/>
      <c r="TAO58" s="9"/>
      <c r="TAT58" s="9"/>
      <c r="TAY58" s="9"/>
      <c r="TBD58" s="9"/>
      <c r="TBI58" s="9"/>
      <c r="TBN58" s="9"/>
      <c r="TBS58" s="9"/>
      <c r="TBX58" s="9"/>
      <c r="TCC58" s="9"/>
      <c r="TCH58" s="9"/>
      <c r="TCM58" s="9"/>
      <c r="TCR58" s="9"/>
      <c r="TCW58" s="9"/>
      <c r="TDB58" s="9"/>
      <c r="TDG58" s="9"/>
      <c r="TDL58" s="9"/>
      <c r="TDQ58" s="9"/>
      <c r="TDV58" s="9"/>
      <c r="TEA58" s="9"/>
      <c r="TEF58" s="9"/>
      <c r="TEK58" s="9"/>
      <c r="TEP58" s="9"/>
      <c r="TEU58" s="9"/>
      <c r="TEZ58" s="9"/>
      <c r="TFE58" s="9"/>
      <c r="TFJ58" s="9"/>
      <c r="TFO58" s="9"/>
      <c r="TFT58" s="9"/>
      <c r="TFY58" s="9"/>
      <c r="TGD58" s="9"/>
      <c r="TGI58" s="9"/>
      <c r="TGN58" s="9"/>
      <c r="TGS58" s="9"/>
      <c r="TGX58" s="9"/>
      <c r="THC58" s="9"/>
      <c r="THH58" s="9"/>
      <c r="THM58" s="9"/>
      <c r="THR58" s="9"/>
      <c r="THW58" s="9"/>
      <c r="TIB58" s="9"/>
      <c r="TIG58" s="9"/>
      <c r="TIL58" s="9"/>
      <c r="TIQ58" s="9"/>
      <c r="TIV58" s="9"/>
      <c r="TJA58" s="9"/>
      <c r="TJF58" s="9"/>
      <c r="TJK58" s="9"/>
      <c r="TJP58" s="9"/>
      <c r="TJU58" s="9"/>
      <c r="TJZ58" s="9"/>
      <c r="TKE58" s="9"/>
      <c r="TKJ58" s="9"/>
      <c r="TKO58" s="9"/>
      <c r="TKT58" s="9"/>
      <c r="TKY58" s="9"/>
      <c r="TLD58" s="9"/>
      <c r="TLI58" s="9"/>
      <c r="TLN58" s="9"/>
      <c r="TLS58" s="9"/>
      <c r="TLX58" s="9"/>
      <c r="TMC58" s="9"/>
      <c r="TMH58" s="9"/>
      <c r="TMM58" s="9"/>
      <c r="TMR58" s="9"/>
      <c r="TMW58" s="9"/>
      <c r="TNB58" s="9"/>
      <c r="TNG58" s="9"/>
      <c r="TNL58" s="9"/>
      <c r="TNQ58" s="9"/>
      <c r="TNV58" s="9"/>
      <c r="TOA58" s="9"/>
      <c r="TOF58" s="9"/>
      <c r="TOK58" s="9"/>
      <c r="TOP58" s="9"/>
      <c r="TOU58" s="9"/>
      <c r="TOZ58" s="9"/>
      <c r="TPE58" s="9"/>
      <c r="TPJ58" s="9"/>
      <c r="TPO58" s="9"/>
      <c r="TPT58" s="9"/>
      <c r="TPY58" s="9"/>
      <c r="TQD58" s="9"/>
      <c r="TQI58" s="9"/>
      <c r="TQN58" s="9"/>
      <c r="TQS58" s="9"/>
      <c r="TQX58" s="9"/>
      <c r="TRC58" s="9"/>
      <c r="TRH58" s="9"/>
      <c r="TRM58" s="9"/>
      <c r="TRR58" s="9"/>
      <c r="TRW58" s="9"/>
      <c r="TSB58" s="9"/>
      <c r="TSG58" s="9"/>
      <c r="TSL58" s="9"/>
      <c r="TSQ58" s="9"/>
      <c r="TSV58" s="9"/>
      <c r="TTA58" s="9"/>
      <c r="TTF58" s="9"/>
      <c r="TTK58" s="9"/>
      <c r="TTP58" s="9"/>
      <c r="TTU58" s="9"/>
      <c r="TTZ58" s="9"/>
      <c r="TUE58" s="9"/>
      <c r="TUJ58" s="9"/>
      <c r="TUO58" s="9"/>
      <c r="TUT58" s="9"/>
      <c r="TUY58" s="9"/>
      <c r="TVD58" s="9"/>
      <c r="TVI58" s="9"/>
      <c r="TVN58" s="9"/>
      <c r="TVS58" s="9"/>
      <c r="TVX58" s="9"/>
      <c r="TWC58" s="9"/>
      <c r="TWH58" s="9"/>
      <c r="TWM58" s="9"/>
      <c r="TWR58" s="9"/>
      <c r="TWW58" s="9"/>
      <c r="TXB58" s="9"/>
      <c r="TXG58" s="9"/>
      <c r="TXL58" s="9"/>
      <c r="TXQ58" s="9"/>
      <c r="TXV58" s="9"/>
      <c r="TYA58" s="9"/>
      <c r="TYF58" s="9"/>
      <c r="TYK58" s="9"/>
      <c r="TYP58" s="9"/>
      <c r="TYU58" s="9"/>
      <c r="TYZ58" s="9"/>
      <c r="TZE58" s="9"/>
      <c r="TZJ58" s="9"/>
      <c r="TZO58" s="9"/>
      <c r="TZT58" s="9"/>
      <c r="TZY58" s="9"/>
      <c r="UAD58" s="9"/>
      <c r="UAI58" s="9"/>
      <c r="UAN58" s="9"/>
      <c r="UAS58" s="9"/>
      <c r="UAX58" s="9"/>
      <c r="UBC58" s="9"/>
      <c r="UBH58" s="9"/>
      <c r="UBM58" s="9"/>
      <c r="UBR58" s="9"/>
      <c r="UBW58" s="9"/>
      <c r="UCB58" s="9"/>
      <c r="UCG58" s="9"/>
      <c r="UCL58" s="9"/>
      <c r="UCQ58" s="9"/>
      <c r="UCV58" s="9"/>
      <c r="UDA58" s="9"/>
      <c r="UDF58" s="9"/>
      <c r="UDK58" s="9"/>
      <c r="UDP58" s="9"/>
      <c r="UDU58" s="9"/>
      <c r="UDZ58" s="9"/>
      <c r="UEE58" s="9"/>
      <c r="UEJ58" s="9"/>
      <c r="UEO58" s="9"/>
      <c r="UET58" s="9"/>
      <c r="UEY58" s="9"/>
      <c r="UFD58" s="9"/>
      <c r="UFI58" s="9"/>
      <c r="UFN58" s="9"/>
      <c r="UFS58" s="9"/>
      <c r="UFX58" s="9"/>
      <c r="UGC58" s="9"/>
      <c r="UGH58" s="9"/>
      <c r="UGM58" s="9"/>
      <c r="UGR58" s="9"/>
      <c r="UGW58" s="9"/>
      <c r="UHB58" s="9"/>
      <c r="UHG58" s="9"/>
      <c r="UHL58" s="9"/>
      <c r="UHQ58" s="9"/>
      <c r="UHV58" s="9"/>
      <c r="UIA58" s="9"/>
      <c r="UIF58" s="9"/>
      <c r="UIK58" s="9"/>
      <c r="UIP58" s="9"/>
      <c r="UIU58" s="9"/>
      <c r="UIZ58" s="9"/>
      <c r="UJE58" s="9"/>
      <c r="UJJ58" s="9"/>
      <c r="UJO58" s="9"/>
      <c r="UJT58" s="9"/>
      <c r="UJY58" s="9"/>
      <c r="UKD58" s="9"/>
      <c r="UKI58" s="9"/>
      <c r="UKN58" s="9"/>
      <c r="UKS58" s="9"/>
      <c r="UKX58" s="9"/>
      <c r="ULC58" s="9"/>
      <c r="ULH58" s="9"/>
      <c r="ULM58" s="9"/>
      <c r="ULR58" s="9"/>
      <c r="ULW58" s="9"/>
      <c r="UMB58" s="9"/>
      <c r="UMG58" s="9"/>
      <c r="UML58" s="9"/>
      <c r="UMQ58" s="9"/>
      <c r="UMV58" s="9"/>
      <c r="UNA58" s="9"/>
      <c r="UNF58" s="9"/>
      <c r="UNK58" s="9"/>
      <c r="UNP58" s="9"/>
      <c r="UNU58" s="9"/>
      <c r="UNZ58" s="9"/>
      <c r="UOE58" s="9"/>
      <c r="UOJ58" s="9"/>
      <c r="UOO58" s="9"/>
      <c r="UOT58" s="9"/>
      <c r="UOY58" s="9"/>
      <c r="UPD58" s="9"/>
      <c r="UPI58" s="9"/>
      <c r="UPN58" s="9"/>
      <c r="UPS58" s="9"/>
      <c r="UPX58" s="9"/>
      <c r="UQC58" s="9"/>
      <c r="UQH58" s="9"/>
      <c r="UQM58" s="9"/>
      <c r="UQR58" s="9"/>
      <c r="UQW58" s="9"/>
      <c r="URB58" s="9"/>
      <c r="URG58" s="9"/>
      <c r="URL58" s="9"/>
      <c r="URQ58" s="9"/>
      <c r="URV58" s="9"/>
      <c r="USA58" s="9"/>
      <c r="USF58" s="9"/>
      <c r="USK58" s="9"/>
      <c r="USP58" s="9"/>
      <c r="USU58" s="9"/>
      <c r="USZ58" s="9"/>
      <c r="UTE58" s="9"/>
      <c r="UTJ58" s="9"/>
      <c r="UTO58" s="9"/>
      <c r="UTT58" s="9"/>
      <c r="UTY58" s="9"/>
      <c r="UUD58" s="9"/>
      <c r="UUI58" s="9"/>
      <c r="UUN58" s="9"/>
      <c r="UUS58" s="9"/>
      <c r="UUX58" s="9"/>
      <c r="UVC58" s="9"/>
      <c r="UVH58" s="9"/>
      <c r="UVM58" s="9"/>
      <c r="UVR58" s="9"/>
      <c r="UVW58" s="9"/>
      <c r="UWB58" s="9"/>
      <c r="UWG58" s="9"/>
      <c r="UWL58" s="9"/>
      <c r="UWQ58" s="9"/>
      <c r="UWV58" s="9"/>
      <c r="UXA58" s="9"/>
      <c r="UXF58" s="9"/>
      <c r="UXK58" s="9"/>
      <c r="UXP58" s="9"/>
      <c r="UXU58" s="9"/>
      <c r="UXZ58" s="9"/>
      <c r="UYE58" s="9"/>
      <c r="UYJ58" s="9"/>
      <c r="UYO58" s="9"/>
      <c r="UYT58" s="9"/>
      <c r="UYY58" s="9"/>
      <c r="UZD58" s="9"/>
      <c r="UZI58" s="9"/>
      <c r="UZN58" s="9"/>
      <c r="UZS58" s="9"/>
      <c r="UZX58" s="9"/>
      <c r="VAC58" s="9"/>
      <c r="VAH58" s="9"/>
      <c r="VAM58" s="9"/>
      <c r="VAR58" s="9"/>
      <c r="VAW58" s="9"/>
      <c r="VBB58" s="9"/>
      <c r="VBG58" s="9"/>
      <c r="VBL58" s="9"/>
      <c r="VBQ58" s="9"/>
      <c r="VBV58" s="9"/>
      <c r="VCA58" s="9"/>
      <c r="VCF58" s="9"/>
      <c r="VCK58" s="9"/>
      <c r="VCP58" s="9"/>
      <c r="VCU58" s="9"/>
      <c r="VCZ58" s="9"/>
      <c r="VDE58" s="9"/>
      <c r="VDJ58" s="9"/>
      <c r="VDO58" s="9"/>
      <c r="VDT58" s="9"/>
      <c r="VDY58" s="9"/>
      <c r="VED58" s="9"/>
      <c r="VEI58" s="9"/>
      <c r="VEN58" s="9"/>
      <c r="VES58" s="9"/>
      <c r="VEX58" s="9"/>
      <c r="VFC58" s="9"/>
      <c r="VFH58" s="9"/>
      <c r="VFM58" s="9"/>
      <c r="VFR58" s="9"/>
      <c r="VFW58" s="9"/>
      <c r="VGB58" s="9"/>
      <c r="VGG58" s="9"/>
      <c r="VGL58" s="9"/>
      <c r="VGQ58" s="9"/>
      <c r="VGV58" s="9"/>
      <c r="VHA58" s="9"/>
      <c r="VHF58" s="9"/>
      <c r="VHK58" s="9"/>
      <c r="VHP58" s="9"/>
      <c r="VHU58" s="9"/>
      <c r="VHZ58" s="9"/>
      <c r="VIE58" s="9"/>
      <c r="VIJ58" s="9"/>
      <c r="VIO58" s="9"/>
      <c r="VIT58" s="9"/>
      <c r="VIY58" s="9"/>
      <c r="VJD58" s="9"/>
      <c r="VJI58" s="9"/>
      <c r="VJN58" s="9"/>
      <c r="VJS58" s="9"/>
      <c r="VJX58" s="9"/>
      <c r="VKC58" s="9"/>
      <c r="VKH58" s="9"/>
      <c r="VKM58" s="9"/>
      <c r="VKR58" s="9"/>
      <c r="VKW58" s="9"/>
      <c r="VLB58" s="9"/>
      <c r="VLG58" s="9"/>
      <c r="VLL58" s="9"/>
      <c r="VLQ58" s="9"/>
      <c r="VLV58" s="9"/>
      <c r="VMA58" s="9"/>
      <c r="VMF58" s="9"/>
      <c r="VMK58" s="9"/>
      <c r="VMP58" s="9"/>
      <c r="VMU58" s="9"/>
      <c r="VMZ58" s="9"/>
      <c r="VNE58" s="9"/>
      <c r="VNJ58" s="9"/>
      <c r="VNO58" s="9"/>
      <c r="VNT58" s="9"/>
      <c r="VNY58" s="9"/>
      <c r="VOD58" s="9"/>
      <c r="VOI58" s="9"/>
      <c r="VON58" s="9"/>
      <c r="VOS58" s="9"/>
      <c r="VOX58" s="9"/>
      <c r="VPC58" s="9"/>
      <c r="VPH58" s="9"/>
      <c r="VPM58" s="9"/>
      <c r="VPR58" s="9"/>
      <c r="VPW58" s="9"/>
      <c r="VQB58" s="9"/>
      <c r="VQG58" s="9"/>
      <c r="VQL58" s="9"/>
      <c r="VQQ58" s="9"/>
      <c r="VQV58" s="9"/>
      <c r="VRA58" s="9"/>
      <c r="VRF58" s="9"/>
      <c r="VRK58" s="9"/>
      <c r="VRP58" s="9"/>
      <c r="VRU58" s="9"/>
      <c r="VRZ58" s="9"/>
      <c r="VSE58" s="9"/>
      <c r="VSJ58" s="9"/>
      <c r="VSO58" s="9"/>
      <c r="VST58" s="9"/>
      <c r="VSY58" s="9"/>
      <c r="VTD58" s="9"/>
      <c r="VTI58" s="9"/>
      <c r="VTN58" s="9"/>
      <c r="VTS58" s="9"/>
      <c r="VTX58" s="9"/>
      <c r="VUC58" s="9"/>
      <c r="VUH58" s="9"/>
      <c r="VUM58" s="9"/>
      <c r="VUR58" s="9"/>
      <c r="VUW58" s="9"/>
      <c r="VVB58" s="9"/>
      <c r="VVG58" s="9"/>
      <c r="VVL58" s="9"/>
      <c r="VVQ58" s="9"/>
      <c r="VVV58" s="9"/>
      <c r="VWA58" s="9"/>
      <c r="VWF58" s="9"/>
      <c r="VWK58" s="9"/>
      <c r="VWP58" s="9"/>
      <c r="VWU58" s="9"/>
      <c r="VWZ58" s="9"/>
      <c r="VXE58" s="9"/>
      <c r="VXJ58" s="9"/>
      <c r="VXO58" s="9"/>
      <c r="VXT58" s="9"/>
      <c r="VXY58" s="9"/>
      <c r="VYD58" s="9"/>
      <c r="VYI58" s="9"/>
      <c r="VYN58" s="9"/>
      <c r="VYS58" s="9"/>
      <c r="VYX58" s="9"/>
      <c r="VZC58" s="9"/>
      <c r="VZH58" s="9"/>
      <c r="VZM58" s="9"/>
      <c r="VZR58" s="9"/>
      <c r="VZW58" s="9"/>
      <c r="WAB58" s="9"/>
      <c r="WAG58" s="9"/>
      <c r="WAL58" s="9"/>
      <c r="WAQ58" s="9"/>
      <c r="WAV58" s="9"/>
      <c r="WBA58" s="9"/>
      <c r="WBF58" s="9"/>
      <c r="WBK58" s="9"/>
      <c r="WBP58" s="9"/>
      <c r="WBU58" s="9"/>
      <c r="WBZ58" s="9"/>
      <c r="WCE58" s="9"/>
      <c r="WCJ58" s="9"/>
      <c r="WCO58" s="9"/>
      <c r="WCT58" s="9"/>
      <c r="WCY58" s="9"/>
      <c r="WDD58" s="9"/>
      <c r="WDI58" s="9"/>
      <c r="WDN58" s="9"/>
      <c r="WDS58" s="9"/>
      <c r="WDX58" s="9"/>
      <c r="WEC58" s="9"/>
      <c r="WEH58" s="9"/>
      <c r="WEM58" s="9"/>
      <c r="WER58" s="9"/>
      <c r="WEW58" s="9"/>
      <c r="WFB58" s="9"/>
      <c r="WFG58" s="9"/>
      <c r="WFL58" s="9"/>
      <c r="WFQ58" s="9"/>
      <c r="WFV58" s="9"/>
      <c r="WGA58" s="9"/>
      <c r="WGF58" s="9"/>
      <c r="WGK58" s="9"/>
      <c r="WGP58" s="9"/>
      <c r="WGU58" s="9"/>
      <c r="WGZ58" s="9"/>
      <c r="WHE58" s="9"/>
      <c r="WHJ58" s="9"/>
      <c r="WHO58" s="9"/>
      <c r="WHT58" s="9"/>
      <c r="WHY58" s="9"/>
      <c r="WID58" s="9"/>
      <c r="WII58" s="9"/>
      <c r="WIN58" s="9"/>
      <c r="WIS58" s="9"/>
      <c r="WIX58" s="9"/>
      <c r="WJC58" s="9"/>
      <c r="WJH58" s="9"/>
      <c r="WJM58" s="9"/>
      <c r="WJR58" s="9"/>
      <c r="WJW58" s="9"/>
      <c r="WKB58" s="9"/>
      <c r="WKG58" s="9"/>
      <c r="WKL58" s="9"/>
      <c r="WKQ58" s="9"/>
      <c r="WKV58" s="9"/>
      <c r="WLA58" s="9"/>
      <c r="WLF58" s="9"/>
      <c r="WLK58" s="9"/>
      <c r="WLP58" s="9"/>
      <c r="WLU58" s="9"/>
      <c r="WLZ58" s="9"/>
      <c r="WME58" s="9"/>
      <c r="WMJ58" s="9"/>
      <c r="WMO58" s="9"/>
      <c r="WMT58" s="9"/>
      <c r="WMY58" s="9"/>
      <c r="WND58" s="9"/>
      <c r="WNI58" s="9"/>
      <c r="WNN58" s="9"/>
      <c r="WNS58" s="9"/>
      <c r="WNX58" s="9"/>
      <c r="WOC58" s="9"/>
      <c r="WOH58" s="9"/>
      <c r="WOM58" s="9"/>
      <c r="WOR58" s="9"/>
      <c r="WOW58" s="9"/>
      <c r="WPB58" s="9"/>
      <c r="WPG58" s="9"/>
      <c r="WPL58" s="9"/>
      <c r="WPQ58" s="9"/>
      <c r="WPV58" s="9"/>
      <c r="WQA58" s="9"/>
      <c r="WQF58" s="9"/>
      <c r="WQK58" s="9"/>
      <c r="WQP58" s="9"/>
      <c r="WQU58" s="9"/>
      <c r="WQZ58" s="9"/>
      <c r="WRE58" s="9"/>
      <c r="WRJ58" s="9"/>
      <c r="WRO58" s="9"/>
      <c r="WRT58" s="9"/>
      <c r="WRY58" s="9"/>
      <c r="WSD58" s="9"/>
      <c r="WSI58" s="9"/>
      <c r="WSN58" s="9"/>
      <c r="WSS58" s="9"/>
      <c r="WSX58" s="9"/>
      <c r="WTC58" s="9"/>
      <c r="WTH58" s="9"/>
      <c r="WTM58" s="9"/>
      <c r="WTR58" s="9"/>
      <c r="WTW58" s="9"/>
      <c r="WUB58" s="9"/>
      <c r="WUG58" s="9"/>
      <c r="WUL58" s="9"/>
      <c r="WUQ58" s="9"/>
      <c r="WUV58" s="9"/>
      <c r="WVA58" s="9"/>
      <c r="WVF58" s="9"/>
      <c r="WVK58" s="9"/>
      <c r="WVP58" s="9"/>
      <c r="WVU58" s="9"/>
      <c r="WVZ58" s="9"/>
      <c r="WWE58" s="9"/>
      <c r="WWJ58" s="9"/>
      <c r="WWO58" s="9"/>
      <c r="WWT58" s="9"/>
      <c r="WWY58" s="9"/>
      <c r="WXD58" s="9"/>
      <c r="WXI58" s="9"/>
      <c r="WXN58" s="9"/>
      <c r="WXS58" s="9"/>
      <c r="WXX58" s="9"/>
      <c r="WYC58" s="9"/>
      <c r="WYH58" s="9"/>
      <c r="WYM58" s="9"/>
      <c r="WYR58" s="9"/>
      <c r="WYW58" s="9"/>
      <c r="WZB58" s="9"/>
      <c r="WZG58" s="9"/>
      <c r="WZL58" s="9"/>
      <c r="WZQ58" s="9"/>
      <c r="WZV58" s="9"/>
      <c r="XAA58" s="9"/>
      <c r="XAF58" s="9"/>
      <c r="XAK58" s="9"/>
      <c r="XAP58" s="9"/>
      <c r="XAU58" s="9"/>
      <c r="XAZ58" s="9"/>
      <c r="XBE58" s="9"/>
      <c r="XBJ58" s="9"/>
      <c r="XBO58" s="9"/>
      <c r="XBT58" s="9"/>
      <c r="XBY58" s="9"/>
      <c r="XCD58" s="9"/>
      <c r="XCI58" s="9"/>
      <c r="XCN58" s="9"/>
      <c r="XCS58" s="9"/>
      <c r="XCX58" s="9"/>
      <c r="XDC58" s="9"/>
      <c r="XDH58" s="9"/>
      <c r="XDM58" s="9"/>
      <c r="XDR58" s="9"/>
      <c r="XDW58" s="9"/>
      <c r="XEB58" s="9"/>
      <c r="XEG58" s="9"/>
      <c r="XEL58" s="9"/>
      <c r="XEQ58" s="9"/>
      <c r="XEV58" s="9"/>
      <c r="XFA58" s="9"/>
    </row>
    <row r="59" spans="1:1021 1026:2046 2051:3071 3076:4096 4101:5116 5121:6141 6146:7166 7171:8191 8196:9216 9221:10236 10241:11261 11266:12286 12291:13311 13316:14336 14341:15356 15361:16381" ht="38.25" customHeight="1" x14ac:dyDescent="0.3">
      <c r="A59" s="12"/>
      <c r="B59" s="12"/>
      <c r="C59" s="12"/>
      <c r="D59" s="88"/>
      <c r="E59" s="88"/>
      <c r="F59" s="89"/>
      <c r="G59" s="77"/>
      <c r="H59" s="77"/>
      <c r="O59" s="77"/>
      <c r="P59" s="77"/>
      <c r="Q59" s="77"/>
    </row>
    <row r="60" spans="1:1021 1026:2046 2051:3071 3076:4096 4101:5116 5121:6141 6146:7166 7171:8191 8196:9216 9221:10236 10241:11261 11266:12286 12291:13311 13316:14336 14341:15356 15361:16381" ht="19.95" customHeight="1" x14ac:dyDescent="0.3">
      <c r="A60" s="12" t="s">
        <v>304</v>
      </c>
      <c r="B60" s="12"/>
      <c r="C60" s="12"/>
      <c r="D60" s="12"/>
      <c r="E60" s="90"/>
      <c r="F60" s="91"/>
      <c r="G60" s="77"/>
      <c r="H60" s="77"/>
      <c r="I60" s="77"/>
      <c r="J60" s="77"/>
      <c r="K60" s="77"/>
      <c r="L60" s="77"/>
      <c r="M60" s="77"/>
      <c r="N60" s="77"/>
      <c r="O60" s="77"/>
      <c r="P60" s="77"/>
      <c r="Q60" s="77"/>
    </row>
    <row r="61" spans="1:1021 1026:2046 2051:3071 3076:4096 4101:5116 5121:6141 6146:7166 7171:8191 8196:9216 9221:10236 10241:11261 11266:12286 12291:13311 13316:14336 14341:15356 15361:16381" ht="19.95" customHeight="1" x14ac:dyDescent="0.3">
      <c r="A61" s="111" t="s">
        <v>302</v>
      </c>
      <c r="B61" s="111"/>
      <c r="C61" s="156"/>
      <c r="D61" s="156"/>
      <c r="E61" s="156"/>
      <c r="F61" s="156"/>
      <c r="G61" s="77"/>
      <c r="H61" s="77"/>
      <c r="I61" s="77"/>
      <c r="J61" s="77"/>
      <c r="K61" s="77"/>
      <c r="L61" s="77"/>
      <c r="M61" s="77"/>
      <c r="N61" s="77"/>
      <c r="O61" s="77"/>
      <c r="P61" s="77"/>
      <c r="Q61" s="77"/>
      <c r="R61" s="77"/>
      <c r="S61" s="77"/>
      <c r="T61" s="77"/>
      <c r="U61" s="77"/>
      <c r="V61" s="77"/>
    </row>
    <row r="62" spans="1:1021 1026:2046 2051:3071 3076:4096 4101:5116 5121:6141 6146:7166 7171:8191 8196:9216 9221:10236 10241:11261 11266:12286 12291:13311 13316:14336 14341:15356 15361:16381" ht="19.95" customHeight="1" x14ac:dyDescent="0.3">
      <c r="A62" s="111" t="s">
        <v>18</v>
      </c>
      <c r="B62" s="156">
        <v>2022</v>
      </c>
      <c r="C62" s="156">
        <v>2021</v>
      </c>
      <c r="D62" s="156">
        <v>2020</v>
      </c>
      <c r="E62" s="156">
        <v>2019</v>
      </c>
      <c r="F62" s="156">
        <v>2018</v>
      </c>
      <c r="G62" s="77"/>
      <c r="H62" s="77"/>
      <c r="I62" s="77"/>
      <c r="J62" s="77"/>
      <c r="K62" s="77"/>
      <c r="L62" s="77"/>
      <c r="M62" s="77"/>
      <c r="N62" s="77"/>
      <c r="O62" s="77"/>
      <c r="P62" s="77"/>
      <c r="Q62" s="77"/>
      <c r="R62" s="77"/>
      <c r="S62" s="77"/>
      <c r="T62" s="77"/>
      <c r="U62" s="77"/>
      <c r="V62" s="77"/>
    </row>
    <row r="63" spans="1:1021 1026:2046 2051:3071 3076:4096 4101:5116 5121:6141 6146:7166 7171:8191 8196:9216 9221:10236 10241:11261 11266:12286 12291:13311 13316:14336 14341:15356 15361:16381" ht="19.95" customHeight="1" thickBot="1" x14ac:dyDescent="0.35">
      <c r="A63" s="162" t="s">
        <v>3</v>
      </c>
      <c r="B63" s="162">
        <v>0.78</v>
      </c>
      <c r="C63" s="253">
        <v>0.71</v>
      </c>
      <c r="D63" s="253">
        <v>0.63</v>
      </c>
      <c r="E63" s="253">
        <v>0.74448000000000003</v>
      </c>
      <c r="F63" s="253">
        <v>0.48263400000000001</v>
      </c>
      <c r="G63" s="77"/>
      <c r="H63" s="77"/>
      <c r="I63" s="77"/>
      <c r="J63" s="77"/>
      <c r="K63" s="77"/>
      <c r="L63" s="77"/>
      <c r="M63" s="77"/>
      <c r="N63" s="77"/>
      <c r="O63" s="77"/>
      <c r="P63" s="77"/>
      <c r="Q63" s="77"/>
      <c r="R63" s="77"/>
      <c r="S63" s="77"/>
      <c r="T63" s="77"/>
      <c r="U63" s="77"/>
      <c r="V63" s="77"/>
    </row>
    <row r="64" spans="1:1021 1026:2046 2051:3071 3076:4096 4101:5116 5121:6141 6146:7166 7171:8191 8196:9216 9221:10236 10241:11261 11266:12286 12291:13311 13316:14336 14341:15356 15361:16381" ht="19.95" customHeight="1" x14ac:dyDescent="0.3">
      <c r="A64" s="9" t="s">
        <v>75</v>
      </c>
      <c r="B64" s="71">
        <v>0</v>
      </c>
      <c r="C64" s="71">
        <v>1.2999999999999999E-2</v>
      </c>
      <c r="D64" s="71">
        <v>0</v>
      </c>
      <c r="E64" s="71">
        <v>0</v>
      </c>
      <c r="F64" s="71">
        <v>0</v>
      </c>
      <c r="G64" s="77"/>
      <c r="H64" s="77"/>
      <c r="I64" s="77"/>
      <c r="J64" s="77"/>
      <c r="K64" s="77"/>
      <c r="L64" s="77"/>
      <c r="M64" s="77"/>
      <c r="N64" s="77"/>
      <c r="O64" s="77"/>
      <c r="P64" s="77"/>
      <c r="Q64" s="77"/>
      <c r="R64" s="77"/>
      <c r="S64" s="77"/>
      <c r="T64" s="77"/>
      <c r="U64" s="77"/>
      <c r="V64" s="77"/>
    </row>
    <row r="65" spans="1:22" ht="19.95" customHeight="1" x14ac:dyDescent="0.3">
      <c r="A65" s="9" t="s">
        <v>15</v>
      </c>
      <c r="B65" s="71">
        <v>6.2199999999999998E-3</v>
      </c>
      <c r="C65" s="71">
        <v>0.26100000000000001</v>
      </c>
      <c r="D65" s="71">
        <v>4.8999999999999998E-4</v>
      </c>
      <c r="E65" s="71">
        <v>0</v>
      </c>
      <c r="F65" s="71">
        <v>2.9999999999999997E-5</v>
      </c>
      <c r="G65" s="77"/>
      <c r="H65" s="77"/>
      <c r="I65" s="77"/>
      <c r="J65" s="77"/>
      <c r="K65" s="77"/>
      <c r="L65" s="77"/>
      <c r="M65" s="77"/>
      <c r="N65" s="77"/>
      <c r="O65" s="77"/>
      <c r="P65" s="77"/>
      <c r="Q65" s="77"/>
      <c r="R65" s="77"/>
      <c r="S65" s="77"/>
      <c r="T65" s="77"/>
      <c r="U65" s="77"/>
      <c r="V65" s="77"/>
    </row>
    <row r="66" spans="1:22" ht="19.95" customHeight="1" x14ac:dyDescent="0.3">
      <c r="A66" s="9" t="s">
        <v>13</v>
      </c>
      <c r="B66" s="71">
        <v>0.32900000000000001</v>
      </c>
      <c r="C66" s="71">
        <v>0.313</v>
      </c>
      <c r="D66" s="71">
        <v>0.29836999999999897</v>
      </c>
      <c r="E66" s="71">
        <v>0.37198000000000003</v>
      </c>
      <c r="F66" s="71">
        <v>0.19057400000000002</v>
      </c>
      <c r="G66" s="77"/>
      <c r="H66" s="77"/>
      <c r="I66" s="77"/>
      <c r="J66" s="77"/>
      <c r="K66" s="77"/>
      <c r="L66" s="77"/>
      <c r="M66" s="77"/>
      <c r="N66" s="77"/>
      <c r="O66" s="77"/>
      <c r="P66" s="77"/>
      <c r="Q66" s="77"/>
      <c r="R66" s="77"/>
      <c r="S66" s="77"/>
      <c r="T66" s="77"/>
      <c r="U66" s="77"/>
      <c r="V66" s="77"/>
    </row>
    <row r="67" spans="1:22" ht="19.95" customHeight="1" x14ac:dyDescent="0.3">
      <c r="A67" s="9" t="s">
        <v>14</v>
      </c>
      <c r="B67" s="71">
        <v>0.45</v>
      </c>
      <c r="C67" s="71">
        <v>0.39400000000000002</v>
      </c>
      <c r="D67" s="71">
        <v>0.33178774</v>
      </c>
      <c r="E67" s="71">
        <v>0.3725</v>
      </c>
      <c r="F67" s="71">
        <v>0.29202999999999996</v>
      </c>
      <c r="O67" s="77"/>
      <c r="P67" s="77"/>
      <c r="Q67" s="77"/>
      <c r="R67" s="77"/>
      <c r="S67" s="77"/>
      <c r="T67" s="77"/>
      <c r="U67" s="77"/>
      <c r="V67" s="77"/>
    </row>
    <row r="68" spans="1:22" ht="19.95" customHeight="1" thickBot="1" x14ac:dyDescent="0.35">
      <c r="A68" s="162" t="s">
        <v>83</v>
      </c>
      <c r="B68" s="162">
        <v>1.77</v>
      </c>
      <c r="C68" s="253">
        <v>1.6060000000000001</v>
      </c>
      <c r="D68" s="253">
        <v>1.613</v>
      </c>
      <c r="E68" s="253">
        <v>3.220005</v>
      </c>
      <c r="F68" s="253">
        <v>2.8923839999999998</v>
      </c>
      <c r="G68" s="12"/>
      <c r="K68" s="76"/>
      <c r="L68" s="76"/>
      <c r="M68" s="76"/>
      <c r="N68" s="76"/>
      <c r="O68" s="76"/>
      <c r="P68" s="77"/>
      <c r="Q68" s="77"/>
      <c r="R68" s="77"/>
      <c r="S68" s="77"/>
      <c r="T68" s="77"/>
      <c r="U68" s="77"/>
      <c r="V68" s="77"/>
    </row>
    <row r="69" spans="1:22" ht="19.95" customHeight="1" thickBot="1" x14ac:dyDescent="0.35">
      <c r="A69" s="162" t="s">
        <v>69</v>
      </c>
      <c r="B69" s="162">
        <v>2.89</v>
      </c>
      <c r="C69" s="253">
        <v>3.38</v>
      </c>
      <c r="D69" s="253">
        <v>4.8369999999999997</v>
      </c>
      <c r="E69" s="253">
        <v>5.9089669999999996</v>
      </c>
      <c r="F69" s="253">
        <v>7.3360430000000001</v>
      </c>
      <c r="G69" s="12"/>
      <c r="K69" s="76"/>
      <c r="L69" s="76"/>
      <c r="M69" s="76"/>
      <c r="N69" s="76"/>
      <c r="O69" s="76"/>
      <c r="P69" s="77"/>
      <c r="Q69" s="77"/>
      <c r="R69" s="77"/>
      <c r="S69" s="77"/>
      <c r="T69" s="77"/>
      <c r="U69" s="77"/>
      <c r="V69" s="77"/>
    </row>
    <row r="70" spans="1:22" ht="19.95" customHeight="1" x14ac:dyDescent="0.3">
      <c r="A70" s="9" t="s">
        <v>12</v>
      </c>
      <c r="B70" s="9">
        <v>1.89</v>
      </c>
      <c r="C70" s="71">
        <v>1.7190000000000001</v>
      </c>
      <c r="D70" s="71">
        <v>1.8037699999999999</v>
      </c>
      <c r="E70" s="71">
        <v>1.5765499999999999</v>
      </c>
      <c r="F70" s="71">
        <v>1.5596649999999999</v>
      </c>
      <c r="K70" s="76"/>
      <c r="L70" s="76"/>
      <c r="M70" s="76"/>
      <c r="N70" s="76"/>
      <c r="O70" s="76"/>
      <c r="P70" s="77"/>
      <c r="Q70" s="77"/>
      <c r="R70" s="77"/>
      <c r="S70" s="77"/>
      <c r="T70" s="77"/>
      <c r="U70" s="77"/>
      <c r="V70" s="77"/>
    </row>
    <row r="71" spans="1:22" ht="19.95" customHeight="1" x14ac:dyDescent="0.3">
      <c r="A71" s="9" t="s">
        <v>337</v>
      </c>
      <c r="B71" s="71">
        <v>1</v>
      </c>
      <c r="C71" s="71">
        <v>1.657</v>
      </c>
      <c r="D71" s="71">
        <v>3.0342099999999999</v>
      </c>
      <c r="E71" s="71">
        <v>4.3324170000000004</v>
      </c>
      <c r="F71" s="71">
        <v>5.7763779999999993</v>
      </c>
      <c r="G71" s="12"/>
      <c r="K71" s="76"/>
      <c r="L71" s="76"/>
      <c r="M71" s="76"/>
      <c r="N71" s="76"/>
      <c r="O71" s="76"/>
      <c r="P71" s="77"/>
      <c r="Q71" s="77"/>
      <c r="R71" s="77"/>
      <c r="S71" s="77"/>
      <c r="T71" s="77"/>
      <c r="U71" s="77"/>
      <c r="V71" s="77"/>
    </row>
    <row r="72" spans="1:22" ht="19.95" customHeight="1" thickBot="1" x14ac:dyDescent="0.35">
      <c r="A72" s="162" t="s">
        <v>4</v>
      </c>
      <c r="B72" s="162">
        <v>3.05</v>
      </c>
      <c r="C72" s="253">
        <v>3.7450000000000001</v>
      </c>
      <c r="D72" s="253">
        <v>2.8860000000000001</v>
      </c>
      <c r="E72" s="253">
        <v>4.2793799999999997</v>
      </c>
      <c r="F72" s="253">
        <v>3.7565399999999998</v>
      </c>
      <c r="G72" s="12"/>
      <c r="K72" s="76"/>
      <c r="L72" s="76"/>
      <c r="M72" s="76"/>
      <c r="N72" s="76"/>
      <c r="O72" s="76"/>
      <c r="P72" s="77"/>
      <c r="Q72" s="77"/>
      <c r="R72" s="77"/>
      <c r="S72" s="77"/>
      <c r="T72" s="77"/>
      <c r="U72" s="77"/>
      <c r="V72" s="77"/>
    </row>
    <row r="73" spans="1:22" ht="19.95" customHeight="1" thickBot="1" x14ac:dyDescent="0.35">
      <c r="A73" s="162" t="s">
        <v>6</v>
      </c>
      <c r="B73" s="165">
        <v>8.5</v>
      </c>
      <c r="C73" s="253">
        <v>9.4390000000000001</v>
      </c>
      <c r="D73" s="253">
        <v>9.968</v>
      </c>
      <c r="E73" s="253">
        <v>14.152831999999998</v>
      </c>
      <c r="F73" s="253">
        <v>14.467601</v>
      </c>
      <c r="G73" s="12"/>
      <c r="K73" s="76"/>
      <c r="L73" s="76"/>
      <c r="M73" s="76"/>
      <c r="N73" s="76"/>
      <c r="O73" s="76"/>
      <c r="P73" s="77"/>
      <c r="Q73" s="77"/>
      <c r="R73" s="77"/>
      <c r="S73" s="77"/>
      <c r="T73" s="77"/>
      <c r="U73" s="77"/>
      <c r="V73" s="77"/>
    </row>
    <row r="74" spans="1:22" s="116" customFormat="1" ht="19.95" customHeight="1" x14ac:dyDescent="0.3">
      <c r="A74" s="116" t="s">
        <v>305</v>
      </c>
      <c r="B74" s="127">
        <f>SUM(B66:B68)</f>
        <v>2.5489999999999999</v>
      </c>
      <c r="C74" s="127">
        <f t="shared" ref="C74:F74" si="2">SUM(C66:C68)</f>
        <v>2.3130000000000002</v>
      </c>
      <c r="D74" s="127">
        <f t="shared" si="2"/>
        <v>2.2431577399999991</v>
      </c>
      <c r="E74" s="127">
        <f t="shared" si="2"/>
        <v>3.9644849999999998</v>
      </c>
      <c r="F74" s="127">
        <f t="shared" si="2"/>
        <v>3.3749879999999997</v>
      </c>
      <c r="H74" s="9"/>
      <c r="I74" s="9"/>
      <c r="J74" s="9"/>
    </row>
    <row r="75" spans="1:22" ht="19.95" customHeight="1" x14ac:dyDescent="0.3">
      <c r="B75" s="444">
        <f>B74/B73</f>
        <v>0.29988235294117649</v>
      </c>
      <c r="C75" s="444">
        <f t="shared" ref="C75:F75" si="3">C74/C73</f>
        <v>0.24504714482466364</v>
      </c>
      <c r="D75" s="444">
        <f t="shared" si="3"/>
        <v>0.22503588884430167</v>
      </c>
      <c r="E75" s="444">
        <f t="shared" si="3"/>
        <v>0.28011955487071422</v>
      </c>
      <c r="F75" s="444">
        <f t="shared" si="3"/>
        <v>0.23327903499688715</v>
      </c>
    </row>
    <row r="76" spans="1:22" ht="19.95" customHeight="1" x14ac:dyDescent="0.3">
      <c r="A76" s="111" t="s">
        <v>412</v>
      </c>
      <c r="B76" s="111"/>
      <c r="C76" s="156"/>
      <c r="D76" s="156"/>
      <c r="E76" s="156"/>
      <c r="F76" s="156"/>
      <c r="O76" s="20"/>
    </row>
    <row r="77" spans="1:22" ht="19.95" customHeight="1" x14ac:dyDescent="0.3">
      <c r="A77" s="111" t="s">
        <v>18</v>
      </c>
      <c r="B77" s="156">
        <v>2022</v>
      </c>
      <c r="C77" s="156">
        <v>2021</v>
      </c>
      <c r="D77" s="156">
        <v>2020</v>
      </c>
      <c r="E77" s="156">
        <v>2019</v>
      </c>
      <c r="F77" s="156">
        <v>2018</v>
      </c>
      <c r="O77" s="77"/>
    </row>
    <row r="78" spans="1:22" ht="19.95" customHeight="1" thickBot="1" x14ac:dyDescent="0.35">
      <c r="A78" s="140" t="s">
        <v>3</v>
      </c>
      <c r="B78" s="140">
        <v>50.8</v>
      </c>
      <c r="C78" s="254">
        <v>46</v>
      </c>
      <c r="D78" s="254">
        <v>39.416872424636736</v>
      </c>
      <c r="E78" s="254">
        <v>69.395153446752431</v>
      </c>
      <c r="F78" s="254">
        <v>66.975892570940303</v>
      </c>
      <c r="O78" s="77"/>
    </row>
    <row r="79" spans="1:22" ht="19.95" customHeight="1" x14ac:dyDescent="0.3">
      <c r="A79" s="34" t="s">
        <v>75</v>
      </c>
      <c r="B79" s="34">
        <v>0</v>
      </c>
      <c r="C79" s="168">
        <v>0</v>
      </c>
      <c r="D79" s="168">
        <v>5.3033517182867946</v>
      </c>
      <c r="E79" s="168">
        <v>0</v>
      </c>
      <c r="F79" s="168">
        <v>0</v>
      </c>
      <c r="O79" s="77"/>
    </row>
    <row r="80" spans="1:22" ht="19.95" customHeight="1" x14ac:dyDescent="0.3">
      <c r="A80" s="34" t="s">
        <v>15</v>
      </c>
      <c r="B80" s="106">
        <v>3.9</v>
      </c>
      <c r="C80" s="168">
        <v>2</v>
      </c>
      <c r="D80" s="168">
        <v>0.28508485824254326</v>
      </c>
      <c r="E80" s="168">
        <v>0</v>
      </c>
      <c r="F80" s="168">
        <v>0</v>
      </c>
      <c r="O80" s="77"/>
    </row>
    <row r="81" spans="1:21" ht="19.95" customHeight="1" x14ac:dyDescent="0.3">
      <c r="A81" s="34" t="s">
        <v>13</v>
      </c>
      <c r="B81" s="34">
        <v>85</v>
      </c>
      <c r="C81" s="168">
        <v>77</v>
      </c>
      <c r="D81" s="168">
        <v>61.941093577823409</v>
      </c>
      <c r="E81" s="168">
        <v>83.291554700303337</v>
      </c>
      <c r="F81" s="168">
        <v>44.844191061375746</v>
      </c>
      <c r="O81" s="77"/>
    </row>
    <row r="82" spans="1:21" ht="19.95" customHeight="1" x14ac:dyDescent="0.3">
      <c r="A82" s="34" t="s">
        <v>14</v>
      </c>
      <c r="B82" s="34">
        <v>377</v>
      </c>
      <c r="C82" s="168">
        <v>315</v>
      </c>
      <c r="D82" s="168">
        <v>244.56133574920307</v>
      </c>
      <c r="E82" s="168">
        <v>302.71582555289393</v>
      </c>
      <c r="F82" s="168">
        <v>247.91099649035178</v>
      </c>
      <c r="O82" s="77"/>
    </row>
    <row r="83" spans="1:21" ht="19.95" customHeight="1" thickBot="1" x14ac:dyDescent="0.35">
      <c r="A83" s="140" t="s">
        <v>83</v>
      </c>
      <c r="B83" s="140">
        <v>594</v>
      </c>
      <c r="C83" s="254">
        <v>550</v>
      </c>
      <c r="D83" s="254">
        <v>710</v>
      </c>
      <c r="E83" s="254">
        <v>1930</v>
      </c>
      <c r="F83" s="254">
        <v>2190</v>
      </c>
      <c r="G83" s="167"/>
      <c r="K83" s="76"/>
      <c r="L83" s="76"/>
      <c r="M83" s="76"/>
      <c r="N83" s="76"/>
      <c r="O83" s="76"/>
    </row>
    <row r="84" spans="1:21" ht="19.95" customHeight="1" thickBot="1" x14ac:dyDescent="0.35">
      <c r="A84" s="140" t="s">
        <v>69</v>
      </c>
      <c r="B84" s="140">
        <v>154</v>
      </c>
      <c r="C84" s="254">
        <v>364</v>
      </c>
      <c r="D84" s="254">
        <v>254.19891769219493</v>
      </c>
      <c r="E84" s="254">
        <v>321.23934280421901</v>
      </c>
      <c r="F84" s="254">
        <v>407.65119374912302</v>
      </c>
      <c r="G84" s="167"/>
      <c r="K84" s="76"/>
      <c r="L84" s="76"/>
      <c r="M84" s="76"/>
      <c r="N84" s="76"/>
      <c r="O84" s="76"/>
    </row>
    <row r="85" spans="1:21" ht="19.95" customHeight="1" x14ac:dyDescent="0.3">
      <c r="A85" s="34" t="s">
        <v>11</v>
      </c>
      <c r="B85" s="34">
        <v>71.27</v>
      </c>
      <c r="C85" s="168">
        <v>119</v>
      </c>
      <c r="D85" s="168">
        <v>210</v>
      </c>
      <c r="E85" s="168">
        <v>315.10222741213232</v>
      </c>
      <c r="F85" s="168">
        <v>418.85756739131324</v>
      </c>
      <c r="G85" s="168"/>
    </row>
    <row r="86" spans="1:21" ht="19.95" customHeight="1" x14ac:dyDescent="0.3">
      <c r="A86" s="34" t="s">
        <v>12</v>
      </c>
      <c r="B86" s="34">
        <v>396</v>
      </c>
      <c r="C86" s="168">
        <v>360</v>
      </c>
      <c r="D86" s="168">
        <v>380</v>
      </c>
      <c r="E86" s="168">
        <v>339.4051078291136</v>
      </c>
      <c r="F86" s="168">
        <v>370.89935368701168</v>
      </c>
      <c r="G86" s="168"/>
    </row>
    <row r="87" spans="1:21" ht="19.95" customHeight="1" thickBot="1" x14ac:dyDescent="0.35">
      <c r="A87" s="140" t="s">
        <v>4</v>
      </c>
      <c r="B87" s="140">
        <v>455</v>
      </c>
      <c r="C87" s="254">
        <v>549</v>
      </c>
      <c r="D87" s="254">
        <v>420</v>
      </c>
      <c r="E87" s="254">
        <v>640</v>
      </c>
      <c r="F87" s="254">
        <v>570</v>
      </c>
      <c r="G87" s="167"/>
      <c r="K87" s="76"/>
      <c r="L87" s="76"/>
      <c r="M87" s="76"/>
      <c r="N87" s="76"/>
      <c r="O87" s="76"/>
    </row>
    <row r="88" spans="1:21" ht="19.95" customHeight="1" thickBot="1" x14ac:dyDescent="0.35">
      <c r="A88" s="140" t="s">
        <v>6</v>
      </c>
      <c r="B88" s="140">
        <v>193</v>
      </c>
      <c r="C88" s="254">
        <v>216</v>
      </c>
      <c r="D88" s="254">
        <v>226.12079027030373</v>
      </c>
      <c r="E88" s="254">
        <v>377.3410875932808</v>
      </c>
      <c r="F88" s="254">
        <v>436.21355698674432</v>
      </c>
      <c r="G88" s="167"/>
      <c r="K88" s="76"/>
      <c r="L88" s="76"/>
      <c r="M88" s="76"/>
      <c r="N88" s="76"/>
      <c r="O88" s="76"/>
    </row>
    <row r="89" spans="1:21" ht="19.95" customHeight="1" x14ac:dyDescent="0.3">
      <c r="F89" s="77"/>
      <c r="G89" s="77"/>
      <c r="H89" s="77"/>
    </row>
    <row r="90" spans="1:21" ht="19.95" customHeight="1" x14ac:dyDescent="0.3">
      <c r="E90" s="79"/>
      <c r="F90" s="79"/>
      <c r="G90" s="79"/>
      <c r="H90" s="79"/>
    </row>
    <row r="91" spans="1:21" ht="19.95" customHeight="1" x14ac:dyDescent="0.3">
      <c r="A91" s="111" t="s">
        <v>148</v>
      </c>
      <c r="B91" s="111"/>
      <c r="C91" s="111"/>
      <c r="D91" s="111"/>
      <c r="E91" s="111"/>
      <c r="F91" s="111"/>
      <c r="G91" s="111"/>
      <c r="H91" s="111"/>
      <c r="I91" s="111"/>
    </row>
    <row r="92" spans="1:21" ht="60" x14ac:dyDescent="0.3">
      <c r="A92" s="111" t="s">
        <v>736</v>
      </c>
      <c r="B92" s="111"/>
      <c r="C92" s="156" t="s">
        <v>145</v>
      </c>
      <c r="D92" s="156" t="s">
        <v>146</v>
      </c>
      <c r="E92" s="156" t="s">
        <v>475</v>
      </c>
      <c r="F92" s="156" t="s">
        <v>397</v>
      </c>
      <c r="G92" s="156" t="s">
        <v>147</v>
      </c>
      <c r="H92" s="156" t="s">
        <v>336</v>
      </c>
      <c r="I92" s="156" t="s">
        <v>214</v>
      </c>
    </row>
    <row r="93" spans="1:21" ht="19.95" customHeight="1" x14ac:dyDescent="0.3">
      <c r="A93" s="9" t="s">
        <v>75</v>
      </c>
      <c r="C93" s="77">
        <v>4.96</v>
      </c>
      <c r="D93" s="77">
        <v>0.03</v>
      </c>
      <c r="E93" s="77">
        <v>5</v>
      </c>
      <c r="F93" s="77">
        <v>0</v>
      </c>
      <c r="G93" s="9">
        <v>0</v>
      </c>
      <c r="H93" s="9">
        <v>2.09</v>
      </c>
      <c r="I93" s="77">
        <v>4.96</v>
      </c>
      <c r="O93" s="77"/>
      <c r="P93" s="77"/>
      <c r="Q93" s="77"/>
      <c r="R93" s="77"/>
      <c r="S93" s="77"/>
      <c r="T93" s="77"/>
      <c r="U93" s="77"/>
    </row>
    <row r="94" spans="1:21" ht="19.95" customHeight="1" x14ac:dyDescent="0.3">
      <c r="A94" s="9" t="s">
        <v>15</v>
      </c>
      <c r="C94" s="77">
        <v>2.2389999999999999</v>
      </c>
      <c r="D94" s="77">
        <v>0.05</v>
      </c>
      <c r="E94" s="77">
        <f t="shared" ref="E94:E101" si="4">C94-D94</f>
        <v>2.1890000000000001</v>
      </c>
      <c r="F94" s="77">
        <v>6.9</v>
      </c>
      <c r="G94" s="9">
        <v>0</v>
      </c>
      <c r="H94" s="9">
        <v>0.3</v>
      </c>
      <c r="I94" s="77">
        <v>2.2389999999999999</v>
      </c>
      <c r="O94" s="77"/>
      <c r="P94" s="77"/>
      <c r="Q94" s="77"/>
      <c r="R94" s="77"/>
      <c r="S94" s="77"/>
      <c r="T94" s="77"/>
      <c r="U94" s="77"/>
    </row>
    <row r="95" spans="1:21" ht="19.95" customHeight="1" x14ac:dyDescent="0.3">
      <c r="A95" s="9" t="s">
        <v>14</v>
      </c>
      <c r="C95" s="77">
        <v>2.1</v>
      </c>
      <c r="D95" s="77">
        <v>4.7E-2</v>
      </c>
      <c r="E95" s="77">
        <f t="shared" si="4"/>
        <v>2.0529999999999999</v>
      </c>
      <c r="F95" s="77">
        <v>0</v>
      </c>
      <c r="G95" s="9">
        <v>0</v>
      </c>
      <c r="H95" s="9">
        <v>1.28</v>
      </c>
      <c r="I95" s="77">
        <v>2.0710000000000002</v>
      </c>
      <c r="O95" s="77"/>
      <c r="P95" s="77"/>
      <c r="Q95" s="77"/>
      <c r="R95" s="77"/>
      <c r="S95" s="77"/>
      <c r="T95" s="77"/>
      <c r="U95" s="77"/>
    </row>
    <row r="96" spans="1:21" ht="19.95" customHeight="1" x14ac:dyDescent="0.3">
      <c r="A96" s="9" t="s">
        <v>13</v>
      </c>
      <c r="C96" s="77">
        <v>1.3</v>
      </c>
      <c r="D96" s="77">
        <v>4.0000000000000001E-3</v>
      </c>
      <c r="E96" s="77">
        <f t="shared" si="4"/>
        <v>1.296</v>
      </c>
      <c r="F96" s="77">
        <v>8.6</v>
      </c>
      <c r="G96" s="9">
        <v>0</v>
      </c>
      <c r="H96" s="9">
        <v>2.99</v>
      </c>
      <c r="I96" s="77">
        <v>1.319</v>
      </c>
      <c r="J96" s="77"/>
      <c r="L96" s="444"/>
      <c r="O96" s="77"/>
      <c r="P96" s="77"/>
      <c r="Q96" s="77"/>
      <c r="R96" s="77"/>
      <c r="S96" s="77"/>
      <c r="T96" s="77"/>
      <c r="U96" s="77"/>
    </row>
    <row r="97" spans="1:21" ht="19.95" customHeight="1" x14ac:dyDescent="0.3">
      <c r="A97" s="9" t="s">
        <v>10</v>
      </c>
      <c r="C97" s="77">
        <v>1.77</v>
      </c>
      <c r="D97" s="77">
        <v>0</v>
      </c>
      <c r="E97" s="77">
        <f t="shared" si="4"/>
        <v>1.77</v>
      </c>
      <c r="F97" s="77">
        <v>0</v>
      </c>
      <c r="G97" s="9">
        <v>0.69</v>
      </c>
      <c r="H97" s="9">
        <v>5.92</v>
      </c>
      <c r="I97" s="77">
        <v>1.77</v>
      </c>
      <c r="O97" s="77"/>
      <c r="P97" s="77"/>
      <c r="Q97" s="77"/>
      <c r="R97" s="77"/>
      <c r="S97" s="77"/>
      <c r="T97" s="77"/>
      <c r="U97" s="77"/>
    </row>
    <row r="98" spans="1:21" ht="19.95" customHeight="1" x14ac:dyDescent="0.3">
      <c r="A98" s="9" t="s">
        <v>11</v>
      </c>
      <c r="C98" s="77">
        <v>1</v>
      </c>
      <c r="D98" s="77">
        <v>2.23</v>
      </c>
      <c r="E98" s="77">
        <f t="shared" si="4"/>
        <v>-1.23</v>
      </c>
      <c r="F98" s="77">
        <v>32.4</v>
      </c>
      <c r="G98" s="9">
        <v>9.27</v>
      </c>
      <c r="H98" s="9">
        <v>6.98</v>
      </c>
      <c r="I98" s="77">
        <v>0</v>
      </c>
      <c r="O98" s="77"/>
      <c r="P98" s="77"/>
      <c r="Q98" s="77"/>
      <c r="R98" s="77"/>
      <c r="S98" s="77"/>
      <c r="T98" s="77"/>
      <c r="U98" s="77"/>
    </row>
    <row r="99" spans="1:21" ht="19.95" customHeight="1" x14ac:dyDescent="0.3">
      <c r="A99" s="9" t="s">
        <v>12</v>
      </c>
      <c r="C99" s="77">
        <v>1.89</v>
      </c>
      <c r="D99" s="77">
        <v>0</v>
      </c>
      <c r="E99" s="77">
        <f t="shared" si="4"/>
        <v>1.89</v>
      </c>
      <c r="F99" s="77">
        <v>0.318</v>
      </c>
      <c r="G99" s="9">
        <v>0</v>
      </c>
      <c r="H99" s="9">
        <v>7.53</v>
      </c>
      <c r="I99" s="77">
        <v>0</v>
      </c>
      <c r="O99" s="77"/>
      <c r="P99" s="77"/>
      <c r="Q99" s="77"/>
      <c r="R99" s="77"/>
      <c r="S99" s="77"/>
      <c r="T99" s="77"/>
      <c r="U99" s="77"/>
    </row>
    <row r="100" spans="1:21" ht="19.95" customHeight="1" x14ac:dyDescent="0.3">
      <c r="A100" s="9" t="s">
        <v>16</v>
      </c>
      <c r="C100" s="77">
        <v>3.0550000000000002</v>
      </c>
      <c r="D100" s="77">
        <v>2.41</v>
      </c>
      <c r="E100" s="77">
        <f t="shared" si="4"/>
        <v>0.64500000000000002</v>
      </c>
      <c r="F100" s="77">
        <v>1.04</v>
      </c>
      <c r="G100" s="9">
        <v>19.079999999999998</v>
      </c>
      <c r="H100" s="9">
        <v>0</v>
      </c>
      <c r="I100" s="77">
        <v>3.0550000000000002</v>
      </c>
      <c r="O100" s="77"/>
      <c r="P100" s="77"/>
      <c r="Q100" s="77"/>
      <c r="R100" s="77"/>
      <c r="S100" s="77"/>
      <c r="T100" s="77"/>
      <c r="U100" s="77"/>
    </row>
    <row r="101" spans="1:21" ht="19.95" customHeight="1" thickBot="1" x14ac:dyDescent="0.35">
      <c r="A101" s="162" t="s">
        <v>6</v>
      </c>
      <c r="B101" s="162"/>
      <c r="C101" s="163">
        <f>SUM(C93:C100)</f>
        <v>18.314</v>
      </c>
      <c r="D101" s="163">
        <f>SUM(D93:D100)</f>
        <v>4.7709999999999999</v>
      </c>
      <c r="E101" s="163">
        <f t="shared" si="4"/>
        <v>13.542999999999999</v>
      </c>
      <c r="F101" s="163">
        <f>SUM(F93:F100)</f>
        <v>49.257999999999996</v>
      </c>
      <c r="G101" s="163">
        <f>SUM(G93:G100)</f>
        <v>29.04</v>
      </c>
      <c r="H101" s="163">
        <f>SUM(H93:H100)</f>
        <v>27.090000000000003</v>
      </c>
      <c r="I101" s="163">
        <f>SUM(I93:I100)</f>
        <v>15.413999999999998</v>
      </c>
    </row>
    <row r="102" spans="1:21" s="116" customFormat="1" ht="19.95" customHeight="1" x14ac:dyDescent="0.3">
      <c r="A102" s="116" t="s">
        <v>305</v>
      </c>
      <c r="D102" s="169"/>
      <c r="E102" s="169"/>
      <c r="F102" s="169"/>
      <c r="G102" s="169"/>
      <c r="H102" s="169"/>
      <c r="J102" s="9"/>
    </row>
    <row r="103" spans="1:21" ht="19.95" customHeight="1" x14ac:dyDescent="0.3">
      <c r="E103" s="92"/>
      <c r="F103" s="92"/>
      <c r="G103" s="93"/>
    </row>
    <row r="104" spans="1:21" ht="19.95" customHeight="1" x14ac:dyDescent="0.3">
      <c r="A104" s="111" t="s">
        <v>85</v>
      </c>
      <c r="B104" s="111"/>
      <c r="C104" s="111"/>
      <c r="D104" s="111"/>
      <c r="E104" s="111"/>
      <c r="F104" s="111"/>
    </row>
    <row r="105" spans="1:21" ht="25.2" customHeight="1" x14ac:dyDescent="0.3">
      <c r="A105" s="553" t="s">
        <v>365</v>
      </c>
      <c r="B105" s="553"/>
      <c r="C105" s="553"/>
      <c r="D105" s="553"/>
      <c r="E105" s="553"/>
      <c r="F105" s="553"/>
    </row>
    <row r="106" spans="1:21" ht="25.2" customHeight="1" x14ac:dyDescent="0.3">
      <c r="A106" s="553" t="s">
        <v>308</v>
      </c>
      <c r="B106" s="553"/>
      <c r="C106" s="553"/>
      <c r="D106" s="553"/>
      <c r="E106" s="553"/>
      <c r="F106" s="553"/>
    </row>
    <row r="108" spans="1:21" ht="19.95" customHeight="1" x14ac:dyDescent="0.3">
      <c r="A108" s="157" t="s">
        <v>476</v>
      </c>
      <c r="B108" s="157"/>
      <c r="C108" s="157"/>
      <c r="D108" s="157"/>
      <c r="E108" s="157"/>
      <c r="F108" s="157"/>
    </row>
    <row r="109" spans="1:21" ht="19.95" customHeight="1" x14ac:dyDescent="0.3">
      <c r="A109" s="111" t="s">
        <v>18</v>
      </c>
      <c r="B109" s="156">
        <v>2022</v>
      </c>
      <c r="C109" s="156">
        <v>2021</v>
      </c>
      <c r="D109" s="156">
        <v>2020</v>
      </c>
      <c r="E109" s="156">
        <v>2019</v>
      </c>
      <c r="F109" s="156">
        <v>2018</v>
      </c>
      <c r="O109" s="20"/>
    </row>
    <row r="110" spans="1:21" ht="19.95" customHeight="1" x14ac:dyDescent="0.3">
      <c r="A110" s="9" t="s">
        <v>83</v>
      </c>
      <c r="B110" s="23">
        <v>1</v>
      </c>
      <c r="C110" s="64">
        <v>1</v>
      </c>
      <c r="D110" s="76">
        <v>1</v>
      </c>
      <c r="E110" s="76">
        <v>1</v>
      </c>
      <c r="F110" s="76">
        <v>1</v>
      </c>
    </row>
    <row r="111" spans="1:21" ht="19.95" customHeight="1" x14ac:dyDescent="0.3">
      <c r="A111" s="9" t="s">
        <v>4</v>
      </c>
      <c r="B111" s="23">
        <v>1</v>
      </c>
      <c r="C111" s="64">
        <v>1</v>
      </c>
      <c r="D111" s="76">
        <v>1</v>
      </c>
      <c r="E111" s="76">
        <v>1</v>
      </c>
      <c r="F111" s="76">
        <v>0.99999999999999989</v>
      </c>
    </row>
    <row r="112" spans="1:21" ht="19.95" customHeight="1" thickBot="1" x14ac:dyDescent="0.35">
      <c r="A112" s="144" t="s">
        <v>3</v>
      </c>
      <c r="B112" s="255">
        <v>7.0000000000000007E-2</v>
      </c>
      <c r="C112" s="170">
        <v>7.0000000000000007E-2</v>
      </c>
      <c r="D112" s="159">
        <v>0.05</v>
      </c>
      <c r="E112" s="159">
        <v>8.3405631358939997E-2</v>
      </c>
      <c r="F112" s="159">
        <v>6.7092650424790554E-2</v>
      </c>
    </row>
    <row r="113" spans="1:9" s="116" customFormat="1" ht="19.95" customHeight="1" x14ac:dyDescent="0.3">
      <c r="A113" s="116" t="s">
        <v>305</v>
      </c>
      <c r="F113" s="166"/>
      <c r="I113" s="9"/>
    </row>
    <row r="114" spans="1:9" ht="19.95" customHeight="1" x14ac:dyDescent="0.3">
      <c r="F114" s="77"/>
      <c r="G114" s="77"/>
      <c r="H114" s="77"/>
    </row>
    <row r="115" spans="1:9" ht="30" customHeight="1" x14ac:dyDescent="0.3">
      <c r="A115" s="555" t="s">
        <v>303</v>
      </c>
      <c r="B115" s="555"/>
      <c r="C115" s="555"/>
      <c r="D115" s="555"/>
      <c r="E115" s="555"/>
    </row>
    <row r="116" spans="1:9" ht="19.95" customHeight="1" x14ac:dyDescent="0.3">
      <c r="A116" s="111" t="s">
        <v>18</v>
      </c>
      <c r="B116" s="156">
        <v>2022</v>
      </c>
      <c r="C116" s="156">
        <v>2021</v>
      </c>
      <c r="D116" s="156">
        <v>2020</v>
      </c>
      <c r="E116" s="156">
        <v>2019</v>
      </c>
    </row>
    <row r="117" spans="1:9" ht="19.95" customHeight="1" x14ac:dyDescent="0.3">
      <c r="A117" s="9" t="s">
        <v>83</v>
      </c>
      <c r="B117" s="444">
        <f>B68/B73</f>
        <v>0.20823529411764707</v>
      </c>
      <c r="C117" s="64">
        <v>0.17</v>
      </c>
      <c r="D117" s="76">
        <v>0.16</v>
      </c>
      <c r="E117" s="76">
        <v>0.23</v>
      </c>
      <c r="F117" s="444"/>
    </row>
    <row r="118" spans="1:9" ht="19.95" customHeight="1" x14ac:dyDescent="0.3">
      <c r="A118" s="9" t="s">
        <v>4</v>
      </c>
      <c r="B118" s="444">
        <f>B72/B73</f>
        <v>0.35882352941176471</v>
      </c>
      <c r="C118" s="64">
        <v>0.4</v>
      </c>
      <c r="D118" s="76">
        <v>0.28999999999999998</v>
      </c>
      <c r="E118" s="76">
        <v>0.3</v>
      </c>
    </row>
    <row r="119" spans="1:9" ht="19.95" customHeight="1" x14ac:dyDescent="0.3">
      <c r="A119" s="9" t="s">
        <v>3</v>
      </c>
      <c r="B119" s="444">
        <f>B63/B73</f>
        <v>9.1764705882352943E-2</v>
      </c>
      <c r="C119" s="64">
        <v>0.08</v>
      </c>
      <c r="D119" s="76">
        <v>0.06</v>
      </c>
      <c r="E119" s="76">
        <v>0.05</v>
      </c>
    </row>
    <row r="120" spans="1:9" ht="19.95" customHeight="1" thickBot="1" x14ac:dyDescent="0.35">
      <c r="A120" s="162" t="s">
        <v>6</v>
      </c>
      <c r="B120" s="488">
        <v>0.66</v>
      </c>
      <c r="C120" s="489">
        <v>0.65</v>
      </c>
      <c r="D120" s="256">
        <v>0.51</v>
      </c>
      <c r="E120" s="256">
        <v>0.57999999999999996</v>
      </c>
      <c r="F120" s="77"/>
      <c r="G120" s="444"/>
    </row>
    <row r="121" spans="1:9" ht="19.95" customHeight="1" x14ac:dyDescent="0.3">
      <c r="F121" s="77"/>
      <c r="G121" s="77"/>
    </row>
    <row r="122" spans="1:9" ht="19.95" customHeight="1" x14ac:dyDescent="0.3">
      <c r="A122" s="157" t="s">
        <v>211</v>
      </c>
      <c r="B122" s="156">
        <v>2022</v>
      </c>
      <c r="C122" s="156">
        <v>2021</v>
      </c>
      <c r="D122" s="156">
        <v>2020</v>
      </c>
      <c r="E122" s="156">
        <v>2019</v>
      </c>
      <c r="F122" s="156">
        <v>2018</v>
      </c>
    </row>
    <row r="123" spans="1:9" ht="19.95" customHeight="1" x14ac:dyDescent="0.3">
      <c r="A123" s="11" t="s">
        <v>127</v>
      </c>
      <c r="B123" s="11">
        <v>0.81</v>
      </c>
      <c r="C123" s="81">
        <v>2.3359999999999999</v>
      </c>
      <c r="D123" s="71">
        <v>2.536</v>
      </c>
      <c r="E123" s="71">
        <v>2.9915368399999998</v>
      </c>
      <c r="F123" s="71">
        <v>1.98222031</v>
      </c>
    </row>
    <row r="124" spans="1:9" ht="19.95" customHeight="1" x14ac:dyDescent="0.3">
      <c r="A124" s="11" t="s">
        <v>128</v>
      </c>
      <c r="B124" s="11">
        <v>13.32</v>
      </c>
      <c r="C124" s="81">
        <v>11.67</v>
      </c>
      <c r="D124" s="71">
        <v>6.4</v>
      </c>
      <c r="E124" s="71">
        <v>7.8029124100000002</v>
      </c>
      <c r="F124" s="71">
        <v>13.180007140000001</v>
      </c>
    </row>
    <row r="125" spans="1:9" ht="19.95" customHeight="1" x14ac:dyDescent="0.3">
      <c r="A125" s="11" t="s">
        <v>129</v>
      </c>
      <c r="B125" s="11">
        <v>15.67</v>
      </c>
      <c r="C125" s="81">
        <v>13.7</v>
      </c>
      <c r="D125" s="71">
        <v>10.226000000000001</v>
      </c>
      <c r="E125" s="71">
        <v>11.66869885</v>
      </c>
      <c r="F125" s="71">
        <v>14.1210854</v>
      </c>
    </row>
    <row r="126" spans="1:9" ht="19.95" customHeight="1" x14ac:dyDescent="0.3">
      <c r="A126" s="11" t="s">
        <v>130</v>
      </c>
      <c r="B126" s="11">
        <v>0.24</v>
      </c>
      <c r="C126" s="81">
        <v>3.02</v>
      </c>
      <c r="D126" s="71">
        <v>4.78</v>
      </c>
      <c r="E126" s="71">
        <v>3.7266347799999999</v>
      </c>
      <c r="F126" s="71">
        <v>1.68137727</v>
      </c>
    </row>
    <row r="127" spans="1:9" ht="19.95" customHeight="1" x14ac:dyDescent="0.3">
      <c r="A127" s="11" t="s">
        <v>131</v>
      </c>
      <c r="B127" s="11">
        <v>3.34</v>
      </c>
      <c r="C127" s="81">
        <v>0.34</v>
      </c>
      <c r="D127" s="71">
        <v>0.35899999999999999</v>
      </c>
      <c r="E127" s="71">
        <v>0.43439161999999998</v>
      </c>
      <c r="F127" s="71">
        <v>0.29444352000000001</v>
      </c>
    </row>
    <row r="128" spans="1:9" ht="19.95" customHeight="1" x14ac:dyDescent="0.3">
      <c r="A128" s="11" t="s">
        <v>132</v>
      </c>
      <c r="B128" s="11">
        <v>0</v>
      </c>
      <c r="C128" s="81">
        <v>0</v>
      </c>
      <c r="D128" s="71">
        <v>0</v>
      </c>
      <c r="E128" s="71">
        <v>0</v>
      </c>
      <c r="F128" s="71">
        <v>0</v>
      </c>
    </row>
    <row r="129" spans="1:6" ht="19.95" customHeight="1" x14ac:dyDescent="0.3">
      <c r="A129" s="11" t="s">
        <v>133</v>
      </c>
      <c r="B129" s="11">
        <v>0</v>
      </c>
      <c r="C129" s="81">
        <v>0</v>
      </c>
      <c r="D129" s="71">
        <v>0</v>
      </c>
      <c r="E129" s="71">
        <v>0</v>
      </c>
      <c r="F129" s="71">
        <v>0</v>
      </c>
    </row>
    <row r="130" spans="1:6" ht="19.95" customHeight="1" x14ac:dyDescent="0.3">
      <c r="A130" s="11" t="s">
        <v>134</v>
      </c>
      <c r="B130" s="11">
        <v>0</v>
      </c>
      <c r="C130" s="81">
        <v>0</v>
      </c>
      <c r="D130" s="71">
        <v>0</v>
      </c>
      <c r="E130" s="71">
        <v>1.0476839999999999E-2</v>
      </c>
      <c r="F130" s="71">
        <v>0.18879299999999999</v>
      </c>
    </row>
    <row r="131" spans="1:6" ht="19.95" customHeight="1" x14ac:dyDescent="0.3">
      <c r="A131" s="11" t="s">
        <v>136</v>
      </c>
      <c r="B131" s="11">
        <v>33.39</v>
      </c>
      <c r="C131" s="81">
        <v>31.08</v>
      </c>
      <c r="D131" s="81">
        <f>SUM(D123:D130)</f>
        <v>24.301000000000002</v>
      </c>
      <c r="E131" s="81">
        <f t="shared" ref="E131:F131" si="5">SUM(E123:E130)</f>
        <v>26.634651339999998</v>
      </c>
      <c r="F131" s="81">
        <f t="shared" si="5"/>
        <v>31.447926640000002</v>
      </c>
    </row>
    <row r="132" spans="1:6" ht="19.95" customHeight="1" x14ac:dyDescent="0.3">
      <c r="A132" s="11" t="s">
        <v>135</v>
      </c>
      <c r="B132" s="11">
        <v>3.3</v>
      </c>
      <c r="C132" s="81">
        <v>0.40300000000000002</v>
      </c>
      <c r="D132" s="71">
        <v>0.93100000000000005</v>
      </c>
      <c r="E132" s="71">
        <v>4.9760000000000004E-3</v>
      </c>
      <c r="F132" s="71">
        <v>0.20215900000000001</v>
      </c>
    </row>
    <row r="133" spans="1:6" ht="19.95" customHeight="1" thickBot="1" x14ac:dyDescent="0.35">
      <c r="A133" s="172" t="s">
        <v>137</v>
      </c>
      <c r="B133" s="172">
        <v>36.72</v>
      </c>
      <c r="C133" s="490">
        <f>SUM(C131:C132)</f>
        <v>31.482999999999997</v>
      </c>
      <c r="D133" s="253">
        <f>SUM(D131:D132)</f>
        <v>25.232000000000003</v>
      </c>
      <c r="E133" s="253">
        <f t="shared" ref="E133:F133" si="6">SUM(E131:E132)</f>
        <v>26.639627339999997</v>
      </c>
      <c r="F133" s="253">
        <f t="shared" si="6"/>
        <v>31.650085640000004</v>
      </c>
    </row>
  </sheetData>
  <sheetProtection algorithmName="SHA-512" hashValue="fecX6IKOWBuv91JoxFg668KZbIbHwz6UhCAT54ggSJCcxVcMM/folYMmo6EvYZcVTzxregJsPZ4Sxk+qAHvSCQ==" saltValue="FLVZo6aN70Qu6lblRdT3fQ==" spinCount="100000" sheet="1" objects="1" scenarios="1"/>
  <mergeCells count="3">
    <mergeCell ref="A105:F105"/>
    <mergeCell ref="A106:F106"/>
    <mergeCell ref="A115:E115"/>
  </mergeCells>
  <pageMargins left="0.7" right="0.7" top="0.75" bottom="0.75" header="0.3" footer="0.3"/>
  <pageSetup paperSize="8" fitToHeight="0"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autoPageBreaks="0"/>
  </sheetPr>
  <dimension ref="A1:N26"/>
  <sheetViews>
    <sheetView showGridLines="0" workbookViewId="0">
      <selection activeCell="B14" sqref="B14"/>
    </sheetView>
  </sheetViews>
  <sheetFormatPr defaultColWidth="8.88671875" defaultRowHeight="19.95" customHeight="1" x14ac:dyDescent="0.3"/>
  <cols>
    <col min="1" max="1" width="50.6640625" style="9" customWidth="1"/>
    <col min="2" max="2" width="15.5546875" style="9" customWidth="1"/>
    <col min="3" max="8" width="13.6640625" style="9" customWidth="1"/>
    <col min="9" max="9" width="13.6640625" style="9" hidden="1" customWidth="1"/>
    <col min="10" max="10" width="8.88671875" style="9"/>
    <col min="11" max="11" width="9.44140625" style="9" bestFit="1" customWidth="1"/>
    <col min="12" max="13" width="8.88671875" style="9"/>
    <col min="14" max="14" width="9.5546875" style="9" bestFit="1" customWidth="1"/>
    <col min="15" max="16384" width="8.88671875" style="9"/>
  </cols>
  <sheetData>
    <row r="1" spans="1:14" ht="19.95" customHeight="1" x14ac:dyDescent="0.3">
      <c r="A1" s="111" t="s">
        <v>379</v>
      </c>
      <c r="B1" s="111"/>
      <c r="C1" s="111"/>
      <c r="D1" s="111"/>
      <c r="E1" s="111"/>
      <c r="F1" s="111"/>
    </row>
    <row r="3" spans="1:14" ht="19.95" customHeight="1" x14ac:dyDescent="0.3">
      <c r="A3" s="111" t="s">
        <v>215</v>
      </c>
      <c r="B3" s="156">
        <v>2022</v>
      </c>
      <c r="C3" s="156">
        <v>2021</v>
      </c>
      <c r="D3" s="156">
        <v>2020</v>
      </c>
      <c r="E3" s="156">
        <v>2019</v>
      </c>
      <c r="F3" s="156">
        <v>2018</v>
      </c>
      <c r="I3" s="156">
        <v>2015</v>
      </c>
      <c r="J3" s="28"/>
      <c r="K3" s="28"/>
      <c r="L3" s="28"/>
    </row>
    <row r="4" spans="1:14" ht="19.95" customHeight="1" x14ac:dyDescent="0.3">
      <c r="A4" s="9" t="s">
        <v>488</v>
      </c>
      <c r="B4" s="9">
        <v>3.7</v>
      </c>
      <c r="C4" s="71">
        <v>2.98</v>
      </c>
      <c r="D4" s="71">
        <v>2.9854666385149002</v>
      </c>
      <c r="E4" s="117">
        <v>3.18</v>
      </c>
      <c r="F4" s="9">
        <v>2.86</v>
      </c>
      <c r="I4" s="9">
        <v>5</v>
      </c>
    </row>
    <row r="5" spans="1:14" ht="19.95" customHeight="1" x14ac:dyDescent="0.3">
      <c r="A5" s="9" t="s">
        <v>489</v>
      </c>
      <c r="B5" s="9">
        <v>0.44</v>
      </c>
      <c r="C5" s="71">
        <v>0.06</v>
      </c>
      <c r="D5" s="71">
        <v>7.048655694E-2</v>
      </c>
      <c r="E5" s="71">
        <v>0.05</v>
      </c>
      <c r="F5" s="9">
        <v>0.13</v>
      </c>
      <c r="I5" s="9">
        <v>0.44</v>
      </c>
    </row>
    <row r="6" spans="1:14" ht="19.95" customHeight="1" x14ac:dyDescent="0.3">
      <c r="A6" s="9" t="s">
        <v>490</v>
      </c>
      <c r="B6" s="9">
        <v>0.74</v>
      </c>
      <c r="C6" s="71">
        <v>1.17</v>
      </c>
      <c r="D6" s="71">
        <v>0.66950548232099993</v>
      </c>
      <c r="E6" s="71">
        <v>0.66</v>
      </c>
      <c r="F6" s="9">
        <v>0.33</v>
      </c>
      <c r="I6" s="9">
        <v>0.85</v>
      </c>
    </row>
    <row r="7" spans="1:14" ht="19.95" customHeight="1" x14ac:dyDescent="0.3">
      <c r="A7" s="9" t="s">
        <v>491</v>
      </c>
      <c r="B7" s="9">
        <v>2.84</v>
      </c>
      <c r="C7" s="71">
        <v>9.94</v>
      </c>
      <c r="D7" s="71">
        <v>5.0884760219619007</v>
      </c>
      <c r="E7" s="71">
        <v>3.67</v>
      </c>
      <c r="F7" s="9">
        <v>2.67</v>
      </c>
      <c r="I7" s="9">
        <v>4.3</v>
      </c>
    </row>
    <row r="8" spans="1:14" ht="19.95" customHeight="1" x14ac:dyDescent="0.3">
      <c r="A8" s="9" t="s">
        <v>492</v>
      </c>
      <c r="B8" s="9">
        <v>0.91</v>
      </c>
      <c r="C8" s="71">
        <v>1.06</v>
      </c>
      <c r="D8" s="71">
        <v>1.1261559751487</v>
      </c>
      <c r="E8" s="71">
        <v>1.1100000000000001</v>
      </c>
      <c r="F8" s="9">
        <v>0.94</v>
      </c>
      <c r="I8" s="9">
        <v>3</v>
      </c>
    </row>
    <row r="9" spans="1:14" ht="19.95" customHeight="1" x14ac:dyDescent="0.3">
      <c r="A9" s="9" t="s">
        <v>493</v>
      </c>
      <c r="B9" s="9">
        <v>0.5</v>
      </c>
      <c r="C9" s="71">
        <v>0.33</v>
      </c>
      <c r="D9" s="71">
        <v>0.84399977885830402</v>
      </c>
      <c r="E9" s="71">
        <v>0.47</v>
      </c>
      <c r="F9" s="9">
        <v>0.68</v>
      </c>
    </row>
    <row r="10" spans="1:14" ht="19.95" customHeight="1" thickBot="1" x14ac:dyDescent="0.35">
      <c r="A10" s="162" t="s">
        <v>494</v>
      </c>
      <c r="B10" s="162">
        <f>SUM(B4:B9)</f>
        <v>9.1300000000000008</v>
      </c>
      <c r="C10" s="253">
        <f>SUM(C4:C9)</f>
        <v>15.54</v>
      </c>
      <c r="D10" s="253">
        <f>SUM(D4:D9)</f>
        <v>10.784090453744806</v>
      </c>
      <c r="E10" s="447">
        <v>9.14</v>
      </c>
      <c r="F10" s="258">
        <f>SUM(F4:F9)</f>
        <v>7.6099999999999994</v>
      </c>
      <c r="I10" s="162">
        <f>SUM(I4:I9)</f>
        <v>13.59</v>
      </c>
    </row>
    <row r="11" spans="1:14" ht="19.95" customHeight="1" x14ac:dyDescent="0.3">
      <c r="C11" s="70"/>
      <c r="D11" s="70"/>
      <c r="E11" s="83"/>
    </row>
    <row r="12" spans="1:14" ht="19.95" customHeight="1" x14ac:dyDescent="0.3">
      <c r="A12" s="111" t="s">
        <v>374</v>
      </c>
      <c r="B12" s="156">
        <v>2022</v>
      </c>
      <c r="C12" s="156">
        <v>2021</v>
      </c>
      <c r="D12" s="156">
        <v>2020</v>
      </c>
      <c r="E12" s="156">
        <v>2019</v>
      </c>
      <c r="F12" s="156">
        <v>2018</v>
      </c>
      <c r="I12" s="53"/>
      <c r="J12" s="28"/>
      <c r="K12" s="28"/>
      <c r="L12" s="28"/>
    </row>
    <row r="13" spans="1:14" ht="19.95" customHeight="1" x14ac:dyDescent="0.3">
      <c r="A13" s="9" t="s">
        <v>126</v>
      </c>
      <c r="B13" s="9">
        <v>0.48</v>
      </c>
      <c r="C13" s="71">
        <v>2.99</v>
      </c>
      <c r="D13" s="71">
        <v>1.74</v>
      </c>
      <c r="E13" s="71">
        <v>0.79</v>
      </c>
      <c r="F13" s="71">
        <v>3.3</v>
      </c>
      <c r="H13" s="28"/>
      <c r="I13" s="79"/>
      <c r="K13" s="77"/>
      <c r="L13" s="34"/>
    </row>
    <row r="14" spans="1:14" ht="19.95" customHeight="1" x14ac:dyDescent="0.3">
      <c r="A14" s="9" t="s">
        <v>205</v>
      </c>
      <c r="B14" s="9">
        <v>3.3</v>
      </c>
      <c r="C14" s="71">
        <v>0.40300000000000002</v>
      </c>
      <c r="D14" s="71">
        <v>0.93</v>
      </c>
      <c r="E14" s="71">
        <v>0.41</v>
      </c>
      <c r="F14" s="71">
        <v>0.6</v>
      </c>
      <c r="I14" s="12"/>
      <c r="L14" s="34"/>
    </row>
    <row r="15" spans="1:14" ht="19.95" customHeight="1" x14ac:dyDescent="0.3">
      <c r="A15" s="9" t="s">
        <v>361</v>
      </c>
      <c r="B15" s="57" t="s">
        <v>829</v>
      </c>
      <c r="C15" s="71">
        <v>0.24</v>
      </c>
      <c r="D15" s="71">
        <v>0.62</v>
      </c>
      <c r="E15" s="71">
        <v>2.33</v>
      </c>
      <c r="F15" s="71">
        <v>0</v>
      </c>
      <c r="I15" s="12"/>
      <c r="L15" s="34"/>
      <c r="N15" s="34"/>
    </row>
    <row r="16" spans="1:14" ht="19.95" customHeight="1" thickBot="1" x14ac:dyDescent="0.35">
      <c r="A16" s="162" t="s">
        <v>9</v>
      </c>
      <c r="B16" s="162">
        <v>48.18</v>
      </c>
      <c r="C16" s="253">
        <f>SUM(C13:C15)</f>
        <v>3.633</v>
      </c>
      <c r="D16" s="253">
        <f>SUM(D13:D15)</f>
        <v>3.29</v>
      </c>
      <c r="E16" s="447">
        <f t="shared" ref="E16:F16" si="0">SUM(E13:E15)</f>
        <v>3.5300000000000002</v>
      </c>
      <c r="F16" s="253">
        <f t="shared" si="0"/>
        <v>3.9</v>
      </c>
      <c r="I16" s="12"/>
    </row>
    <row r="17" spans="1:14" ht="19.95" customHeight="1" x14ac:dyDescent="0.3">
      <c r="A17" s="116" t="s">
        <v>830</v>
      </c>
      <c r="I17" s="12"/>
      <c r="L17" s="34"/>
      <c r="N17" s="27"/>
    </row>
    <row r="18" spans="1:14" ht="19.95" customHeight="1" x14ac:dyDescent="0.3">
      <c r="L18" s="71"/>
      <c r="N18" s="84"/>
    </row>
    <row r="20" spans="1:14" ht="19.95" customHeight="1" x14ac:dyDescent="0.3">
      <c r="B20" s="34"/>
      <c r="N20" s="34"/>
    </row>
    <row r="21" spans="1:14" ht="19.95" customHeight="1" x14ac:dyDescent="0.3">
      <c r="B21" s="34"/>
      <c r="C21" s="85"/>
      <c r="D21" s="85"/>
      <c r="N21" s="71"/>
    </row>
    <row r="22" spans="1:14" ht="19.95" customHeight="1" x14ac:dyDescent="0.3">
      <c r="B22" s="34"/>
      <c r="C22" s="34"/>
      <c r="D22" s="34"/>
    </row>
    <row r="23" spans="1:14" ht="19.95" customHeight="1" x14ac:dyDescent="0.3">
      <c r="C23" s="34"/>
      <c r="D23" s="34"/>
    </row>
    <row r="24" spans="1:14" ht="19.95" customHeight="1" x14ac:dyDescent="0.3">
      <c r="C24" s="34"/>
      <c r="D24" s="34"/>
      <c r="E24" s="85"/>
      <c r="F24" s="86"/>
    </row>
    <row r="25" spans="1:14" ht="19.95" customHeight="1" x14ac:dyDescent="0.3">
      <c r="C25" s="16"/>
      <c r="D25" s="16"/>
      <c r="F25" s="16"/>
    </row>
    <row r="26" spans="1:14" ht="19.95" customHeight="1" x14ac:dyDescent="0.3">
      <c r="F26" s="12"/>
    </row>
  </sheetData>
  <sheetProtection algorithmName="SHA-512" hashValue="IPXKxJg7VyvoquXJPhZkPhbTNhr6dsAJgn2gSHpXiNRhGK4bUAyjswcewqkmspUgiIv/HqanuMQmNdybNDMTiQ==" saltValue="A1kQyqAvTGHnMCHor1k6Lg==" spinCount="100000" sheet="1" objects="1" scenarios="1"/>
  <pageMargins left="0.7" right="0.7" top="0.75" bottom="0.75" header="0.3" footer="0.3"/>
  <pageSetup paperSize="9"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autoPageBreaks="0"/>
  </sheetPr>
  <dimension ref="A1:K33"/>
  <sheetViews>
    <sheetView showGridLines="0" workbookViewId="0"/>
  </sheetViews>
  <sheetFormatPr defaultColWidth="13.6640625" defaultRowHeight="11.4" x14ac:dyDescent="0.3"/>
  <cols>
    <col min="1" max="1" width="50.6640625" style="174" customWidth="1"/>
    <col min="2" max="2" width="27.109375" style="174" customWidth="1"/>
    <col min="3" max="16384" width="13.6640625" style="174"/>
  </cols>
  <sheetData>
    <row r="1" spans="1:11" ht="19.95" customHeight="1" x14ac:dyDescent="0.3">
      <c r="A1" s="111" t="s">
        <v>925</v>
      </c>
      <c r="B1" s="111"/>
      <c r="C1" s="111"/>
      <c r="D1" s="111"/>
      <c r="E1" s="111"/>
      <c r="F1" s="111"/>
    </row>
    <row r="2" spans="1:11" s="175" customFormat="1" ht="19.95" customHeight="1" x14ac:dyDescent="0.3">
      <c r="E2" s="177"/>
      <c r="F2" s="177"/>
    </row>
    <row r="3" spans="1:11" s="175" customFormat="1" ht="19.95" customHeight="1" x14ac:dyDescent="0.3">
      <c r="A3" s="111" t="s">
        <v>248</v>
      </c>
      <c r="B3" s="156">
        <v>2022</v>
      </c>
      <c r="C3" s="156">
        <v>2021</v>
      </c>
      <c r="D3" s="156">
        <v>2020</v>
      </c>
      <c r="E3" s="156">
        <v>2019</v>
      </c>
      <c r="F3" s="156">
        <v>2018</v>
      </c>
      <c r="G3" s="176"/>
    </row>
    <row r="4" spans="1:11" s="175" customFormat="1" ht="19.95" customHeight="1" x14ac:dyDescent="0.3">
      <c r="A4" s="174" t="s">
        <v>80</v>
      </c>
      <c r="B4" s="524">
        <v>56.76</v>
      </c>
      <c r="C4" s="524">
        <v>58.07</v>
      </c>
      <c r="D4" s="33">
        <v>49.55</v>
      </c>
      <c r="E4" s="33">
        <v>52.4</v>
      </c>
      <c r="F4" s="33">
        <v>50.8</v>
      </c>
    </row>
    <row r="5" spans="1:11" s="175" customFormat="1" ht="19.95" customHeight="1" x14ac:dyDescent="0.3">
      <c r="A5" s="174" t="s">
        <v>197</v>
      </c>
      <c r="B5" s="524">
        <v>2.1</v>
      </c>
      <c r="C5" s="524">
        <v>2.17</v>
      </c>
      <c r="D5" s="33">
        <v>1.84</v>
      </c>
      <c r="E5" s="33">
        <v>1.5</v>
      </c>
      <c r="F5" s="33">
        <v>1.3</v>
      </c>
    </row>
    <row r="6" spans="1:11" s="175" customFormat="1" ht="19.95" customHeight="1" x14ac:dyDescent="0.3">
      <c r="A6" s="174" t="s">
        <v>79</v>
      </c>
      <c r="B6" s="524">
        <v>70.87</v>
      </c>
      <c r="C6" s="524">
        <v>71.680000000000007</v>
      </c>
      <c r="D6" s="33">
        <v>75.89</v>
      </c>
      <c r="E6" s="33">
        <v>76.7</v>
      </c>
      <c r="F6" s="33">
        <v>68.400000000000006</v>
      </c>
    </row>
    <row r="7" spans="1:11" s="175" customFormat="1" ht="19.95" customHeight="1" x14ac:dyDescent="0.3">
      <c r="A7" s="174" t="s">
        <v>78</v>
      </c>
      <c r="B7" s="524">
        <v>65.28</v>
      </c>
      <c r="C7" s="524">
        <v>35.69</v>
      </c>
      <c r="D7" s="33">
        <v>36.090000000000003</v>
      </c>
      <c r="E7" s="33">
        <v>31.4</v>
      </c>
      <c r="F7" s="33">
        <v>39.200000000000003</v>
      </c>
    </row>
    <row r="8" spans="1:11" s="175" customFormat="1" ht="19.95" customHeight="1" x14ac:dyDescent="0.3">
      <c r="A8" s="174" t="s">
        <v>77</v>
      </c>
      <c r="B8" s="524">
        <v>6.51</v>
      </c>
      <c r="C8" s="524">
        <v>5.73</v>
      </c>
      <c r="D8" s="33">
        <v>5.01</v>
      </c>
      <c r="E8" s="33">
        <v>4.7</v>
      </c>
      <c r="F8" s="33">
        <v>4.5999999999999996</v>
      </c>
      <c r="G8" s="174"/>
      <c r="H8" s="174"/>
    </row>
    <row r="9" spans="1:11" s="175" customFormat="1" ht="19.95" customHeight="1" thickBot="1" x14ac:dyDescent="0.35">
      <c r="A9" s="178" t="s">
        <v>76</v>
      </c>
      <c r="B9" s="525">
        <v>9.36</v>
      </c>
      <c r="C9" s="525">
        <v>9.49</v>
      </c>
      <c r="D9" s="179">
        <v>10.39</v>
      </c>
      <c r="E9" s="179">
        <v>8.6</v>
      </c>
      <c r="F9" s="179">
        <v>7.5</v>
      </c>
      <c r="G9" s="174"/>
      <c r="H9" s="174"/>
      <c r="I9" s="174"/>
      <c r="J9" s="174"/>
      <c r="K9" s="174"/>
    </row>
    <row r="10" spans="1:11" s="175" customFormat="1" ht="19.95" customHeight="1" x14ac:dyDescent="0.3">
      <c r="A10" s="174"/>
      <c r="B10" s="174"/>
      <c r="C10" s="177"/>
      <c r="D10" s="33"/>
      <c r="E10" s="33"/>
      <c r="F10" s="33"/>
      <c r="G10" s="174"/>
      <c r="H10" s="174"/>
      <c r="I10" s="174"/>
      <c r="J10" s="174"/>
      <c r="K10" s="174"/>
    </row>
    <row r="11" spans="1:11" s="175" customFormat="1" ht="19.95" customHeight="1" x14ac:dyDescent="0.3">
      <c r="A11" s="111" t="s">
        <v>249</v>
      </c>
      <c r="B11" s="156">
        <v>2022</v>
      </c>
      <c r="C11" s="156">
        <v>2021</v>
      </c>
      <c r="D11" s="156">
        <v>2020</v>
      </c>
      <c r="E11" s="156">
        <v>2019</v>
      </c>
      <c r="F11" s="156">
        <v>2018</v>
      </c>
      <c r="G11" s="176"/>
    </row>
    <row r="12" spans="1:11" s="175" customFormat="1" ht="19.95" customHeight="1" x14ac:dyDescent="0.3">
      <c r="A12" s="174" t="s">
        <v>195</v>
      </c>
      <c r="B12" s="174">
        <v>10</v>
      </c>
      <c r="C12" s="174">
        <v>7</v>
      </c>
      <c r="D12" s="174">
        <v>12</v>
      </c>
      <c r="E12" s="19">
        <v>37</v>
      </c>
      <c r="F12" s="19">
        <v>68</v>
      </c>
    </row>
    <row r="13" spans="1:11" s="175" customFormat="1" ht="19.95" customHeight="1" x14ac:dyDescent="0.3">
      <c r="A13" s="174" t="s">
        <v>196</v>
      </c>
      <c r="B13" s="174">
        <v>0</v>
      </c>
      <c r="C13" s="174">
        <v>0</v>
      </c>
      <c r="D13" s="174">
        <v>0</v>
      </c>
      <c r="E13" s="19">
        <v>0</v>
      </c>
      <c r="F13" s="19">
        <v>2</v>
      </c>
    </row>
    <row r="14" spans="1:11" s="175" customFormat="1" ht="19.95" customHeight="1" x14ac:dyDescent="0.3">
      <c r="A14" s="174" t="s">
        <v>262</v>
      </c>
      <c r="B14" s="174">
        <v>0</v>
      </c>
      <c r="C14" s="174">
        <v>0</v>
      </c>
      <c r="D14" s="174">
        <v>0</v>
      </c>
      <c r="E14" s="19">
        <v>0</v>
      </c>
      <c r="F14" s="19">
        <v>0</v>
      </c>
    </row>
    <row r="15" spans="1:11" ht="19.95" customHeight="1" x14ac:dyDescent="0.3">
      <c r="A15" s="271" t="s">
        <v>263</v>
      </c>
      <c r="B15" s="271">
        <v>0</v>
      </c>
      <c r="C15" s="271">
        <v>0</v>
      </c>
      <c r="D15" s="271">
        <v>0</v>
      </c>
      <c r="E15" s="272">
        <v>0</v>
      </c>
      <c r="F15" s="272">
        <v>0</v>
      </c>
      <c r="I15" s="175"/>
      <c r="J15" s="175"/>
      <c r="K15" s="175"/>
    </row>
    <row r="16" spans="1:11" ht="19.95" customHeight="1" thickBot="1" x14ac:dyDescent="0.35">
      <c r="A16" s="257" t="s">
        <v>513</v>
      </c>
      <c r="B16" s="178">
        <v>0</v>
      </c>
      <c r="C16" s="178">
        <v>0</v>
      </c>
      <c r="D16" s="178">
        <v>0</v>
      </c>
      <c r="E16" s="147">
        <v>0</v>
      </c>
      <c r="F16" s="147">
        <v>2</v>
      </c>
      <c r="I16" s="175"/>
      <c r="J16" s="175"/>
      <c r="K16" s="175"/>
    </row>
    <row r="17" spans="1:11" ht="19.95" customHeight="1" x14ac:dyDescent="0.3">
      <c r="C17" s="177"/>
      <c r="E17" s="19"/>
      <c r="F17" s="19"/>
      <c r="I17" s="175"/>
      <c r="J17" s="175"/>
      <c r="K17" s="175"/>
    </row>
    <row r="18" spans="1:11" s="175" customFormat="1" ht="19.95" customHeight="1" x14ac:dyDescent="0.3">
      <c r="A18" s="157" t="s">
        <v>887</v>
      </c>
      <c r="B18" s="157"/>
      <c r="C18" s="158"/>
      <c r="D18" s="158"/>
      <c r="E18" s="158"/>
      <c r="F18" s="158"/>
    </row>
    <row r="19" spans="1:11" ht="19.95" customHeight="1" x14ac:dyDescent="0.3">
      <c r="A19" s="157" t="s">
        <v>886</v>
      </c>
      <c r="B19" s="157"/>
      <c r="C19" s="158"/>
      <c r="D19" s="158"/>
      <c r="E19" s="158"/>
      <c r="F19" s="158"/>
    </row>
    <row r="20" spans="1:11" ht="19.95" customHeight="1" x14ac:dyDescent="0.3">
      <c r="A20" s="181" t="s">
        <v>941</v>
      </c>
      <c r="B20" s="181"/>
      <c r="C20" s="181"/>
      <c r="D20" s="181"/>
      <c r="E20" s="181"/>
      <c r="F20" s="181"/>
      <c r="G20" s="181"/>
      <c r="H20" s="181"/>
    </row>
    <row r="21" spans="1:11" ht="19.95" customHeight="1" x14ac:dyDescent="0.3">
      <c r="A21" s="181" t="s">
        <v>942</v>
      </c>
      <c r="B21" s="181"/>
      <c r="C21" s="181"/>
      <c r="D21" s="181"/>
      <c r="E21" s="181"/>
      <c r="F21" s="181"/>
      <c r="G21" s="181"/>
      <c r="H21" s="181"/>
    </row>
    <row r="22" spans="1:11" ht="19.95" customHeight="1" x14ac:dyDescent="0.3">
      <c r="A22" s="181" t="s">
        <v>953</v>
      </c>
      <c r="B22" s="181"/>
      <c r="C22" s="181"/>
      <c r="D22" s="181"/>
      <c r="E22" s="181"/>
      <c r="F22" s="181"/>
      <c r="G22" s="181"/>
      <c r="H22" s="181"/>
    </row>
    <row r="23" spans="1:11" ht="19.95" customHeight="1" x14ac:dyDescent="0.3">
      <c r="A23" s="181" t="s">
        <v>943</v>
      </c>
      <c r="B23" s="181"/>
      <c r="C23" s="181"/>
      <c r="D23" s="181"/>
      <c r="E23" s="181"/>
      <c r="F23" s="181"/>
      <c r="G23" s="181"/>
      <c r="H23" s="181"/>
    </row>
    <row r="24" spans="1:11" ht="19.95" customHeight="1" x14ac:dyDescent="0.3">
      <c r="A24" s="181" t="s">
        <v>946</v>
      </c>
      <c r="B24" s="181"/>
      <c r="C24" s="181"/>
      <c r="D24" s="181"/>
      <c r="E24" s="181"/>
      <c r="F24" s="181"/>
      <c r="G24" s="181"/>
      <c r="H24" s="181"/>
    </row>
    <row r="25" spans="1:11" ht="19.95" customHeight="1" x14ac:dyDescent="0.3">
      <c r="A25" s="181" t="s">
        <v>944</v>
      </c>
      <c r="B25" s="181"/>
      <c r="C25" s="181"/>
      <c r="D25" s="181"/>
      <c r="E25" s="181"/>
      <c r="F25" s="181"/>
      <c r="G25" s="181"/>
      <c r="H25" s="181"/>
    </row>
    <row r="26" spans="1:11" ht="19.95" customHeight="1" x14ac:dyDescent="0.3">
      <c r="A26" s="181" t="s">
        <v>945</v>
      </c>
      <c r="B26" s="181"/>
      <c r="C26" s="181"/>
      <c r="D26" s="181"/>
      <c r="E26" s="181"/>
      <c r="F26" s="181"/>
      <c r="G26" s="181"/>
      <c r="H26" s="181"/>
    </row>
    <row r="27" spans="1:11" ht="19.95" customHeight="1" x14ac:dyDescent="0.3"/>
    <row r="28" spans="1:11" ht="21.75" customHeight="1" x14ac:dyDescent="0.3">
      <c r="A28" s="111" t="s">
        <v>951</v>
      </c>
      <c r="B28" s="156">
        <v>2022</v>
      </c>
      <c r="C28" s="156">
        <v>2021</v>
      </c>
      <c r="D28" s="156">
        <v>2020</v>
      </c>
      <c r="E28" s="156">
        <v>2019</v>
      </c>
    </row>
    <row r="29" spans="1:11" ht="17.25" customHeight="1" x14ac:dyDescent="0.3">
      <c r="A29" s="11" t="s">
        <v>949</v>
      </c>
      <c r="B29" s="526">
        <v>12</v>
      </c>
      <c r="C29" s="19">
        <v>6</v>
      </c>
      <c r="D29" s="19">
        <v>6</v>
      </c>
      <c r="E29" s="19">
        <v>1</v>
      </c>
    </row>
    <row r="30" spans="1:11" ht="23.25" customHeight="1" x14ac:dyDescent="0.3">
      <c r="A30" s="11" t="s">
        <v>950</v>
      </c>
      <c r="B30" s="526">
        <v>1</v>
      </c>
      <c r="C30" s="19">
        <v>4</v>
      </c>
      <c r="D30" s="19">
        <v>0</v>
      </c>
      <c r="E30" s="19">
        <v>4</v>
      </c>
    </row>
    <row r="31" spans="1:11" ht="20.25" customHeight="1" x14ac:dyDescent="0.3">
      <c r="A31" s="11" t="s">
        <v>947</v>
      </c>
      <c r="B31" s="544">
        <v>6300</v>
      </c>
      <c r="C31" s="19">
        <v>2921000</v>
      </c>
      <c r="D31" s="19">
        <v>0</v>
      </c>
      <c r="E31" s="19">
        <v>9500</v>
      </c>
    </row>
    <row r="32" spans="1:11" ht="24" customHeight="1" thickBot="1" x14ac:dyDescent="0.35">
      <c r="A32" s="132" t="s">
        <v>948</v>
      </c>
      <c r="B32" s="285">
        <v>0</v>
      </c>
      <c r="C32" s="147">
        <v>1223000</v>
      </c>
      <c r="D32" s="147">
        <v>0</v>
      </c>
      <c r="E32" s="147">
        <v>0</v>
      </c>
    </row>
    <row r="33" spans="1:5" ht="63.75" customHeight="1" x14ac:dyDescent="0.3">
      <c r="A33" s="551" t="s">
        <v>952</v>
      </c>
      <c r="B33" s="551"/>
      <c r="C33" s="551"/>
      <c r="D33" s="551"/>
      <c r="E33" s="551"/>
    </row>
  </sheetData>
  <sheetProtection algorithmName="SHA-512" hashValue="D+YkiOuCH9mdYNxxtULqWyprLmT/FB2a7tbzUYLMR+1mhAbIoyX+2XyI1maFo29U5btfy88e2RA3dWxF6fuTDQ==" saltValue="lEp9TVdfbIyaKjy2vQDL5w==" spinCount="100000" sheet="1" objects="1" scenarios="1"/>
  <mergeCells count="1">
    <mergeCell ref="A33:E33"/>
  </mergeCells>
  <pageMargins left="0.7" right="0.7" top="0.75" bottom="0.75" header="0.3" footer="0.3"/>
  <pageSetup orientation="portrait"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1399E-1A60-46C0-9A12-EA2D3DAF6564}">
  <sheetPr>
    <tabColor rgb="FF92D050"/>
    <pageSetUpPr autoPageBreaks="0"/>
  </sheetPr>
  <dimension ref="A1:V64"/>
  <sheetViews>
    <sheetView showGridLines="0" topLeftCell="A2" zoomScaleNormal="100" workbookViewId="0">
      <selection activeCell="O5" sqref="O5"/>
    </sheetView>
  </sheetViews>
  <sheetFormatPr defaultColWidth="8.88671875" defaultRowHeight="11.4" x14ac:dyDescent="0.3"/>
  <cols>
    <col min="1" max="1" width="50.6640625" style="174" customWidth="1"/>
    <col min="2" max="12" width="13.6640625" style="174" customWidth="1"/>
    <col min="13" max="13" width="17.44140625" style="174" customWidth="1"/>
    <col min="14" max="16384" width="8.88671875" style="174"/>
  </cols>
  <sheetData>
    <row r="1" spans="1:12" s="436" customFormat="1" ht="19.95" customHeight="1" x14ac:dyDescent="0.3">
      <c r="A1" s="111" t="s">
        <v>724</v>
      </c>
      <c r="B1" s="111"/>
      <c r="C1" s="111"/>
      <c r="D1" s="111"/>
      <c r="E1" s="111"/>
      <c r="F1" s="111"/>
      <c r="G1" s="111"/>
      <c r="H1" s="111"/>
      <c r="I1" s="111"/>
      <c r="J1" s="111"/>
      <c r="K1" s="111"/>
      <c r="L1" s="111"/>
    </row>
    <row r="2" spans="1:12" s="436" customFormat="1" ht="19.95" customHeight="1" x14ac:dyDescent="0.3"/>
    <row r="3" spans="1:12" ht="19.95" customHeight="1" x14ac:dyDescent="0.3">
      <c r="A3" s="556" t="s">
        <v>723</v>
      </c>
      <c r="B3" s="556"/>
      <c r="C3" s="556"/>
      <c r="D3" s="556"/>
      <c r="E3" s="556"/>
      <c r="F3" s="556"/>
      <c r="G3" s="556"/>
      <c r="H3" s="556"/>
      <c r="I3" s="556"/>
      <c r="J3" s="556"/>
      <c r="K3" s="556"/>
      <c r="L3" s="556"/>
    </row>
    <row r="4" spans="1:12" ht="19.95" customHeight="1" x14ac:dyDescent="0.3">
      <c r="A4" s="111"/>
      <c r="B4" s="156" t="s">
        <v>722</v>
      </c>
      <c r="C4" s="156"/>
      <c r="D4" s="156"/>
      <c r="E4" s="156" t="s">
        <v>721</v>
      </c>
      <c r="F4" s="156" t="s">
        <v>720</v>
      </c>
      <c r="G4" s="156"/>
      <c r="H4" s="156"/>
      <c r="I4" s="156"/>
      <c r="J4" s="156" t="s">
        <v>719</v>
      </c>
      <c r="K4" s="156"/>
      <c r="L4" s="156"/>
    </row>
    <row r="5" spans="1:12" ht="94.95" customHeight="1" x14ac:dyDescent="0.3">
      <c r="A5" s="111" t="s">
        <v>688</v>
      </c>
      <c r="B5" s="156" t="s">
        <v>718</v>
      </c>
      <c r="C5" s="156" t="s">
        <v>717</v>
      </c>
      <c r="D5" s="156" t="s">
        <v>716</v>
      </c>
      <c r="E5" s="156" t="s">
        <v>715</v>
      </c>
      <c r="F5" s="156" t="s">
        <v>714</v>
      </c>
      <c r="G5" s="560" t="s">
        <v>688</v>
      </c>
      <c r="H5" s="156"/>
      <c r="I5" s="156"/>
      <c r="J5" s="558" t="s">
        <v>713</v>
      </c>
      <c r="K5" s="558"/>
      <c r="L5" s="558"/>
    </row>
    <row r="6" spans="1:12" ht="19.95" customHeight="1" x14ac:dyDescent="0.3">
      <c r="A6" s="111"/>
      <c r="B6" s="156">
        <v>2022</v>
      </c>
      <c r="C6" s="156">
        <v>2022</v>
      </c>
      <c r="D6" s="156">
        <v>2022</v>
      </c>
      <c r="E6" s="156">
        <v>2022</v>
      </c>
      <c r="F6" s="156">
        <v>2022</v>
      </c>
      <c r="G6" s="560"/>
      <c r="H6" s="156" t="s">
        <v>712</v>
      </c>
      <c r="I6" s="156" t="s">
        <v>711</v>
      </c>
      <c r="J6" s="156" t="s">
        <v>710</v>
      </c>
      <c r="K6" s="156" t="s">
        <v>709</v>
      </c>
      <c r="L6" s="156" t="s">
        <v>708</v>
      </c>
    </row>
    <row r="7" spans="1:12" ht="19.95" customHeight="1" x14ac:dyDescent="0.3">
      <c r="A7" s="29" t="s">
        <v>932</v>
      </c>
      <c r="B7" s="57">
        <v>1</v>
      </c>
      <c r="C7" s="57">
        <v>0</v>
      </c>
      <c r="D7" s="57">
        <v>0</v>
      </c>
      <c r="E7" s="57">
        <v>0</v>
      </c>
      <c r="F7" s="49">
        <v>24</v>
      </c>
      <c r="G7" s="57" t="s">
        <v>931</v>
      </c>
      <c r="H7" s="19">
        <v>4268</v>
      </c>
      <c r="I7" s="19">
        <v>4268</v>
      </c>
      <c r="J7" s="19">
        <v>4268</v>
      </c>
      <c r="K7" s="19">
        <v>4264</v>
      </c>
      <c r="L7" s="19">
        <v>4264</v>
      </c>
    </row>
    <row r="8" spans="1:12" ht="19.95" customHeight="1" x14ac:dyDescent="0.3">
      <c r="A8" s="29" t="s">
        <v>12</v>
      </c>
      <c r="B8" s="57">
        <v>1</v>
      </c>
      <c r="C8" s="57">
        <v>1</v>
      </c>
      <c r="D8" s="57">
        <v>0</v>
      </c>
      <c r="E8" s="57">
        <v>0</v>
      </c>
      <c r="F8" s="57">
        <v>5</v>
      </c>
      <c r="G8" s="57" t="s">
        <v>12</v>
      </c>
      <c r="H8" s="19">
        <v>5152</v>
      </c>
      <c r="I8" s="19">
        <v>5152</v>
      </c>
      <c r="J8" s="19">
        <v>5152</v>
      </c>
      <c r="K8" s="19">
        <v>5152</v>
      </c>
      <c r="L8" s="19">
        <v>5152</v>
      </c>
    </row>
    <row r="9" spans="1:12" ht="19.95" customHeight="1" x14ac:dyDescent="0.3">
      <c r="A9" s="29" t="s">
        <v>11</v>
      </c>
      <c r="B9" s="57">
        <v>0</v>
      </c>
      <c r="C9" s="57">
        <v>0</v>
      </c>
      <c r="D9" s="57">
        <v>0</v>
      </c>
      <c r="E9" s="57">
        <v>0</v>
      </c>
      <c r="F9" s="57">
        <v>8</v>
      </c>
      <c r="G9" s="57" t="s">
        <v>11</v>
      </c>
      <c r="H9" s="19">
        <v>6851</v>
      </c>
      <c r="I9" s="19">
        <v>4280</v>
      </c>
      <c r="J9" s="19">
        <v>4267</v>
      </c>
      <c r="K9" s="19">
        <v>4191.2700000000004</v>
      </c>
      <c r="L9" s="19">
        <v>6847</v>
      </c>
    </row>
    <row r="10" spans="1:12" ht="19.95" customHeight="1" x14ac:dyDescent="0.3">
      <c r="A10" s="29" t="s">
        <v>13</v>
      </c>
      <c r="B10" s="57">
        <v>1</v>
      </c>
      <c r="C10" s="57">
        <v>0</v>
      </c>
      <c r="D10" s="57">
        <v>0</v>
      </c>
      <c r="E10" s="57">
        <v>0</v>
      </c>
      <c r="F10" s="540" t="s">
        <v>934</v>
      </c>
      <c r="G10" s="57" t="s">
        <v>13</v>
      </c>
      <c r="H10" s="19">
        <v>4484</v>
      </c>
      <c r="I10" s="19">
        <v>4729</v>
      </c>
      <c r="J10" s="19">
        <v>4701</v>
      </c>
      <c r="K10" s="19">
        <v>4692</v>
      </c>
      <c r="L10" s="19">
        <v>4496</v>
      </c>
    </row>
    <row r="11" spans="1:12" ht="19.95" customHeight="1" x14ac:dyDescent="0.3">
      <c r="A11" s="29" t="s">
        <v>14</v>
      </c>
      <c r="B11" s="57">
        <v>0</v>
      </c>
      <c r="C11" s="57">
        <v>0</v>
      </c>
      <c r="D11" s="57">
        <v>0</v>
      </c>
      <c r="E11" s="57">
        <v>0</v>
      </c>
      <c r="F11" s="57">
        <v>0</v>
      </c>
      <c r="G11" s="57" t="s">
        <v>14</v>
      </c>
      <c r="H11" s="19">
        <v>2141</v>
      </c>
      <c r="I11" s="19">
        <v>2114</v>
      </c>
      <c r="J11" s="19">
        <v>2065</v>
      </c>
      <c r="K11" s="19">
        <v>1968</v>
      </c>
      <c r="L11" s="541" t="s">
        <v>933</v>
      </c>
    </row>
    <row r="12" spans="1:12" ht="19.95" customHeight="1" x14ac:dyDescent="0.3">
      <c r="A12" s="29" t="s">
        <v>621</v>
      </c>
      <c r="B12" s="57">
        <v>0</v>
      </c>
      <c r="C12" s="57">
        <v>0</v>
      </c>
      <c r="D12" s="57">
        <v>0</v>
      </c>
      <c r="E12" s="57">
        <v>0</v>
      </c>
      <c r="F12" s="57">
        <v>0</v>
      </c>
      <c r="G12" s="57" t="s">
        <v>621</v>
      </c>
      <c r="H12" s="19">
        <v>2448</v>
      </c>
      <c r="I12" s="19">
        <v>2407</v>
      </c>
      <c r="J12" s="19">
        <v>2453</v>
      </c>
      <c r="K12" s="19">
        <v>2375</v>
      </c>
      <c r="L12" s="19">
        <v>2231</v>
      </c>
    </row>
    <row r="13" spans="1:12" ht="19.95" customHeight="1" x14ac:dyDescent="0.3">
      <c r="A13" s="29" t="s">
        <v>75</v>
      </c>
      <c r="B13" s="57">
        <v>0</v>
      </c>
      <c r="C13" s="57">
        <v>0</v>
      </c>
      <c r="D13" s="57">
        <v>0</v>
      </c>
      <c r="E13" s="57">
        <v>0</v>
      </c>
      <c r="F13" s="57">
        <v>0</v>
      </c>
      <c r="G13" s="57" t="s">
        <v>75</v>
      </c>
      <c r="H13" s="19">
        <v>2076</v>
      </c>
      <c r="I13" s="19">
        <v>2046</v>
      </c>
      <c r="J13" s="19">
        <v>2930</v>
      </c>
      <c r="K13" s="19">
        <v>2930</v>
      </c>
      <c r="L13" s="19"/>
    </row>
    <row r="14" spans="1:12" ht="19.95" customHeight="1" x14ac:dyDescent="0.3">
      <c r="A14" s="29" t="s">
        <v>16</v>
      </c>
      <c r="B14" s="57">
        <v>0</v>
      </c>
      <c r="C14" s="57">
        <v>1</v>
      </c>
      <c r="D14" s="57">
        <v>0</v>
      </c>
      <c r="E14" s="57">
        <v>0</v>
      </c>
      <c r="F14" s="57">
        <v>55</v>
      </c>
      <c r="G14" s="57" t="s">
        <v>16</v>
      </c>
      <c r="H14" s="57">
        <v>913</v>
      </c>
      <c r="I14" s="57">
        <v>897</v>
      </c>
      <c r="J14" s="19">
        <v>897</v>
      </c>
      <c r="K14" s="19">
        <v>897</v>
      </c>
      <c r="L14" s="19">
        <v>891</v>
      </c>
    </row>
    <row r="15" spans="1:12" ht="19.95" customHeight="1" thickBot="1" x14ac:dyDescent="0.35">
      <c r="A15" s="182" t="s">
        <v>44</v>
      </c>
      <c r="B15" s="183">
        <v>3</v>
      </c>
      <c r="C15" s="183">
        <f>SUM(C7:C14)</f>
        <v>2</v>
      </c>
      <c r="D15" s="183">
        <v>0</v>
      </c>
      <c r="E15" s="183">
        <f>SUM(E10:E14)</f>
        <v>0</v>
      </c>
      <c r="F15" s="543">
        <v>103</v>
      </c>
      <c r="G15" s="183" t="s">
        <v>44</v>
      </c>
      <c r="H15" s="194">
        <f>SUM(H7:H14)</f>
        <v>28333</v>
      </c>
      <c r="I15" s="262">
        <f>SUM(I7:I14)</f>
        <v>25893</v>
      </c>
      <c r="J15" s="262">
        <f>SUM(J7:J14)</f>
        <v>26733</v>
      </c>
      <c r="K15" s="262">
        <v>26469</v>
      </c>
      <c r="L15" s="262">
        <f>SUM(L7:L14)</f>
        <v>23881</v>
      </c>
    </row>
    <row r="16" spans="1:12" s="181" customFormat="1" ht="19.95" customHeight="1" x14ac:dyDescent="0.3">
      <c r="A16" s="557" t="s">
        <v>703</v>
      </c>
      <c r="B16" s="557"/>
      <c r="C16" s="557"/>
      <c r="D16" s="557"/>
      <c r="E16" s="557"/>
      <c r="F16" s="557"/>
      <c r="G16" s="557"/>
      <c r="H16" s="557"/>
      <c r="I16" s="557"/>
      <c r="J16" s="557"/>
      <c r="K16" s="557"/>
      <c r="L16" s="557"/>
    </row>
    <row r="17" spans="1:10" s="181" customFormat="1" ht="19.95" customHeight="1" x14ac:dyDescent="0.3">
      <c r="A17" s="181" t="s">
        <v>702</v>
      </c>
    </row>
    <row r="18" spans="1:10" s="181" customFormat="1" ht="19.95" customHeight="1" x14ac:dyDescent="0.3">
      <c r="A18" s="431" t="s">
        <v>701</v>
      </c>
      <c r="J18" s="431"/>
    </row>
    <row r="19" spans="1:10" s="181" customFormat="1" ht="19.95" customHeight="1" x14ac:dyDescent="0.3">
      <c r="A19" s="431" t="s">
        <v>700</v>
      </c>
      <c r="J19" s="431"/>
    </row>
    <row r="20" spans="1:10" s="181" customFormat="1" ht="19.95" customHeight="1" x14ac:dyDescent="0.3">
      <c r="A20" s="431" t="s">
        <v>930</v>
      </c>
      <c r="J20" s="431"/>
    </row>
    <row r="21" spans="1:10" ht="19.95" customHeight="1" x14ac:dyDescent="0.3">
      <c r="A21" s="430"/>
      <c r="J21" s="430"/>
    </row>
    <row r="22" spans="1:10" ht="19.95" customHeight="1" x14ac:dyDescent="0.3">
      <c r="A22" s="111" t="s">
        <v>698</v>
      </c>
      <c r="B22" s="111"/>
      <c r="C22" s="111"/>
      <c r="D22" s="111"/>
      <c r="E22" s="111"/>
    </row>
    <row r="23" spans="1:10" s="180" customFormat="1" ht="30" customHeight="1" x14ac:dyDescent="0.3">
      <c r="A23" s="555" t="s">
        <v>697</v>
      </c>
      <c r="B23" s="555"/>
      <c r="C23" s="555"/>
      <c r="D23" s="555"/>
      <c r="E23" s="555"/>
      <c r="G23" s="429"/>
      <c r="H23" s="429"/>
      <c r="I23" s="429"/>
    </row>
    <row r="24" spans="1:10" ht="96" x14ac:dyDescent="0.3">
      <c r="A24" s="111" t="s">
        <v>688</v>
      </c>
      <c r="B24" s="156" t="s">
        <v>696</v>
      </c>
      <c r="C24" s="156" t="s">
        <v>695</v>
      </c>
      <c r="D24" s="156" t="s">
        <v>694</v>
      </c>
      <c r="E24" s="156" t="s">
        <v>693</v>
      </c>
      <c r="G24" s="12"/>
      <c r="H24" s="12"/>
      <c r="I24" s="12"/>
    </row>
    <row r="25" spans="1:10" ht="19.95" customHeight="1" x14ac:dyDescent="0.3">
      <c r="A25" s="29" t="s">
        <v>10</v>
      </c>
      <c r="B25" s="57">
        <v>1</v>
      </c>
      <c r="C25" s="57">
        <v>1</v>
      </c>
      <c r="D25" s="57">
        <v>1</v>
      </c>
      <c r="E25" s="57">
        <v>1</v>
      </c>
      <c r="G25" s="10"/>
      <c r="H25" s="10"/>
      <c r="I25" s="10"/>
    </row>
    <row r="26" spans="1:10" ht="19.95" customHeight="1" x14ac:dyDescent="0.3">
      <c r="A26" s="29" t="s">
        <v>12</v>
      </c>
      <c r="B26" s="57">
        <v>1</v>
      </c>
      <c r="C26" s="57">
        <v>1</v>
      </c>
      <c r="D26" s="57">
        <v>1</v>
      </c>
      <c r="E26" s="57">
        <v>1</v>
      </c>
      <c r="G26" s="10"/>
      <c r="H26" s="10"/>
      <c r="I26" s="10"/>
    </row>
    <row r="27" spans="1:10" ht="19.95" customHeight="1" x14ac:dyDescent="0.3">
      <c r="A27" s="29" t="s">
        <v>11</v>
      </c>
      <c r="B27" s="57">
        <v>1</v>
      </c>
      <c r="C27" s="57">
        <v>1</v>
      </c>
      <c r="D27" s="57">
        <v>1</v>
      </c>
      <c r="E27" s="57">
        <v>1</v>
      </c>
      <c r="G27" s="10"/>
      <c r="H27" s="10"/>
      <c r="I27" s="10"/>
    </row>
    <row r="28" spans="1:10" ht="19.95" customHeight="1" x14ac:dyDescent="0.3">
      <c r="A28" s="29" t="s">
        <v>13</v>
      </c>
      <c r="B28" s="57">
        <v>1</v>
      </c>
      <c r="C28" s="57">
        <v>1</v>
      </c>
      <c r="D28" s="57">
        <v>1</v>
      </c>
      <c r="E28" s="57">
        <v>1</v>
      </c>
      <c r="F28" s="9"/>
      <c r="G28" s="10"/>
      <c r="H28" s="10"/>
      <c r="I28" s="10"/>
    </row>
    <row r="29" spans="1:10" ht="19.95" customHeight="1" x14ac:dyDescent="0.3">
      <c r="A29" s="29" t="s">
        <v>14</v>
      </c>
      <c r="B29" s="57">
        <v>1</v>
      </c>
      <c r="C29" s="57">
        <v>1</v>
      </c>
      <c r="D29" s="57">
        <v>0</v>
      </c>
      <c r="E29" s="57">
        <v>0</v>
      </c>
      <c r="F29" s="9"/>
      <c r="G29" s="10"/>
      <c r="H29" s="10"/>
      <c r="I29" s="10"/>
    </row>
    <row r="30" spans="1:10" ht="19.95" customHeight="1" x14ac:dyDescent="0.3">
      <c r="A30" s="29" t="s">
        <v>621</v>
      </c>
      <c r="B30" s="57">
        <v>1</v>
      </c>
      <c r="C30" s="57">
        <v>1</v>
      </c>
      <c r="D30" s="57">
        <v>0</v>
      </c>
      <c r="E30" s="57">
        <v>0</v>
      </c>
      <c r="F30" s="9"/>
      <c r="G30" s="10"/>
      <c r="H30" s="10"/>
      <c r="I30" s="10"/>
    </row>
    <row r="31" spans="1:10" ht="19.95" customHeight="1" x14ac:dyDescent="0.3">
      <c r="A31" s="29" t="s">
        <v>75</v>
      </c>
      <c r="B31" s="57">
        <v>1</v>
      </c>
      <c r="C31" s="57">
        <v>1</v>
      </c>
      <c r="D31" s="57">
        <v>1</v>
      </c>
      <c r="E31" s="57">
        <v>1</v>
      </c>
      <c r="G31" s="10"/>
      <c r="H31" s="10"/>
      <c r="I31" s="10"/>
    </row>
    <row r="32" spans="1:10" ht="19.95" customHeight="1" x14ac:dyDescent="0.3">
      <c r="A32" s="29" t="s">
        <v>16</v>
      </c>
      <c r="B32" s="57">
        <v>1</v>
      </c>
      <c r="C32" s="57">
        <v>1</v>
      </c>
      <c r="D32" s="57">
        <v>1</v>
      </c>
      <c r="E32" s="57">
        <v>1</v>
      </c>
      <c r="G32" s="10"/>
      <c r="H32" s="10"/>
      <c r="I32" s="10"/>
    </row>
    <row r="33" spans="1:12" ht="19.95" customHeight="1" thickBot="1" x14ac:dyDescent="0.35">
      <c r="A33" s="182" t="s">
        <v>44</v>
      </c>
      <c r="B33" s="183">
        <v>8</v>
      </c>
      <c r="C33" s="183">
        <f>SUM(C25:C32)</f>
        <v>8</v>
      </c>
      <c r="D33" s="183">
        <f>SUM(D25:D32)</f>
        <v>6</v>
      </c>
      <c r="E33" s="183">
        <f>SUM(E25:E32)</f>
        <v>6</v>
      </c>
    </row>
    <row r="34" spans="1:12" s="181" customFormat="1" ht="19.95" customHeight="1" x14ac:dyDescent="0.3"/>
    <row r="35" spans="1:12" ht="19.95" customHeight="1" x14ac:dyDescent="0.3">
      <c r="A35" s="556" t="s">
        <v>690</v>
      </c>
      <c r="B35" s="556"/>
      <c r="C35" s="556"/>
      <c r="D35" s="556"/>
      <c r="E35" s="556"/>
      <c r="F35" s="556"/>
      <c r="G35" s="556"/>
      <c r="H35" s="556"/>
      <c r="I35" s="556"/>
      <c r="J35" s="556"/>
      <c r="K35" s="556"/>
      <c r="L35" s="556"/>
    </row>
    <row r="36" spans="1:12" ht="19.95" customHeight="1" x14ac:dyDescent="0.3"/>
    <row r="37" spans="1:12" ht="19.95" customHeight="1" x14ac:dyDescent="0.3">
      <c r="A37" s="559" t="s">
        <v>689</v>
      </c>
      <c r="B37" s="559"/>
      <c r="C37" s="559"/>
      <c r="D37" s="559"/>
      <c r="E37" s="559"/>
      <c r="F37" s="559"/>
      <c r="G37" s="559"/>
      <c r="H37" s="559"/>
      <c r="I37" s="559"/>
      <c r="J37" s="559"/>
      <c r="K37" s="559"/>
      <c r="L37" s="559"/>
    </row>
    <row r="38" spans="1:12" ht="24" x14ac:dyDescent="0.3">
      <c r="A38" s="111" t="s">
        <v>688</v>
      </c>
      <c r="B38" s="156" t="s">
        <v>687</v>
      </c>
      <c r="C38" s="180"/>
      <c r="D38" s="180"/>
      <c r="E38" s="180"/>
      <c r="F38" s="180"/>
    </row>
    <row r="39" spans="1:12" ht="19.95" customHeight="1" x14ac:dyDescent="0.3">
      <c r="A39" s="29" t="s">
        <v>10</v>
      </c>
      <c r="B39" s="10" t="s">
        <v>685</v>
      </c>
      <c r="C39" s="180"/>
      <c r="D39" s="180"/>
      <c r="E39" s="180"/>
      <c r="F39" s="180"/>
    </row>
    <row r="40" spans="1:12" ht="19.95" customHeight="1" x14ac:dyDescent="0.3">
      <c r="A40" s="29" t="s">
        <v>12</v>
      </c>
      <c r="B40" s="539" t="s">
        <v>686</v>
      </c>
      <c r="C40" s="180"/>
      <c r="D40" s="180"/>
      <c r="E40" s="180"/>
      <c r="F40" s="180"/>
    </row>
    <row r="41" spans="1:12" ht="19.95" customHeight="1" x14ac:dyDescent="0.3">
      <c r="A41" s="29" t="s">
        <v>11</v>
      </c>
      <c r="B41" s="539" t="s">
        <v>686</v>
      </c>
      <c r="C41" s="180"/>
      <c r="D41" s="180"/>
      <c r="E41" s="180"/>
      <c r="F41" s="180"/>
    </row>
    <row r="42" spans="1:12" ht="19.95" customHeight="1" x14ac:dyDescent="0.3">
      <c r="A42" s="29" t="s">
        <v>13</v>
      </c>
      <c r="B42" s="539" t="s">
        <v>686</v>
      </c>
      <c r="C42" s="180"/>
      <c r="D42" s="180"/>
      <c r="E42" s="180"/>
      <c r="F42" s="180"/>
    </row>
    <row r="43" spans="1:12" ht="19.95" customHeight="1" x14ac:dyDescent="0.3">
      <c r="A43" s="29" t="s">
        <v>14</v>
      </c>
      <c r="B43" s="539" t="s">
        <v>686</v>
      </c>
      <c r="C43" s="180"/>
      <c r="D43" s="180"/>
      <c r="E43" s="180"/>
      <c r="F43" s="180"/>
    </row>
    <row r="44" spans="1:12" ht="19.95" customHeight="1" x14ac:dyDescent="0.3">
      <c r="A44" s="29" t="s">
        <v>621</v>
      </c>
      <c r="B44" s="539" t="s">
        <v>686</v>
      </c>
      <c r="C44" s="180"/>
      <c r="D44" s="180"/>
      <c r="E44" s="180"/>
      <c r="F44" s="180"/>
    </row>
    <row r="45" spans="1:12" ht="19.95" customHeight="1" x14ac:dyDescent="0.3">
      <c r="A45" s="29" t="s">
        <v>75</v>
      </c>
      <c r="B45" s="539" t="s">
        <v>686</v>
      </c>
      <c r="C45" s="180"/>
      <c r="D45" s="180"/>
      <c r="E45" s="180"/>
      <c r="F45" s="180"/>
    </row>
    <row r="46" spans="1:12" ht="19.95" customHeight="1" x14ac:dyDescent="0.3">
      <c r="A46" s="29" t="s">
        <v>16</v>
      </c>
      <c r="B46" s="10" t="s">
        <v>685</v>
      </c>
      <c r="C46" s="180"/>
      <c r="D46" s="180"/>
      <c r="E46" s="180"/>
      <c r="F46" s="180"/>
    </row>
    <row r="47" spans="1:12" ht="19.95" customHeight="1" thickBot="1" x14ac:dyDescent="0.35">
      <c r="A47" s="423" t="s">
        <v>44</v>
      </c>
      <c r="B47" s="422" t="s">
        <v>684</v>
      </c>
      <c r="C47" s="180"/>
      <c r="D47" s="180"/>
      <c r="E47" s="180"/>
      <c r="F47" s="180"/>
    </row>
    <row r="48" spans="1:12" ht="19.95" customHeight="1" thickBot="1" x14ac:dyDescent="0.35">
      <c r="A48" s="423" t="s">
        <v>683</v>
      </c>
      <c r="B48" s="422"/>
      <c r="C48" s="180"/>
      <c r="D48" s="180"/>
      <c r="E48" s="180"/>
      <c r="F48" s="180"/>
    </row>
    <row r="50" spans="1:22" ht="26.25" customHeight="1" x14ac:dyDescent="0.3">
      <c r="A50" s="111" t="s">
        <v>682</v>
      </c>
      <c r="B50" s="111"/>
      <c r="C50" s="111"/>
      <c r="D50" s="111"/>
      <c r="E50" s="111"/>
      <c r="F50" s="111"/>
    </row>
    <row r="51" spans="1:22" ht="118.5" customHeight="1" x14ac:dyDescent="0.3">
      <c r="A51" s="552" t="s">
        <v>929</v>
      </c>
      <c r="B51" s="552"/>
      <c r="C51" s="552"/>
      <c r="D51" s="552"/>
      <c r="E51" s="552"/>
      <c r="F51" s="552"/>
      <c r="G51" s="180"/>
      <c r="H51" s="180"/>
      <c r="I51" s="180"/>
      <c r="J51" s="180"/>
      <c r="K51" s="180"/>
      <c r="L51" s="180"/>
      <c r="M51" s="180"/>
      <c r="N51" s="180"/>
      <c r="O51" s="180"/>
      <c r="P51" s="180"/>
      <c r="Q51" s="180"/>
      <c r="R51" s="180"/>
      <c r="S51" s="180"/>
      <c r="T51" s="180"/>
      <c r="U51" s="180"/>
      <c r="V51" s="180"/>
    </row>
    <row r="52" spans="1:22" ht="12" customHeight="1" x14ac:dyDescent="0.3">
      <c r="A52" s="421"/>
      <c r="B52" s="421"/>
      <c r="C52" s="421"/>
      <c r="D52" s="421"/>
      <c r="E52" s="421"/>
      <c r="F52" s="421"/>
      <c r="G52" s="180"/>
      <c r="H52" s="180"/>
      <c r="I52" s="180"/>
      <c r="J52" s="180"/>
      <c r="K52" s="180"/>
      <c r="L52" s="180"/>
      <c r="M52" s="180"/>
      <c r="N52" s="180"/>
      <c r="O52" s="180"/>
      <c r="P52" s="180"/>
      <c r="Q52" s="180"/>
      <c r="R52" s="180"/>
      <c r="S52" s="180"/>
      <c r="T52" s="180"/>
      <c r="U52" s="180"/>
      <c r="V52" s="180"/>
    </row>
    <row r="53" spans="1:22" ht="19.95" customHeight="1" x14ac:dyDescent="0.3">
      <c r="A53" s="511" t="s">
        <v>678</v>
      </c>
      <c r="B53" s="116"/>
      <c r="C53" s="116"/>
      <c r="D53" s="116"/>
      <c r="E53" s="290"/>
      <c r="F53" s="290"/>
    </row>
    <row r="54" spans="1:22" ht="19.95" customHeight="1" x14ac:dyDescent="0.3">
      <c r="A54" s="116" t="s">
        <v>677</v>
      </c>
      <c r="B54" s="116"/>
      <c r="C54" s="116"/>
      <c r="D54" s="116"/>
      <c r="E54" s="290"/>
      <c r="F54" s="290"/>
    </row>
    <row r="55" spans="1:22" ht="19.95" customHeight="1" x14ac:dyDescent="0.3">
      <c r="A55" s="116" t="s">
        <v>676</v>
      </c>
      <c r="B55" s="116"/>
      <c r="C55" s="116"/>
      <c r="D55" s="116"/>
      <c r="E55" s="290"/>
      <c r="F55" s="290"/>
    </row>
    <row r="56" spans="1:22" ht="19.95" customHeight="1" x14ac:dyDescent="0.3">
      <c r="A56" s="116" t="s">
        <v>675</v>
      </c>
      <c r="B56" s="116"/>
      <c r="C56" s="116"/>
      <c r="D56" s="116"/>
      <c r="E56" s="181"/>
      <c r="F56" s="181"/>
    </row>
    <row r="57" spans="1:22" ht="19.95" customHeight="1" x14ac:dyDescent="0.3"/>
    <row r="58" spans="1:22" ht="19.95" customHeight="1" x14ac:dyDescent="0.3"/>
    <row r="59" spans="1:22" ht="19.95" customHeight="1" x14ac:dyDescent="0.3"/>
    <row r="60" spans="1:22" ht="19.95" customHeight="1" x14ac:dyDescent="0.3"/>
    <row r="61" spans="1:22" ht="19.95" customHeight="1" x14ac:dyDescent="0.3"/>
    <row r="62" spans="1:22" ht="19.95" customHeight="1" x14ac:dyDescent="0.3"/>
    <row r="63" spans="1:22" ht="19.95" customHeight="1" x14ac:dyDescent="0.3"/>
    <row r="64" spans="1:22" ht="19.95" customHeight="1" x14ac:dyDescent="0.3"/>
  </sheetData>
  <sheetProtection algorithmName="SHA-512" hashValue="3JKSqTmt0xc/nEmkH+WuUsRMVKtvtgY42KbbOzMzy7kVxbU9gStv0QhtX8zLhxl6rYYqAJHHVBYsX480AnqQ5g==" saltValue="bpLXoAT+LhIQnkCVkt5yaw==" spinCount="100000" sheet="1" objects="1" scenarios="1"/>
  <mergeCells count="8">
    <mergeCell ref="A3:L3"/>
    <mergeCell ref="A16:L16"/>
    <mergeCell ref="J5:L5"/>
    <mergeCell ref="A23:E23"/>
    <mergeCell ref="A51:F51"/>
    <mergeCell ref="A35:L35"/>
    <mergeCell ref="A37:L37"/>
    <mergeCell ref="G5:G6"/>
  </mergeCells>
  <pageMargins left="0.7" right="0.7" top="0.75" bottom="0.75" header="0.3" footer="0.3"/>
  <pageSetup orientation="portrait"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01448-626F-43D9-8587-CD319CAE7F50}">
  <sheetPr>
    <tabColor rgb="FF92D050"/>
    <pageSetUpPr fitToPage="1"/>
  </sheetPr>
  <dimension ref="A1:N84"/>
  <sheetViews>
    <sheetView showGridLines="0" zoomScale="110" zoomScaleNormal="110" workbookViewId="0">
      <selection activeCell="A18" sqref="A18:F20"/>
    </sheetView>
  </sheetViews>
  <sheetFormatPr defaultColWidth="8.88671875" defaultRowHeight="14.4" x14ac:dyDescent="0.3"/>
  <cols>
    <col min="1" max="1" width="66.33203125" customWidth="1"/>
    <col min="2" max="2" width="22.109375" customWidth="1"/>
    <col min="3" max="3" width="15.44140625" customWidth="1"/>
    <col min="4" max="4" width="14.109375" bestFit="1" customWidth="1"/>
    <col min="5" max="5" width="14.109375" customWidth="1"/>
    <col min="6" max="6" width="14.109375" bestFit="1" customWidth="1"/>
    <col min="7" max="7" width="15.109375" bestFit="1" customWidth="1"/>
    <col min="8" max="8" width="49" bestFit="1" customWidth="1"/>
    <col min="10" max="10" width="11.44140625" bestFit="1" customWidth="1"/>
    <col min="11" max="11" width="10.44140625" bestFit="1" customWidth="1"/>
    <col min="12" max="12" width="11.44140625" bestFit="1" customWidth="1"/>
    <col min="13" max="13" width="10.44140625" bestFit="1" customWidth="1"/>
  </cols>
  <sheetData>
    <row r="1" spans="1:10" ht="23.25" customHeight="1" x14ac:dyDescent="0.3">
      <c r="A1" s="555" t="s">
        <v>674</v>
      </c>
      <c r="B1" s="555"/>
      <c r="C1" s="555"/>
      <c r="D1" s="555"/>
      <c r="E1" s="555"/>
      <c r="F1" s="555"/>
      <c r="G1" s="400"/>
    </row>
    <row r="2" spans="1:10" s="380" customFormat="1" ht="23.25" customHeight="1" x14ac:dyDescent="0.3">
      <c r="E2" s="419"/>
      <c r="F2" s="419"/>
      <c r="G2" s="419"/>
    </row>
    <row r="3" spans="1:10" s="380" customFormat="1" ht="23.25" customHeight="1" x14ac:dyDescent="0.3">
      <c r="A3" s="111" t="s">
        <v>673</v>
      </c>
      <c r="B3" s="111"/>
      <c r="C3" s="111"/>
      <c r="D3" s="111"/>
      <c r="E3" s="111"/>
      <c r="F3" s="111"/>
      <c r="H3"/>
      <c r="I3"/>
    </row>
    <row r="4" spans="1:10" s="380" customFormat="1" ht="23.25" customHeight="1" x14ac:dyDescent="0.3">
      <c r="A4" s="111" t="s">
        <v>672</v>
      </c>
      <c r="B4" s="111"/>
      <c r="C4" s="111"/>
      <c r="D4" s="111"/>
      <c r="E4" s="111"/>
      <c r="F4" s="111"/>
      <c r="H4"/>
      <c r="I4"/>
    </row>
    <row r="5" spans="1:10" s="380" customFormat="1" ht="23.25" customHeight="1" x14ac:dyDescent="0.3">
      <c r="A5" s="111" t="s">
        <v>671</v>
      </c>
      <c r="B5" s="111"/>
      <c r="C5" s="111"/>
      <c r="D5" s="111"/>
      <c r="E5" s="111"/>
      <c r="F5" s="111"/>
      <c r="H5"/>
      <c r="I5"/>
    </row>
    <row r="6" spans="1:10" s="380" customFormat="1" ht="23.25" customHeight="1" x14ac:dyDescent="0.3">
      <c r="A6" s="111" t="s">
        <v>670</v>
      </c>
      <c r="B6" s="111"/>
      <c r="C6" s="111"/>
      <c r="D6" s="111"/>
      <c r="E6" s="111"/>
      <c r="F6" s="111"/>
      <c r="G6"/>
      <c r="H6"/>
      <c r="I6"/>
    </row>
    <row r="7" spans="1:10" s="380" customFormat="1" ht="23.25" customHeight="1" x14ac:dyDescent="0.3">
      <c r="G7"/>
      <c r="H7"/>
      <c r="I7"/>
    </row>
    <row r="8" spans="1:10" s="380" customFormat="1" ht="23.25" customHeight="1" x14ac:dyDescent="0.3">
      <c r="A8" s="111" t="s">
        <v>669</v>
      </c>
      <c r="B8" s="156">
        <v>2022</v>
      </c>
      <c r="C8" s="156">
        <v>2021</v>
      </c>
      <c r="D8" s="156">
        <v>2020</v>
      </c>
      <c r="E8" s="156">
        <v>2019</v>
      </c>
      <c r="F8" s="156">
        <v>2018</v>
      </c>
      <c r="G8"/>
      <c r="H8"/>
      <c r="I8"/>
    </row>
    <row r="9" spans="1:10" s="380" customFormat="1" ht="23.25" customHeight="1" x14ac:dyDescent="0.3">
      <c r="A9" s="418" t="s">
        <v>668</v>
      </c>
      <c r="B9" s="408">
        <v>61</v>
      </c>
      <c r="C9" s="407">
        <v>58</v>
      </c>
      <c r="D9" s="19">
        <v>59</v>
      </c>
      <c r="E9" s="19">
        <v>48</v>
      </c>
      <c r="F9" s="19">
        <v>41</v>
      </c>
      <c r="G9"/>
      <c r="H9"/>
      <c r="I9"/>
      <c r="J9"/>
    </row>
    <row r="10" spans="1:10" s="380" customFormat="1" ht="23.25" customHeight="1" x14ac:dyDescent="0.3">
      <c r="A10" s="418" t="s">
        <v>667</v>
      </c>
      <c r="B10" s="408">
        <v>144</v>
      </c>
      <c r="C10" s="407">
        <v>155</v>
      </c>
      <c r="D10" s="19">
        <v>141</v>
      </c>
      <c r="E10" s="19">
        <v>141</v>
      </c>
      <c r="F10" s="19">
        <v>149</v>
      </c>
      <c r="G10"/>
      <c r="H10"/>
      <c r="I10"/>
      <c r="J10" s="417"/>
    </row>
    <row r="11" spans="1:10" s="380" customFormat="1" ht="23.25" customHeight="1" x14ac:dyDescent="0.3">
      <c r="A11" s="416" t="s">
        <v>666</v>
      </c>
      <c r="B11" s="416"/>
      <c r="C11" s="415"/>
      <c r="D11" s="414"/>
      <c r="E11" s="414"/>
      <c r="F11" s="414"/>
      <c r="G11"/>
      <c r="H11"/>
      <c r="I11"/>
      <c r="J11"/>
    </row>
    <row r="12" spans="1:10" s="380" customFormat="1" ht="23.25" customHeight="1" x14ac:dyDescent="0.3">
      <c r="A12" s="416" t="s">
        <v>665</v>
      </c>
      <c r="B12" s="416"/>
      <c r="C12" s="415"/>
      <c r="D12" s="414"/>
      <c r="E12" s="414"/>
      <c r="F12" s="414"/>
      <c r="G12"/>
      <c r="H12"/>
      <c r="I12"/>
      <c r="J12"/>
    </row>
    <row r="13" spans="1:10" s="380" customFormat="1" ht="23.25" customHeight="1" x14ac:dyDescent="0.3">
      <c r="A13" s="416" t="s">
        <v>664</v>
      </c>
      <c r="B13" s="416"/>
      <c r="C13" s="415"/>
      <c r="D13" s="414"/>
      <c r="E13" s="414"/>
      <c r="F13" s="414"/>
      <c r="G13"/>
      <c r="H13"/>
      <c r="I13"/>
      <c r="J13"/>
    </row>
    <row r="14" spans="1:10" s="380" customFormat="1" ht="23.25" customHeight="1" thickBot="1" x14ac:dyDescent="0.35">
      <c r="A14" s="413" t="s">
        <v>663</v>
      </c>
      <c r="B14" s="412">
        <v>205</v>
      </c>
      <c r="C14" s="509">
        <f>(C9+C10)-C11</f>
        <v>213</v>
      </c>
      <c r="D14" s="411">
        <f>(D9+D10)-D11</f>
        <v>200</v>
      </c>
      <c r="E14" s="411">
        <f>(E9+E10)-E11</f>
        <v>189</v>
      </c>
      <c r="F14" s="411">
        <f>(F9+F10)-F11</f>
        <v>190</v>
      </c>
      <c r="G14"/>
      <c r="H14"/>
      <c r="I14"/>
      <c r="J14"/>
    </row>
    <row r="15" spans="1:10" s="380" customFormat="1" ht="23.25" customHeight="1" x14ac:dyDescent="0.3">
      <c r="A15" s="566" t="s">
        <v>885</v>
      </c>
      <c r="B15" s="566"/>
      <c r="C15" s="566"/>
      <c r="D15" s="566"/>
      <c r="E15" s="566"/>
      <c r="F15" s="566"/>
      <c r="G15"/>
      <c r="H15"/>
      <c r="I15"/>
      <c r="J15"/>
    </row>
    <row r="16" spans="1:10" s="380" customFormat="1" ht="23.25" customHeight="1" x14ac:dyDescent="0.3">
      <c r="A16" s="379"/>
      <c r="B16" s="379"/>
      <c r="C16" s="379"/>
      <c r="D16" s="379"/>
      <c r="E16" s="379"/>
      <c r="F16" s="379"/>
      <c r="G16"/>
      <c r="H16"/>
      <c r="I16"/>
      <c r="J16"/>
    </row>
    <row r="17" spans="1:9" s="380" customFormat="1" ht="23.25" customHeight="1" x14ac:dyDescent="0.3">
      <c r="A17" s="562" t="s">
        <v>662</v>
      </c>
      <c r="B17" s="562"/>
      <c r="C17" s="562"/>
      <c r="D17" s="562"/>
      <c r="E17" s="562"/>
      <c r="F17" s="562"/>
      <c r="G17" s="389"/>
      <c r="H17"/>
      <c r="I17"/>
    </row>
    <row r="18" spans="1:9" s="380" customFormat="1" ht="23.25" customHeight="1" x14ac:dyDescent="0.3">
      <c r="A18" s="563" t="s">
        <v>661</v>
      </c>
      <c r="B18" s="563"/>
      <c r="C18" s="563"/>
      <c r="D18" s="563"/>
      <c r="E18" s="563"/>
      <c r="F18" s="563"/>
      <c r="G18" s="410"/>
      <c r="H18"/>
      <c r="I18"/>
    </row>
    <row r="19" spans="1:9" s="380" customFormat="1" ht="23.25" customHeight="1" x14ac:dyDescent="0.3">
      <c r="A19" s="564"/>
      <c r="B19" s="564"/>
      <c r="C19" s="564"/>
      <c r="D19" s="564"/>
      <c r="E19" s="564"/>
      <c r="F19" s="564"/>
      <c r="G19" s="410"/>
      <c r="H19"/>
      <c r="I19"/>
    </row>
    <row r="20" spans="1:9" s="380" customFormat="1" ht="24.75" customHeight="1" x14ac:dyDescent="0.3">
      <c r="A20" s="564"/>
      <c r="B20" s="564"/>
      <c r="C20" s="564"/>
      <c r="D20" s="564"/>
      <c r="E20" s="564"/>
      <c r="F20" s="564"/>
      <c r="G20" s="410"/>
    </row>
    <row r="21" spans="1:9" s="380" customFormat="1" ht="23.25" customHeight="1" x14ac:dyDescent="0.3">
      <c r="A21" s="562" t="s">
        <v>660</v>
      </c>
      <c r="B21" s="562"/>
      <c r="C21" s="562"/>
      <c r="D21" s="562"/>
      <c r="E21" s="562"/>
      <c r="F21" s="562"/>
    </row>
    <row r="22" spans="1:9" s="380" customFormat="1" ht="23.25" customHeight="1" x14ac:dyDescent="0.3">
      <c r="A22" s="388" t="s">
        <v>249</v>
      </c>
      <c r="B22" s="388">
        <v>2022</v>
      </c>
      <c r="C22" s="387">
        <v>2021</v>
      </c>
      <c r="D22" s="387">
        <v>2020</v>
      </c>
      <c r="E22" s="387">
        <v>2019</v>
      </c>
      <c r="F22" s="387" t="s">
        <v>439</v>
      </c>
    </row>
    <row r="23" spans="1:9" s="380" customFormat="1" ht="23.25" customHeight="1" x14ac:dyDescent="0.3">
      <c r="A23" s="174" t="s">
        <v>196</v>
      </c>
      <c r="B23" s="408">
        <v>0</v>
      </c>
      <c r="C23" s="407">
        <v>0</v>
      </c>
      <c r="D23" s="407">
        <v>0</v>
      </c>
      <c r="E23" s="19">
        <v>0</v>
      </c>
      <c r="F23" s="19">
        <v>2</v>
      </c>
    </row>
    <row r="24" spans="1:9" s="409" customFormat="1" ht="23.25" customHeight="1" x14ac:dyDescent="0.3">
      <c r="A24" s="174" t="s">
        <v>262</v>
      </c>
      <c r="B24" s="408">
        <v>0</v>
      </c>
      <c r="C24" s="407">
        <v>0</v>
      </c>
      <c r="D24" s="407">
        <v>0</v>
      </c>
      <c r="E24" s="19">
        <v>0</v>
      </c>
      <c r="F24" s="19">
        <v>0</v>
      </c>
      <c r="G24" s="380"/>
      <c r="I24" s="380"/>
    </row>
    <row r="25" spans="1:9" ht="23.25" customHeight="1" x14ac:dyDescent="0.3">
      <c r="A25" s="174" t="s">
        <v>263</v>
      </c>
      <c r="B25" s="408">
        <v>0</v>
      </c>
      <c r="C25" s="407">
        <v>0</v>
      </c>
      <c r="D25" s="407">
        <v>0</v>
      </c>
      <c r="E25" s="19">
        <v>0</v>
      </c>
      <c r="F25" s="19">
        <v>0</v>
      </c>
      <c r="G25" s="380"/>
    </row>
    <row r="26" spans="1:9" ht="23.25" customHeight="1" thickBot="1" x14ac:dyDescent="0.35">
      <c r="A26" s="406" t="s">
        <v>659</v>
      </c>
      <c r="B26" s="405">
        <v>0</v>
      </c>
      <c r="C26" s="404">
        <v>0</v>
      </c>
      <c r="D26" s="404">
        <v>0</v>
      </c>
      <c r="E26" s="262">
        <v>0</v>
      </c>
      <c r="F26" s="262">
        <v>2</v>
      </c>
      <c r="G26" s="380"/>
    </row>
    <row r="27" spans="1:9" ht="23.25" customHeight="1" x14ac:dyDescent="0.3">
      <c r="A27" s="181" t="s">
        <v>658</v>
      </c>
      <c r="B27" s="181"/>
      <c r="C27" s="403"/>
      <c r="D27" s="394"/>
      <c r="E27" s="401"/>
      <c r="F27" s="401"/>
      <c r="G27" s="401"/>
    </row>
    <row r="28" spans="1:9" ht="23.25" customHeight="1" x14ac:dyDescent="0.3">
      <c r="A28" s="394"/>
      <c r="B28" s="394"/>
      <c r="C28" s="403"/>
      <c r="D28" s="394"/>
      <c r="E28" s="401"/>
      <c r="F28" s="401"/>
      <c r="G28" s="401"/>
    </row>
    <row r="29" spans="1:9" ht="25.5" customHeight="1" x14ac:dyDescent="0.3">
      <c r="A29" s="565" t="s">
        <v>657</v>
      </c>
      <c r="B29" s="565"/>
      <c r="C29" s="565"/>
      <c r="D29" s="565"/>
      <c r="E29" s="565"/>
      <c r="F29" s="565"/>
    </row>
    <row r="30" spans="1:9" ht="23.25" customHeight="1" x14ac:dyDescent="0.3">
      <c r="A30" s="523" t="s">
        <v>656</v>
      </c>
      <c r="B30" s="174"/>
      <c r="C30" s="402"/>
      <c r="D30" s="402"/>
      <c r="E30" s="402"/>
      <c r="F30" s="401"/>
    </row>
    <row r="31" spans="1:9" ht="23.25" customHeight="1" x14ac:dyDescent="0.3">
      <c r="A31" s="112"/>
      <c r="B31" s="112"/>
      <c r="C31" s="112"/>
      <c r="D31" s="116"/>
      <c r="E31" s="400"/>
      <c r="F31" s="400"/>
    </row>
    <row r="32" spans="1:9" ht="23.25" customHeight="1" x14ac:dyDescent="0.3">
      <c r="A32" s="565" t="s">
        <v>655</v>
      </c>
      <c r="B32" s="565"/>
      <c r="C32" s="565"/>
      <c r="D32" s="565"/>
      <c r="E32" s="565"/>
      <c r="F32" s="565"/>
    </row>
    <row r="33" spans="1:10" ht="23.25" customHeight="1" x14ac:dyDescent="0.3">
      <c r="A33" s="523" t="s">
        <v>654</v>
      </c>
      <c r="B33" s="174"/>
    </row>
    <row r="34" spans="1:10" ht="23.25" customHeight="1" x14ac:dyDescent="0.3"/>
    <row r="35" spans="1:10" ht="23.25" customHeight="1" x14ac:dyDescent="0.3">
      <c r="A35" s="565" t="s">
        <v>653</v>
      </c>
      <c r="B35" s="565"/>
      <c r="C35" s="565"/>
      <c r="D35" s="565"/>
      <c r="E35" s="565"/>
      <c r="F35" s="565"/>
    </row>
    <row r="36" spans="1:10" ht="23.25" customHeight="1" x14ac:dyDescent="0.3">
      <c r="A36" s="523" t="s">
        <v>652</v>
      </c>
      <c r="B36" s="174"/>
    </row>
    <row r="37" spans="1:10" ht="23.25" customHeight="1" x14ac:dyDescent="0.3"/>
    <row r="38" spans="1:10" ht="23.25" customHeight="1" x14ac:dyDescent="0.3">
      <c r="A38" s="565" t="s">
        <v>651</v>
      </c>
      <c r="B38" s="565"/>
      <c r="C38" s="565"/>
      <c r="D38" s="565"/>
      <c r="E38" s="565"/>
      <c r="F38" s="565"/>
    </row>
    <row r="39" spans="1:10" ht="23.25" customHeight="1" x14ac:dyDescent="0.3">
      <c r="A39" s="523" t="s">
        <v>650</v>
      </c>
      <c r="B39" s="174"/>
    </row>
    <row r="40" spans="1:10" s="380" customFormat="1" ht="23.25" customHeight="1" x14ac:dyDescent="0.3">
      <c r="A40" s="379"/>
      <c r="B40" s="379"/>
      <c r="C40" s="379"/>
      <c r="D40" s="379"/>
      <c r="E40" s="379"/>
      <c r="F40" s="379"/>
      <c r="G40" s="379"/>
      <c r="H40"/>
      <c r="I40"/>
      <c r="J40"/>
    </row>
    <row r="41" spans="1:10" s="380" customFormat="1" ht="23.25" customHeight="1" x14ac:dyDescent="0.3">
      <c r="A41" s="565" t="s">
        <v>649</v>
      </c>
      <c r="B41" s="565"/>
      <c r="C41" s="565"/>
      <c r="D41" s="565"/>
      <c r="E41" s="565"/>
      <c r="F41" s="565"/>
      <c r="G41" s="379"/>
      <c r="H41"/>
      <c r="I41"/>
      <c r="J41"/>
    </row>
    <row r="42" spans="1:10" s="380" customFormat="1" ht="23.25" customHeight="1" x14ac:dyDescent="0.3">
      <c r="A42" s="565" t="s">
        <v>648</v>
      </c>
      <c r="B42" s="565"/>
      <c r="C42" s="565"/>
      <c r="D42" s="565"/>
      <c r="E42" s="565"/>
      <c r="F42" s="565"/>
      <c r="G42" s="399"/>
      <c r="H42"/>
      <c r="I42"/>
    </row>
    <row r="43" spans="1:10" s="380" customFormat="1" ht="23.25" customHeight="1" x14ac:dyDescent="0.3">
      <c r="A43" s="116" t="s">
        <v>647</v>
      </c>
      <c r="B43" s="116"/>
      <c r="C43"/>
      <c r="D43"/>
      <c r="E43"/>
      <c r="F43"/>
      <c r="G43" s="399"/>
      <c r="H43"/>
      <c r="I43"/>
    </row>
    <row r="44" spans="1:10" s="380" customFormat="1" ht="23.25" customHeight="1" x14ac:dyDescent="0.3">
      <c r="A44" s="116"/>
      <c r="B44" s="116"/>
      <c r="C44"/>
      <c r="D44"/>
      <c r="E44"/>
      <c r="F44"/>
      <c r="G44" s="399"/>
      <c r="H44"/>
      <c r="I44"/>
    </row>
    <row r="45" spans="1:10" s="380" customFormat="1" ht="23.25" customHeight="1" x14ac:dyDescent="0.3">
      <c r="A45" s="511" t="s">
        <v>880</v>
      </c>
      <c r="B45" s="116"/>
      <c r="C45"/>
      <c r="D45"/>
      <c r="E45"/>
      <c r="F45"/>
      <c r="G45" s="399"/>
      <c r="H45"/>
      <c r="I45"/>
    </row>
    <row r="46" spans="1:10" s="380" customFormat="1" ht="23.25" customHeight="1" x14ac:dyDescent="0.3">
      <c r="A46" s="388" t="s">
        <v>646</v>
      </c>
      <c r="B46" s="388">
        <v>2022</v>
      </c>
      <c r="C46" s="388">
        <v>2021</v>
      </c>
      <c r="D46" s="388">
        <v>2020</v>
      </c>
      <c r="E46" s="388">
        <v>2019</v>
      </c>
      <c r="F46" s="387">
        <v>2018</v>
      </c>
      <c r="H46"/>
      <c r="I46"/>
    </row>
    <row r="47" spans="1:10" s="380" customFormat="1" ht="23.25" customHeight="1" x14ac:dyDescent="0.3">
      <c r="A47" s="202" t="s">
        <v>645</v>
      </c>
      <c r="B47" s="202"/>
      <c r="C47" s="202"/>
      <c r="D47" s="202"/>
      <c r="E47" s="202"/>
      <c r="F47" s="202"/>
    </row>
    <row r="48" spans="1:10" s="380" customFormat="1" ht="23.25" customHeight="1" x14ac:dyDescent="0.3">
      <c r="A48" s="392" t="s">
        <v>644</v>
      </c>
      <c r="B48" s="513">
        <v>14.05</v>
      </c>
      <c r="C48" s="385">
        <v>15.8</v>
      </c>
      <c r="D48" s="385">
        <v>14.077999999999999</v>
      </c>
      <c r="E48" s="13">
        <v>11.02</v>
      </c>
      <c r="F48" s="13">
        <v>14.9</v>
      </c>
    </row>
    <row r="49" spans="1:14" s="380" customFormat="1" ht="23.25" customHeight="1" x14ac:dyDescent="0.3">
      <c r="A49" s="392" t="s">
        <v>643</v>
      </c>
      <c r="B49" s="513">
        <v>1.1859999999999999</v>
      </c>
      <c r="C49" s="385">
        <v>0.99</v>
      </c>
      <c r="D49" s="385">
        <v>0.22500000000000001</v>
      </c>
      <c r="E49" s="13">
        <v>0.14000000000000001</v>
      </c>
      <c r="F49" s="13">
        <v>0.1</v>
      </c>
      <c r="N49"/>
    </row>
    <row r="50" spans="1:14" s="380" customFormat="1" ht="23.25" customHeight="1" x14ac:dyDescent="0.3">
      <c r="A50" s="392" t="s">
        <v>642</v>
      </c>
      <c r="B50" s="513">
        <v>6.0999999999999999E-2</v>
      </c>
      <c r="C50" s="174">
        <v>0.06</v>
      </c>
      <c r="D50" s="385">
        <v>0.03</v>
      </c>
      <c r="E50" s="13">
        <v>0.01</v>
      </c>
      <c r="F50" s="13">
        <v>0</v>
      </c>
      <c r="N50"/>
    </row>
    <row r="51" spans="1:14" s="380" customFormat="1" ht="23.25" customHeight="1" x14ac:dyDescent="0.3">
      <c r="A51" s="392" t="s">
        <v>641</v>
      </c>
      <c r="B51" s="513">
        <v>0.17499999999999999</v>
      </c>
      <c r="C51" s="174">
        <v>0.19</v>
      </c>
      <c r="D51" s="385">
        <v>0.11260000000000001</v>
      </c>
      <c r="E51" s="13">
        <v>0.1</v>
      </c>
      <c r="F51" s="13">
        <v>7.0000000000000007E-2</v>
      </c>
      <c r="G51"/>
      <c r="H51"/>
      <c r="I51"/>
      <c r="J51"/>
      <c r="K51"/>
      <c r="L51"/>
      <c r="M51"/>
      <c r="N51"/>
    </row>
    <row r="52" spans="1:14" s="380" customFormat="1" ht="23.25" customHeight="1" thickBot="1" x14ac:dyDescent="0.35">
      <c r="A52" s="384" t="s">
        <v>620</v>
      </c>
      <c r="B52" s="383">
        <f>SUM(B48:B51)</f>
        <v>15.472000000000001</v>
      </c>
      <c r="C52" s="382">
        <f>SUM(C48:C51)</f>
        <v>17.04</v>
      </c>
      <c r="D52" s="382">
        <f>SUM(D48:D51)</f>
        <v>14.445599999999999</v>
      </c>
      <c r="E52" s="381">
        <f>SUM(E48:E51)</f>
        <v>11.27</v>
      </c>
      <c r="F52" s="381">
        <f>SUM(F48:F51)</f>
        <v>15.07</v>
      </c>
      <c r="G52"/>
      <c r="H52"/>
      <c r="I52"/>
      <c r="J52"/>
      <c r="K52"/>
      <c r="L52"/>
      <c r="M52"/>
      <c r="N52"/>
    </row>
    <row r="53" spans="1:14" s="380" customFormat="1" ht="23.25" customHeight="1" x14ac:dyDescent="0.3">
      <c r="A53" s="392"/>
      <c r="B53" s="392"/>
      <c r="C53" s="177"/>
      <c r="D53" s="385"/>
      <c r="E53" s="13"/>
      <c r="F53" s="13"/>
      <c r="G53"/>
      <c r="H53" s="388" t="s">
        <v>622</v>
      </c>
      <c r="I53" s="388">
        <v>2022</v>
      </c>
      <c r="J53" s="388">
        <v>2021</v>
      </c>
      <c r="K53" s="388">
        <v>2020</v>
      </c>
      <c r="L53" s="388">
        <v>2019</v>
      </c>
      <c r="M53" s="387">
        <v>2018</v>
      </c>
      <c r="N53"/>
    </row>
    <row r="54" spans="1:14" s="380" customFormat="1" ht="23.25" customHeight="1" x14ac:dyDescent="0.3">
      <c r="A54" s="512" t="s">
        <v>637</v>
      </c>
      <c r="B54" s="388">
        <v>2022</v>
      </c>
      <c r="C54" s="388">
        <v>2021</v>
      </c>
      <c r="D54" s="388">
        <v>2020</v>
      </c>
      <c r="E54" s="388">
        <v>2019</v>
      </c>
      <c r="F54" s="387">
        <v>2018</v>
      </c>
      <c r="G54"/>
      <c r="H54" s="174" t="s">
        <v>75</v>
      </c>
      <c r="I54" s="174">
        <v>0.69</v>
      </c>
      <c r="J54" s="385">
        <v>0.78184199999999893</v>
      </c>
      <c r="K54" s="385">
        <v>0.54736499999999999</v>
      </c>
      <c r="L54" s="82">
        <v>3.4890839999999996</v>
      </c>
      <c r="M54" s="82"/>
      <c r="N54"/>
    </row>
    <row r="55" spans="1:14" s="380" customFormat="1" ht="23.25" customHeight="1" x14ac:dyDescent="0.3">
      <c r="A55" s="174" t="s">
        <v>636</v>
      </c>
      <c r="B55" s="386">
        <v>9.1530000000000005</v>
      </c>
      <c r="C55" s="385">
        <v>10.23</v>
      </c>
      <c r="D55" s="385">
        <v>9.4559999999999995</v>
      </c>
      <c r="E55" s="82">
        <v>12.82</v>
      </c>
      <c r="F55" s="82">
        <v>8.9700000000000006</v>
      </c>
      <c r="G55"/>
      <c r="H55" s="174" t="s">
        <v>621</v>
      </c>
      <c r="I55" s="174">
        <v>0.61</v>
      </c>
      <c r="J55" s="385">
        <v>0.60258999999999896</v>
      </c>
      <c r="K55" s="385">
        <v>0.60066000000000097</v>
      </c>
      <c r="L55" s="82">
        <v>0.57210000000000005</v>
      </c>
      <c r="M55" s="82">
        <f>475.41/1000</f>
        <v>0.47541</v>
      </c>
      <c r="N55"/>
    </row>
    <row r="56" spans="1:14" s="380" customFormat="1" ht="23.25" customHeight="1" x14ac:dyDescent="0.3">
      <c r="A56" s="174" t="s">
        <v>635</v>
      </c>
      <c r="B56" s="395">
        <v>0</v>
      </c>
      <c r="C56" s="395">
        <v>0</v>
      </c>
      <c r="D56" s="395">
        <v>0</v>
      </c>
      <c r="E56" s="35">
        <v>0</v>
      </c>
      <c r="F56" s="35">
        <v>0</v>
      </c>
      <c r="G56"/>
      <c r="H56" s="174" t="s">
        <v>13</v>
      </c>
      <c r="I56" s="385">
        <v>1.0900000000000001</v>
      </c>
      <c r="J56" s="385">
        <v>1.4561900000000001</v>
      </c>
      <c r="K56" s="385">
        <v>1.1877</v>
      </c>
      <c r="L56" s="82">
        <v>0.88666999999999996</v>
      </c>
      <c r="M56" s="82">
        <f>658.5/1000</f>
        <v>0.65849999999999997</v>
      </c>
      <c r="N56"/>
    </row>
    <row r="57" spans="1:14" s="380" customFormat="1" ht="23.25" customHeight="1" x14ac:dyDescent="0.3">
      <c r="A57" s="174" t="s">
        <v>628</v>
      </c>
      <c r="B57" s="395">
        <v>0</v>
      </c>
      <c r="C57" s="395">
        <v>0</v>
      </c>
      <c r="D57" s="395">
        <v>0</v>
      </c>
      <c r="E57" s="35">
        <v>0</v>
      </c>
      <c r="F57" s="35">
        <v>0</v>
      </c>
      <c r="G57"/>
      <c r="H57" s="174" t="s">
        <v>14</v>
      </c>
      <c r="I57" s="174">
        <v>0.89</v>
      </c>
      <c r="J57" s="385">
        <v>0.108</v>
      </c>
      <c r="K57" s="385">
        <v>0.108</v>
      </c>
      <c r="L57" s="82">
        <v>0.09</v>
      </c>
      <c r="M57" s="82">
        <f>90/1000</f>
        <v>0.09</v>
      </c>
      <c r="N57"/>
    </row>
    <row r="58" spans="1:14" s="380" customFormat="1" ht="23.25" customHeight="1" x14ac:dyDescent="0.3">
      <c r="A58" s="174" t="s">
        <v>627</v>
      </c>
      <c r="B58" s="395">
        <v>0</v>
      </c>
      <c r="C58" s="395">
        <v>0</v>
      </c>
      <c r="D58" s="395">
        <v>0</v>
      </c>
      <c r="E58" s="35">
        <v>0</v>
      </c>
      <c r="F58" s="35">
        <v>0</v>
      </c>
      <c r="G58"/>
      <c r="H58" s="174" t="s">
        <v>10</v>
      </c>
      <c r="I58" s="174">
        <v>3.05</v>
      </c>
      <c r="J58" s="385">
        <v>2.0214080000000001</v>
      </c>
      <c r="K58" s="385">
        <v>1.24448</v>
      </c>
      <c r="L58" s="82">
        <v>2.2305129999999997</v>
      </c>
      <c r="M58" s="82">
        <f>1732.076/1000</f>
        <v>1.7320759999999999</v>
      </c>
      <c r="N58"/>
    </row>
    <row r="59" spans="1:14" s="380" customFormat="1" ht="23.25" customHeight="1" x14ac:dyDescent="0.3">
      <c r="A59" s="174" t="s">
        <v>626</v>
      </c>
      <c r="B59" s="395">
        <v>0</v>
      </c>
      <c r="C59" s="395">
        <v>0</v>
      </c>
      <c r="D59" s="395">
        <v>0</v>
      </c>
      <c r="E59" s="35">
        <v>0</v>
      </c>
      <c r="F59" s="35">
        <v>0</v>
      </c>
      <c r="G59"/>
      <c r="H59" s="174" t="s">
        <v>12</v>
      </c>
      <c r="I59" s="174">
        <v>0.45</v>
      </c>
      <c r="J59" s="385">
        <v>0.51672000000000007</v>
      </c>
      <c r="K59" s="385">
        <v>0.46223999999999998</v>
      </c>
      <c r="L59" s="82">
        <v>0.62178</v>
      </c>
      <c r="M59" s="82">
        <f>710.36/1000</f>
        <v>0.71035999999999999</v>
      </c>
    </row>
    <row r="60" spans="1:14" s="380" customFormat="1" ht="23.25" customHeight="1" thickBot="1" x14ac:dyDescent="0.35">
      <c r="A60" s="384" t="s">
        <v>620</v>
      </c>
      <c r="B60" s="383">
        <f>SUM(B55:B59)</f>
        <v>9.1530000000000005</v>
      </c>
      <c r="C60" s="382">
        <f>C55</f>
        <v>10.23</v>
      </c>
      <c r="D60" s="382">
        <f>D55</f>
        <v>9.4559999999999995</v>
      </c>
      <c r="E60" s="381">
        <f>E55</f>
        <v>12.82</v>
      </c>
      <c r="F60" s="381">
        <f>F55</f>
        <v>8.9700000000000006</v>
      </c>
      <c r="G60"/>
      <c r="H60" s="174" t="s">
        <v>11</v>
      </c>
      <c r="I60" s="174">
        <v>1.45</v>
      </c>
      <c r="J60" s="385">
        <v>4.0333499999999995</v>
      </c>
      <c r="K60" s="385">
        <v>4.7961</v>
      </c>
      <c r="L60" s="82">
        <v>4.6139650000000003</v>
      </c>
      <c r="M60" s="82">
        <f>5124.52/1000</f>
        <v>5.1245200000000004</v>
      </c>
    </row>
    <row r="61" spans="1:14" s="380" customFormat="1" ht="23.25" customHeight="1" x14ac:dyDescent="0.3">
      <c r="A61" s="392"/>
      <c r="B61" s="392"/>
      <c r="C61" s="177"/>
      <c r="D61" s="385"/>
      <c r="E61" s="13"/>
      <c r="F61" s="13"/>
      <c r="H61" s="174" t="s">
        <v>16</v>
      </c>
      <c r="I61" s="174">
        <v>0.92</v>
      </c>
      <c r="J61" s="385">
        <v>0.7087</v>
      </c>
      <c r="K61" s="385">
        <v>0.51012000000000002</v>
      </c>
      <c r="L61" s="82">
        <v>0.31235000000000002</v>
      </c>
      <c r="M61" s="82">
        <f>181.05/1000</f>
        <v>0.18105000000000002</v>
      </c>
    </row>
    <row r="62" spans="1:14" s="380" customFormat="1" ht="23.25" customHeight="1" thickBot="1" x14ac:dyDescent="0.35">
      <c r="A62" s="510" t="s">
        <v>877</v>
      </c>
      <c r="B62" s="392"/>
      <c r="C62" s="177"/>
      <c r="D62" s="385"/>
      <c r="E62" s="13"/>
      <c r="F62" s="13"/>
      <c r="G62"/>
      <c r="H62" s="384" t="s">
        <v>620</v>
      </c>
      <c r="I62" s="384">
        <f>SUM(I54:I61)</f>
        <v>9.15</v>
      </c>
      <c r="J62" s="382">
        <f t="shared" ref="J62:M62" si="0">SUM(J54:J61)</f>
        <v>10.228799999999998</v>
      </c>
      <c r="K62" s="382">
        <f t="shared" si="0"/>
        <v>9.456665000000001</v>
      </c>
      <c r="L62" s="382">
        <f t="shared" si="0"/>
        <v>12.816462</v>
      </c>
      <c r="M62" s="382">
        <f t="shared" si="0"/>
        <v>8.971916000000002</v>
      </c>
    </row>
    <row r="63" spans="1:14" s="380" customFormat="1" ht="23.25" customHeight="1" x14ac:dyDescent="0.3">
      <c r="A63" s="202" t="s">
        <v>878</v>
      </c>
      <c r="B63" s="388">
        <v>2022</v>
      </c>
      <c r="C63" s="388">
        <v>2021</v>
      </c>
      <c r="D63" s="388">
        <v>2020</v>
      </c>
      <c r="E63" s="388">
        <v>2019</v>
      </c>
      <c r="F63" s="387">
        <v>2018</v>
      </c>
      <c r="G63"/>
      <c r="H63" s="561" t="s">
        <v>619</v>
      </c>
      <c r="I63" s="561"/>
      <c r="J63" s="561"/>
      <c r="K63" s="561"/>
      <c r="L63" s="561"/>
      <c r="M63" s="561"/>
    </row>
    <row r="64" spans="1:14" s="380" customFormat="1" ht="23.25" customHeight="1" x14ac:dyDescent="0.3">
      <c r="A64" s="392" t="s">
        <v>640</v>
      </c>
      <c r="B64" s="513">
        <v>2.0857359999999998</v>
      </c>
      <c r="C64" s="385">
        <v>2.1</v>
      </c>
      <c r="D64" s="385">
        <v>2.0939999999999999</v>
      </c>
      <c r="E64" s="13">
        <v>1.94</v>
      </c>
      <c r="F64" s="13">
        <v>4.26</v>
      </c>
      <c r="H64"/>
      <c r="I64"/>
    </row>
    <row r="65" spans="1:14" ht="23.25" customHeight="1" x14ac:dyDescent="0.3">
      <c r="A65" s="398" t="s">
        <v>639</v>
      </c>
      <c r="B65" s="514">
        <v>0.56499999999999995</v>
      </c>
      <c r="C65" s="397">
        <v>0.6</v>
      </c>
      <c r="D65" s="397">
        <v>0.318</v>
      </c>
      <c r="E65" s="396">
        <v>0.65</v>
      </c>
      <c r="F65" s="396">
        <v>0.68</v>
      </c>
      <c r="G65" s="380"/>
    </row>
    <row r="66" spans="1:14" ht="23.25" customHeight="1" thickBot="1" x14ac:dyDescent="0.35">
      <c r="A66" s="384" t="s">
        <v>620</v>
      </c>
      <c r="B66" s="383">
        <f>SUM(B64:B65)</f>
        <v>2.6507359999999998</v>
      </c>
      <c r="C66" s="382">
        <f>SUM(C64:C65)</f>
        <v>2.7</v>
      </c>
      <c r="D66" s="382">
        <f>SUM(D64:D65)</f>
        <v>2.4119999999999999</v>
      </c>
      <c r="E66" s="381">
        <f>SUM(E64:E65)</f>
        <v>2.59</v>
      </c>
      <c r="F66" s="381">
        <f>SUM(F64:F65)</f>
        <v>4.9399999999999995</v>
      </c>
      <c r="G66" s="380"/>
    </row>
    <row r="67" spans="1:14" s="380" customFormat="1" ht="23.25" customHeight="1" x14ac:dyDescent="0.3">
      <c r="A67" s="394"/>
      <c r="B67" s="394"/>
      <c r="C67" s="393"/>
      <c r="D67" s="393"/>
      <c r="E67" s="393"/>
      <c r="F67" s="393"/>
      <c r="H67"/>
      <c r="I67"/>
    </row>
    <row r="68" spans="1:14" s="380" customFormat="1" ht="23.25" customHeight="1" x14ac:dyDescent="0.3">
      <c r="A68" s="388" t="s">
        <v>879</v>
      </c>
      <c r="B68" s="388">
        <v>2022</v>
      </c>
      <c r="C68" s="388">
        <v>2021</v>
      </c>
      <c r="D68" s="388">
        <v>2020</v>
      </c>
      <c r="E68" s="388">
        <v>2019</v>
      </c>
      <c r="F68" s="387">
        <v>2018</v>
      </c>
      <c r="G68"/>
      <c r="H68" s="388" t="s">
        <v>623</v>
      </c>
      <c r="I68" s="388">
        <v>2022</v>
      </c>
      <c r="J68" s="388">
        <v>2021</v>
      </c>
      <c r="K68" s="388">
        <v>2020</v>
      </c>
      <c r="L68" s="388">
        <v>2019</v>
      </c>
      <c r="M68" s="387">
        <v>2018</v>
      </c>
      <c r="N68"/>
    </row>
    <row r="69" spans="1:14" s="380" customFormat="1" ht="23.25" customHeight="1" x14ac:dyDescent="0.3">
      <c r="A69" s="392" t="s">
        <v>634</v>
      </c>
      <c r="B69" s="513">
        <v>0.68700000000000006</v>
      </c>
      <c r="C69" s="385">
        <v>0.56000000000000005</v>
      </c>
      <c r="D69" s="385">
        <v>0.44924000000000003</v>
      </c>
      <c r="E69" s="82">
        <v>0.51375000000000004</v>
      </c>
      <c r="F69" s="391">
        <v>0.309</v>
      </c>
      <c r="G69"/>
      <c r="H69" s="174" t="s">
        <v>75</v>
      </c>
      <c r="I69" s="385">
        <v>0.38041000000000003</v>
      </c>
      <c r="J69" s="385">
        <v>0.34082799999999996</v>
      </c>
      <c r="K69" s="385">
        <v>0.22096000000000002</v>
      </c>
      <c r="L69" s="82">
        <v>4.827E-2</v>
      </c>
      <c r="M69" s="82"/>
      <c r="N69"/>
    </row>
    <row r="70" spans="1:14" s="380" customFormat="1" ht="23.25" customHeight="1" x14ac:dyDescent="0.3">
      <c r="A70" s="392" t="s">
        <v>633</v>
      </c>
      <c r="B70" s="513">
        <v>0.32240000000000002</v>
      </c>
      <c r="C70" s="385">
        <v>0.34</v>
      </c>
      <c r="D70" s="385">
        <v>0.39383999999999997</v>
      </c>
      <c r="E70" s="82">
        <v>0.49547000000000002</v>
      </c>
      <c r="F70" s="391">
        <v>0.47</v>
      </c>
      <c r="G70"/>
      <c r="H70" s="174" t="s">
        <v>621</v>
      </c>
      <c r="I70" s="385">
        <v>0</v>
      </c>
      <c r="J70" s="385">
        <v>0</v>
      </c>
      <c r="K70" s="385">
        <v>2.3E-3</v>
      </c>
      <c r="L70" s="82">
        <v>0</v>
      </c>
      <c r="M70" s="82">
        <v>0</v>
      </c>
      <c r="N70"/>
    </row>
    <row r="71" spans="1:14" s="380" customFormat="1" ht="23.25" customHeight="1" x14ac:dyDescent="0.3">
      <c r="A71" s="392" t="s">
        <v>632</v>
      </c>
      <c r="B71" s="513">
        <v>1.546E-2</v>
      </c>
      <c r="C71" s="385">
        <v>0.01</v>
      </c>
      <c r="D71" s="385">
        <v>0.64734999999999998</v>
      </c>
      <c r="E71" s="82">
        <v>8.5630000000000012E-3</v>
      </c>
      <c r="F71" s="391">
        <v>1.8E-3</v>
      </c>
      <c r="G71"/>
      <c r="H71" s="174" t="s">
        <v>13</v>
      </c>
      <c r="I71" s="385">
        <v>1.4030000000000001E-2</v>
      </c>
      <c r="J71" s="385">
        <v>4.9100000000000003E-3</v>
      </c>
      <c r="K71" s="385">
        <v>1.102E-2</v>
      </c>
      <c r="L71" s="82">
        <v>3.63E-3</v>
      </c>
      <c r="M71" s="82">
        <v>6.4939999999999998E-2</v>
      </c>
      <c r="N71"/>
    </row>
    <row r="72" spans="1:14" s="380" customFormat="1" ht="23.25" customHeight="1" x14ac:dyDescent="0.3">
      <c r="A72" s="392" t="s">
        <v>631</v>
      </c>
      <c r="B72" s="513">
        <v>0.20377999999999999</v>
      </c>
      <c r="C72" s="71">
        <v>0.22</v>
      </c>
      <c r="D72" s="385">
        <v>0.21271000000000001</v>
      </c>
      <c r="E72" s="82">
        <v>0.24109</v>
      </c>
      <c r="F72" s="391">
        <v>0.34342800000000001</v>
      </c>
      <c r="G72"/>
      <c r="H72" s="174" t="s">
        <v>14</v>
      </c>
      <c r="I72" s="385">
        <v>4.548E-2</v>
      </c>
      <c r="J72" s="385">
        <v>4.0891700000000003E-2</v>
      </c>
      <c r="K72" s="385">
        <v>5.2899999999999996E-2</v>
      </c>
      <c r="L72" s="82">
        <v>0.16</v>
      </c>
      <c r="M72" s="82">
        <v>0</v>
      </c>
      <c r="N72"/>
    </row>
    <row r="73" spans="1:14" s="380" customFormat="1" ht="23.25" customHeight="1" x14ac:dyDescent="0.3">
      <c r="A73" s="392" t="s">
        <v>630</v>
      </c>
      <c r="B73" s="513">
        <v>0</v>
      </c>
      <c r="C73" s="385">
        <v>0</v>
      </c>
      <c r="D73" s="385">
        <v>0</v>
      </c>
      <c r="E73" s="82">
        <v>0</v>
      </c>
      <c r="F73" s="391">
        <v>0.38819399999999998</v>
      </c>
      <c r="G73"/>
      <c r="H73" s="174" t="s">
        <v>10</v>
      </c>
      <c r="I73" s="385">
        <v>8.9999999999999998E-4</v>
      </c>
      <c r="J73" s="385">
        <v>2.9334800000000001E-2</v>
      </c>
      <c r="K73" s="385">
        <v>0.66869999999999996</v>
      </c>
      <c r="L73" s="82">
        <v>3.8954000000000003E-2</v>
      </c>
      <c r="M73" s="82">
        <v>6.4999999999999997E-4</v>
      </c>
      <c r="N73"/>
    </row>
    <row r="74" spans="1:14" s="380" customFormat="1" ht="23.25" customHeight="1" x14ac:dyDescent="0.3">
      <c r="A74" s="174" t="s">
        <v>629</v>
      </c>
      <c r="B74" s="385">
        <v>2.0280200000000002E-3</v>
      </c>
      <c r="C74" s="385">
        <v>0</v>
      </c>
      <c r="D74" s="385">
        <v>0</v>
      </c>
      <c r="E74" s="82">
        <v>0</v>
      </c>
      <c r="F74" s="391">
        <v>0</v>
      </c>
      <c r="G74"/>
      <c r="H74" s="174" t="s">
        <v>12</v>
      </c>
      <c r="I74" s="385">
        <v>0.23899999999999999</v>
      </c>
      <c r="J74" s="385">
        <v>0.28177999999999997</v>
      </c>
      <c r="K74" s="385">
        <v>0.36444900000000002</v>
      </c>
      <c r="L74" s="82">
        <v>0.56878700000000004</v>
      </c>
      <c r="M74" s="82">
        <v>0.54744000000000004</v>
      </c>
      <c r="N74"/>
    </row>
    <row r="75" spans="1:14" s="380" customFormat="1" ht="23.25" customHeight="1" x14ac:dyDescent="0.3">
      <c r="A75" s="174" t="s">
        <v>628</v>
      </c>
      <c r="B75" s="385">
        <v>0</v>
      </c>
      <c r="C75" s="385">
        <v>0.02</v>
      </c>
      <c r="D75" s="385">
        <v>2.3067000000000001E-4</v>
      </c>
      <c r="E75" s="82">
        <v>1.0509999999999999E-3</v>
      </c>
      <c r="F75" s="391">
        <v>1.191E-3</v>
      </c>
      <c r="G75"/>
      <c r="H75" s="174" t="s">
        <v>11</v>
      </c>
      <c r="I75" s="385">
        <v>4.0400000000000002E-3</v>
      </c>
      <c r="J75" s="385">
        <v>3.8E-3</v>
      </c>
      <c r="K75" s="385">
        <v>2.5400000000000002E-3</v>
      </c>
      <c r="L75" s="82">
        <v>5.9230000000000003E-3</v>
      </c>
      <c r="M75" s="82">
        <v>0.38818999999999998</v>
      </c>
    </row>
    <row r="76" spans="1:14" s="380" customFormat="1" ht="23.25" customHeight="1" x14ac:dyDescent="0.3">
      <c r="A76" s="174" t="s">
        <v>627</v>
      </c>
      <c r="B76" s="385">
        <v>0</v>
      </c>
      <c r="C76" s="385">
        <v>0</v>
      </c>
      <c r="D76" s="385">
        <v>0</v>
      </c>
      <c r="E76" s="82">
        <v>0</v>
      </c>
      <c r="F76" s="391">
        <v>0</v>
      </c>
      <c r="G76"/>
      <c r="H76" s="174" t="s">
        <v>16</v>
      </c>
      <c r="I76" s="385">
        <v>0.55000000000000004</v>
      </c>
      <c r="J76" s="385">
        <v>0.44519999999999998</v>
      </c>
      <c r="K76" s="385">
        <v>0.38250000000000001</v>
      </c>
      <c r="L76" s="82">
        <v>0.43066000000000004</v>
      </c>
      <c r="M76" s="82">
        <v>0.51290000000000002</v>
      </c>
      <c r="N76"/>
    </row>
    <row r="77" spans="1:14" s="380" customFormat="1" ht="23.25" customHeight="1" thickBot="1" x14ac:dyDescent="0.35">
      <c r="A77" s="174" t="s">
        <v>626</v>
      </c>
      <c r="B77" s="385">
        <v>0</v>
      </c>
      <c r="C77" s="385">
        <v>0</v>
      </c>
      <c r="D77" s="385">
        <v>0</v>
      </c>
      <c r="E77" s="82">
        <v>0</v>
      </c>
      <c r="F77" s="391">
        <v>0</v>
      </c>
      <c r="G77"/>
      <c r="H77" s="384" t="s">
        <v>620</v>
      </c>
      <c r="I77" s="383">
        <f>SUM(I69:I76)</f>
        <v>1.2338600000000002</v>
      </c>
      <c r="J77" s="382">
        <f t="shared" ref="J77:M77" si="1">SUM(J69:J76)</f>
        <v>1.1467445000000001</v>
      </c>
      <c r="K77" s="382">
        <f t="shared" si="1"/>
        <v>1.7053690000000001</v>
      </c>
      <c r="L77" s="382">
        <f t="shared" si="1"/>
        <v>1.256224</v>
      </c>
      <c r="M77" s="382">
        <f t="shared" si="1"/>
        <v>1.5141200000000001</v>
      </c>
      <c r="N77"/>
    </row>
    <row r="78" spans="1:14" s="380" customFormat="1" ht="23.25" customHeight="1" thickBot="1" x14ac:dyDescent="0.35">
      <c r="A78" s="384" t="s">
        <v>620</v>
      </c>
      <c r="B78" s="384">
        <v>1.23</v>
      </c>
      <c r="C78" s="520">
        <f>SUM(C69:C75)</f>
        <v>1.1500000000000001</v>
      </c>
      <c r="D78" s="382">
        <v>1.7050000000000001</v>
      </c>
      <c r="E78" s="381">
        <v>1.26</v>
      </c>
      <c r="F78" s="390">
        <v>1.51</v>
      </c>
      <c r="G78"/>
      <c r="H78"/>
      <c r="I78"/>
      <c r="J78"/>
      <c r="K78"/>
      <c r="L78"/>
      <c r="M78"/>
      <c r="N78"/>
    </row>
    <row r="79" spans="1:14" s="380" customFormat="1" ht="23.25" customHeight="1" x14ac:dyDescent="0.3">
      <c r="G79"/>
      <c r="N79"/>
    </row>
    <row r="80" spans="1:14" s="380" customFormat="1" ht="19.5" customHeight="1" thickBot="1" x14ac:dyDescent="0.35">
      <c r="A80" s="388" t="s">
        <v>638</v>
      </c>
      <c r="B80" s="383">
        <f>SUM(B52,B66)</f>
        <v>18.122736</v>
      </c>
      <c r="C80" s="520">
        <f>SUM(C52,C66)</f>
        <v>19.739999999999998</v>
      </c>
      <c r="D80" s="382">
        <f>SUM(D52,D66)</f>
        <v>16.857599999999998</v>
      </c>
      <c r="E80" s="381">
        <f>SUM(E52,E66)</f>
        <v>13.86</v>
      </c>
      <c r="F80" s="390">
        <f>SUM(F52,F66)</f>
        <v>20.009999999999998</v>
      </c>
    </row>
    <row r="81" spans="1:6" x14ac:dyDescent="0.3">
      <c r="B81" s="516"/>
    </row>
    <row r="82" spans="1:6" ht="19.5" customHeight="1" thickBot="1" x14ac:dyDescent="0.35">
      <c r="A82" s="388" t="s">
        <v>625</v>
      </c>
      <c r="B82" s="383">
        <f>SUM(B80,B55,B78)</f>
        <v>28.505736000000002</v>
      </c>
      <c r="C82" s="520">
        <f>SUM(C80,C55,C78)</f>
        <v>31.119999999999997</v>
      </c>
      <c r="D82" s="382">
        <f>D80+D55+D78</f>
        <v>28.018599999999999</v>
      </c>
      <c r="E82" s="381">
        <f>E80+E55+E78</f>
        <v>27.94</v>
      </c>
      <c r="F82" s="390">
        <f>F80+F55+F78</f>
        <v>30.49</v>
      </c>
    </row>
    <row r="83" spans="1:6" x14ac:dyDescent="0.3">
      <c r="B83" s="516"/>
    </row>
    <row r="84" spans="1:6" ht="15" thickBot="1" x14ac:dyDescent="0.35">
      <c r="A84" s="388" t="s">
        <v>624</v>
      </c>
      <c r="B84" s="515">
        <f>B80/B82</f>
        <v>0.6357575191182574</v>
      </c>
      <c r="C84" s="521">
        <f>C80/C82</f>
        <v>0.63431876606683801</v>
      </c>
      <c r="D84" s="517">
        <f>D80/D82</f>
        <v>0.60165747039466633</v>
      </c>
      <c r="E84" s="518">
        <f>E80/E82</f>
        <v>0.4960629921259842</v>
      </c>
      <c r="F84" s="519">
        <f>F80/F82</f>
        <v>0.65628074778615941</v>
      </c>
    </row>
  </sheetData>
  <sheetProtection algorithmName="SHA-512" hashValue="JTXW6NhSft7np8IlNznhtXKozCwn7hYqjfBLBDt2b2FjAY5gr0lxdRnE5VsJhbPzXHqwzf022rNhwK0R9hS4IA==" saltValue="KCXeP2zm8KhRhMDo2hYGNA==" spinCount="100000" sheet="1" objects="1" scenarios="1"/>
  <mergeCells count="12">
    <mergeCell ref="H63:M63"/>
    <mergeCell ref="A1:F1"/>
    <mergeCell ref="A17:F17"/>
    <mergeCell ref="A18:F20"/>
    <mergeCell ref="A21:F21"/>
    <mergeCell ref="A29:F29"/>
    <mergeCell ref="A32:F32"/>
    <mergeCell ref="A35:F35"/>
    <mergeCell ref="A38:F38"/>
    <mergeCell ref="A15:F15"/>
    <mergeCell ref="A41:F41"/>
    <mergeCell ref="A42:F42"/>
  </mergeCells>
  <pageMargins left="0.70866141732283472" right="0.70866141732283472" top="0.74803149606299213" bottom="0.74803149606299213" header="0.31496062992125984" footer="0.31496062992125984"/>
  <pageSetup paperSize="8" scale="46" orientation="portrait" r:id="rId1"/>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96B32-4ED3-4E3C-9E23-F1B68735F5C1}">
  <sheetPr>
    <tabColor rgb="FF92D050"/>
    <pageSetUpPr autoPageBreaks="0"/>
  </sheetPr>
  <dimension ref="A1:J51"/>
  <sheetViews>
    <sheetView showGridLines="0" zoomScaleNormal="100" zoomScalePageLayoutView="120" workbookViewId="0"/>
  </sheetViews>
  <sheetFormatPr defaultColWidth="9.109375" defaultRowHeight="11.4" x14ac:dyDescent="0.3"/>
  <cols>
    <col min="1" max="1" width="50.6640625" style="9" customWidth="1"/>
    <col min="2" max="4" width="13.6640625" style="9" customWidth="1"/>
    <col min="5" max="5" width="14.5546875" style="9" customWidth="1"/>
    <col min="6" max="12" width="13.6640625" style="9" customWidth="1"/>
    <col min="13" max="16384" width="9.109375" style="9"/>
  </cols>
  <sheetData>
    <row r="1" spans="1:8" s="16" customFormat="1" ht="19.95" customHeight="1" x14ac:dyDescent="0.3">
      <c r="A1" s="111" t="s">
        <v>924</v>
      </c>
      <c r="B1" s="111"/>
      <c r="C1" s="111"/>
      <c r="D1" s="111"/>
      <c r="E1" s="111"/>
      <c r="F1" s="537"/>
      <c r="G1" s="537"/>
      <c r="H1" s="537"/>
    </row>
    <row r="2" spans="1:8" ht="19.95" customHeight="1" x14ac:dyDescent="0.3">
      <c r="F2" s="28"/>
      <c r="G2" s="28"/>
      <c r="H2" s="28"/>
    </row>
    <row r="3" spans="1:8" ht="19.95" customHeight="1" x14ac:dyDescent="0.3">
      <c r="A3" s="157" t="s">
        <v>923</v>
      </c>
      <c r="B3" s="157"/>
      <c r="C3" s="157"/>
      <c r="D3" s="157"/>
      <c r="E3" s="273">
        <v>8</v>
      </c>
    </row>
    <row r="4" spans="1:8" ht="19.95" customHeight="1" x14ac:dyDescent="0.3">
      <c r="A4" s="157" t="s">
        <v>922</v>
      </c>
      <c r="B4" s="157"/>
      <c r="C4" s="157"/>
      <c r="D4" s="157"/>
      <c r="E4" s="273">
        <v>8</v>
      </c>
    </row>
    <row r="5" spans="1:8" ht="19.95" customHeight="1" thickBot="1" x14ac:dyDescent="0.35">
      <c r="A5" s="182" t="s">
        <v>921</v>
      </c>
      <c r="B5" s="182"/>
      <c r="C5" s="182"/>
      <c r="D5" s="182"/>
      <c r="E5" s="182"/>
    </row>
    <row r="6" spans="1:8" ht="19.95" customHeight="1" x14ac:dyDescent="0.3">
      <c r="A6" s="569" t="s">
        <v>75</v>
      </c>
      <c r="B6" s="569"/>
      <c r="C6" s="569"/>
      <c r="D6" s="569"/>
      <c r="E6" s="569"/>
    </row>
    <row r="7" spans="1:8" ht="19.95" customHeight="1" x14ac:dyDescent="0.3">
      <c r="A7" s="569" t="s">
        <v>621</v>
      </c>
      <c r="B7" s="569"/>
      <c r="C7" s="569"/>
      <c r="D7" s="569"/>
      <c r="E7" s="569"/>
    </row>
    <row r="8" spans="1:8" ht="19.95" customHeight="1" x14ac:dyDescent="0.3">
      <c r="A8" s="569" t="s">
        <v>13</v>
      </c>
      <c r="B8" s="569"/>
      <c r="C8" s="569"/>
      <c r="D8" s="569"/>
      <c r="E8" s="569"/>
    </row>
    <row r="9" spans="1:8" ht="19.95" customHeight="1" x14ac:dyDescent="0.3">
      <c r="A9" s="569" t="s">
        <v>14</v>
      </c>
      <c r="B9" s="569"/>
      <c r="C9" s="569"/>
      <c r="D9" s="569"/>
      <c r="E9" s="569"/>
    </row>
    <row r="10" spans="1:8" ht="19.95" customHeight="1" x14ac:dyDescent="0.3">
      <c r="A10" s="569" t="s">
        <v>10</v>
      </c>
      <c r="B10" s="569"/>
      <c r="C10" s="569"/>
      <c r="D10" s="569"/>
      <c r="E10" s="569"/>
    </row>
    <row r="11" spans="1:8" ht="19.95" customHeight="1" x14ac:dyDescent="0.3">
      <c r="A11" s="569" t="s">
        <v>12</v>
      </c>
      <c r="B11" s="569"/>
      <c r="C11" s="569"/>
      <c r="D11" s="569"/>
      <c r="E11" s="569"/>
    </row>
    <row r="12" spans="1:8" ht="19.95" customHeight="1" x14ac:dyDescent="0.3">
      <c r="A12" s="569" t="s">
        <v>11</v>
      </c>
      <c r="B12" s="569"/>
      <c r="C12" s="569"/>
      <c r="D12" s="569"/>
      <c r="E12" s="569"/>
    </row>
    <row r="13" spans="1:8" ht="19.95" customHeight="1" x14ac:dyDescent="0.3">
      <c r="A13" s="569" t="s">
        <v>16</v>
      </c>
      <c r="B13" s="569"/>
      <c r="C13" s="569"/>
      <c r="D13" s="569"/>
      <c r="E13" s="569"/>
    </row>
    <row r="14" spans="1:8" ht="19.95" customHeight="1" thickBot="1" x14ac:dyDescent="0.35">
      <c r="A14" s="182" t="s">
        <v>920</v>
      </c>
      <c r="B14" s="182"/>
      <c r="C14" s="182"/>
      <c r="D14" s="182"/>
      <c r="E14" s="536">
        <v>1</v>
      </c>
    </row>
    <row r="15" spans="1:8" ht="19.95" customHeight="1" x14ac:dyDescent="0.3">
      <c r="A15" s="535" t="s">
        <v>919</v>
      </c>
      <c r="B15" s="12"/>
      <c r="C15" s="12"/>
      <c r="D15" s="12"/>
      <c r="E15" s="12"/>
      <c r="F15" s="12"/>
    </row>
    <row r="16" spans="1:8" ht="19.95" customHeight="1" x14ac:dyDescent="0.3">
      <c r="A16" s="29"/>
    </row>
    <row r="17" spans="1:10" ht="19.95" customHeight="1" x14ac:dyDescent="0.3">
      <c r="A17" s="58" t="s">
        <v>918</v>
      </c>
    </row>
    <row r="18" spans="1:10" ht="19.95" customHeight="1" x14ac:dyDescent="0.3">
      <c r="A18" s="157" t="s">
        <v>917</v>
      </c>
      <c r="B18" s="158">
        <v>2022</v>
      </c>
      <c r="C18" s="158">
        <v>2021</v>
      </c>
      <c r="D18" s="158">
        <v>2020</v>
      </c>
      <c r="E18" s="158">
        <v>2019</v>
      </c>
      <c r="F18" s="158">
        <v>2018</v>
      </c>
    </row>
    <row r="19" spans="1:10" ht="19.95" customHeight="1" x14ac:dyDescent="0.3">
      <c r="A19" s="11" t="s">
        <v>916</v>
      </c>
      <c r="B19" s="31">
        <v>215</v>
      </c>
      <c r="C19" s="31">
        <v>214</v>
      </c>
      <c r="D19" s="31">
        <v>219</v>
      </c>
      <c r="E19" s="31">
        <v>198</v>
      </c>
      <c r="F19" s="31">
        <v>178</v>
      </c>
    </row>
    <row r="20" spans="1:10" ht="19.95" customHeight="1" x14ac:dyDescent="0.3">
      <c r="A20" s="11" t="s">
        <v>915</v>
      </c>
      <c r="B20" s="31">
        <v>47</v>
      </c>
      <c r="C20" s="31">
        <v>41</v>
      </c>
      <c r="D20" s="31">
        <v>44</v>
      </c>
      <c r="E20" s="31">
        <v>46</v>
      </c>
      <c r="F20" s="31" t="s">
        <v>914</v>
      </c>
    </row>
    <row r="21" spans="1:10" ht="19.95" customHeight="1" x14ac:dyDescent="0.3">
      <c r="A21" s="11" t="s">
        <v>913</v>
      </c>
      <c r="B21" s="31">
        <v>101</v>
      </c>
      <c r="C21" s="31">
        <v>99</v>
      </c>
      <c r="D21" s="31">
        <v>104</v>
      </c>
      <c r="E21" s="31">
        <v>106</v>
      </c>
      <c r="F21" s="31" t="s">
        <v>912</v>
      </c>
    </row>
    <row r="22" spans="1:10" ht="19.95" customHeight="1" x14ac:dyDescent="0.3">
      <c r="A22" s="11" t="s">
        <v>911</v>
      </c>
      <c r="B22" s="31">
        <v>201</v>
      </c>
      <c r="C22" s="31">
        <v>156</v>
      </c>
      <c r="D22" s="31">
        <v>100</v>
      </c>
      <c r="E22" s="31">
        <v>87</v>
      </c>
      <c r="F22" s="31" t="s">
        <v>910</v>
      </c>
    </row>
    <row r="23" spans="1:10" s="12" customFormat="1" ht="19.95" customHeight="1" thickBot="1" x14ac:dyDescent="0.35">
      <c r="A23" s="172" t="s">
        <v>909</v>
      </c>
      <c r="B23" s="184">
        <f>SUM(B19:B22)</f>
        <v>564</v>
      </c>
      <c r="C23" s="184">
        <v>510</v>
      </c>
      <c r="D23" s="184">
        <v>467</v>
      </c>
      <c r="E23" s="184">
        <v>436</v>
      </c>
      <c r="F23" s="184" t="s">
        <v>908</v>
      </c>
    </row>
    <row r="24" spans="1:10" s="116" customFormat="1" ht="19.95" customHeight="1" x14ac:dyDescent="0.3">
      <c r="A24" s="572" t="s">
        <v>907</v>
      </c>
      <c r="B24" s="573"/>
      <c r="C24" s="573"/>
      <c r="D24" s="573"/>
      <c r="E24" s="573"/>
      <c r="F24" s="573"/>
      <c r="G24" s="573"/>
      <c r="H24" s="573"/>
    </row>
    <row r="25" spans="1:10" ht="19.95" customHeight="1" x14ac:dyDescent="0.3">
      <c r="A25" s="572" t="s">
        <v>906</v>
      </c>
      <c r="B25" s="573"/>
      <c r="C25" s="573"/>
      <c r="D25" s="573"/>
      <c r="E25" s="573"/>
      <c r="F25" s="573"/>
      <c r="G25" s="573"/>
      <c r="H25" s="573"/>
    </row>
    <row r="26" spans="1:10" ht="19.95" customHeight="1" x14ac:dyDescent="0.3">
      <c r="A26" s="534"/>
      <c r="B26" s="116"/>
      <c r="C26" s="116"/>
      <c r="D26" s="116"/>
      <c r="E26" s="116"/>
      <c r="F26" s="116"/>
      <c r="G26" s="116"/>
      <c r="H26" s="116"/>
    </row>
    <row r="27" spans="1:10" ht="19.95" customHeight="1" x14ac:dyDescent="0.3">
      <c r="A27" s="533" t="s">
        <v>905</v>
      </c>
    </row>
    <row r="28" spans="1:10" ht="19.95" customHeight="1" x14ac:dyDescent="0.3">
      <c r="A28" s="157" t="s">
        <v>904</v>
      </c>
      <c r="B28" s="157"/>
      <c r="C28" s="157"/>
      <c r="D28" s="157"/>
      <c r="E28" s="157"/>
      <c r="F28" s="157"/>
      <c r="G28" s="157"/>
    </row>
    <row r="29" spans="1:10" ht="19.95" customHeight="1" x14ac:dyDescent="0.3">
      <c r="A29" s="157" t="s">
        <v>18</v>
      </c>
      <c r="B29" s="157" t="s">
        <v>903</v>
      </c>
      <c r="C29" s="157"/>
      <c r="D29" s="157"/>
      <c r="E29" s="157"/>
      <c r="F29" s="157"/>
      <c r="G29" s="157"/>
    </row>
    <row r="30" spans="1:10" ht="20.25" customHeight="1" x14ac:dyDescent="0.3">
      <c r="A30" s="532" t="s">
        <v>902</v>
      </c>
      <c r="B30" s="568" t="s">
        <v>901</v>
      </c>
      <c r="C30" s="568"/>
      <c r="D30" s="568"/>
      <c r="E30" s="568"/>
      <c r="F30" s="568"/>
      <c r="G30" s="568"/>
      <c r="J30" s="11"/>
    </row>
    <row r="31" spans="1:10" ht="28.5" customHeight="1" x14ac:dyDescent="0.3">
      <c r="A31" s="532" t="s">
        <v>900</v>
      </c>
      <c r="B31" s="567" t="s">
        <v>899</v>
      </c>
      <c r="C31" s="567"/>
      <c r="D31" s="567"/>
      <c r="E31" s="567"/>
      <c r="F31" s="567"/>
      <c r="G31" s="567"/>
      <c r="J31" s="11"/>
    </row>
    <row r="32" spans="1:10" ht="22.5" customHeight="1" x14ac:dyDescent="0.3">
      <c r="A32" s="532" t="s">
        <v>898</v>
      </c>
      <c r="B32" s="567" t="s">
        <v>897</v>
      </c>
      <c r="C32" s="567" t="s">
        <v>896</v>
      </c>
      <c r="D32" s="567"/>
      <c r="E32" s="567"/>
      <c r="F32" s="567"/>
      <c r="G32" s="567"/>
    </row>
    <row r="33" spans="1:7" ht="21.75" customHeight="1" x14ac:dyDescent="0.3">
      <c r="A33" s="531" t="s">
        <v>895</v>
      </c>
      <c r="B33" s="571" t="s">
        <v>894</v>
      </c>
      <c r="C33" s="571"/>
      <c r="D33" s="571"/>
      <c r="E33" s="571"/>
      <c r="F33" s="571"/>
      <c r="G33" s="571"/>
    </row>
    <row r="34" spans="1:7" ht="19.95" customHeight="1" x14ac:dyDescent="0.3"/>
    <row r="35" spans="1:7" ht="19.95" customHeight="1" x14ac:dyDescent="0.3">
      <c r="A35" s="530" t="s">
        <v>893</v>
      </c>
    </row>
    <row r="36" spans="1:7" ht="19.95" customHeight="1" x14ac:dyDescent="0.3">
      <c r="A36" s="570" t="s">
        <v>892</v>
      </c>
      <c r="B36" s="570"/>
      <c r="C36" s="570"/>
      <c r="D36" s="570"/>
      <c r="E36" s="570"/>
    </row>
    <row r="37" spans="1:7" ht="36" x14ac:dyDescent="0.3">
      <c r="A37" s="157" t="s">
        <v>159</v>
      </c>
      <c r="B37" s="157"/>
      <c r="C37" s="157"/>
      <c r="D37" s="156" t="s">
        <v>891</v>
      </c>
      <c r="E37" s="156" t="s">
        <v>890</v>
      </c>
    </row>
    <row r="38" spans="1:7" ht="19.95" customHeight="1" thickBot="1" x14ac:dyDescent="0.35">
      <c r="A38" s="185" t="s">
        <v>312</v>
      </c>
      <c r="B38" s="185"/>
      <c r="C38" s="185"/>
      <c r="D38" s="258"/>
      <c r="E38" s="527"/>
    </row>
    <row r="39" spans="1:7" ht="19.95" customHeight="1" x14ac:dyDescent="0.3">
      <c r="A39" s="36" t="s">
        <v>75</v>
      </c>
      <c r="B39" s="36"/>
      <c r="C39" s="36"/>
      <c r="D39" s="30"/>
      <c r="E39" s="100">
        <v>0.92</v>
      </c>
    </row>
    <row r="40" spans="1:7" ht="19.95" customHeight="1" x14ac:dyDescent="0.3">
      <c r="A40" s="36" t="s">
        <v>15</v>
      </c>
      <c r="B40" s="36"/>
      <c r="C40" s="36"/>
      <c r="D40" s="30">
        <v>0.85</v>
      </c>
      <c r="E40" s="100">
        <v>0.98</v>
      </c>
    </row>
    <row r="41" spans="1:7" ht="19.95" customHeight="1" x14ac:dyDescent="0.3">
      <c r="A41" s="36" t="s">
        <v>13</v>
      </c>
      <c r="B41" s="36"/>
      <c r="C41" s="36"/>
      <c r="D41" s="30"/>
      <c r="E41" s="100">
        <v>0.86</v>
      </c>
    </row>
    <row r="42" spans="1:7" ht="19.95" customHeight="1" x14ac:dyDescent="0.3">
      <c r="A42" s="36" t="s">
        <v>14</v>
      </c>
      <c r="B42" s="36"/>
      <c r="C42" s="36"/>
      <c r="D42" s="30"/>
      <c r="E42" s="100">
        <v>0.91</v>
      </c>
    </row>
    <row r="43" spans="1:7" ht="19.95" customHeight="1" thickBot="1" x14ac:dyDescent="0.35">
      <c r="A43" s="185" t="s">
        <v>1</v>
      </c>
      <c r="B43" s="185"/>
      <c r="C43" s="185"/>
      <c r="D43" s="258"/>
      <c r="E43" s="527"/>
    </row>
    <row r="44" spans="1:7" ht="19.95" customHeight="1" x14ac:dyDescent="0.3">
      <c r="A44" s="36" t="s">
        <v>12</v>
      </c>
      <c r="B44" s="36"/>
      <c r="C44" s="36"/>
      <c r="D44" s="529">
        <v>0.85</v>
      </c>
      <c r="E44" s="100">
        <v>0.9</v>
      </c>
    </row>
    <row r="45" spans="1:7" ht="19.95" customHeight="1" x14ac:dyDescent="0.3">
      <c r="A45" s="36" t="s">
        <v>11</v>
      </c>
      <c r="B45" s="36"/>
      <c r="C45" s="36"/>
      <c r="D45" s="30"/>
      <c r="E45" s="100">
        <v>0.88</v>
      </c>
    </row>
    <row r="46" spans="1:7" ht="19.95" customHeight="1" thickBot="1" x14ac:dyDescent="0.35">
      <c r="A46" s="185" t="s">
        <v>10</v>
      </c>
      <c r="B46" s="185"/>
      <c r="C46" s="185"/>
      <c r="D46" s="528">
        <v>0.85</v>
      </c>
      <c r="E46" s="527">
        <v>0.8</v>
      </c>
    </row>
    <row r="47" spans="1:7" ht="19.95" customHeight="1" thickBot="1" x14ac:dyDescent="0.35">
      <c r="A47" s="185" t="s">
        <v>16</v>
      </c>
      <c r="B47" s="185"/>
      <c r="C47" s="185"/>
      <c r="D47" s="528">
        <v>0.85</v>
      </c>
      <c r="E47" s="527">
        <v>0.99</v>
      </c>
    </row>
    <row r="48" spans="1:7" ht="19.95" customHeight="1" thickBot="1" x14ac:dyDescent="0.35">
      <c r="A48" s="185" t="s">
        <v>889</v>
      </c>
      <c r="B48" s="185"/>
      <c r="C48" s="185"/>
      <c r="D48" s="258"/>
      <c r="E48" s="527">
        <v>0.88</v>
      </c>
    </row>
    <row r="49" spans="1:5" s="116" customFormat="1" ht="19.95" customHeight="1" x14ac:dyDescent="0.3">
      <c r="A49" s="557" t="s">
        <v>888</v>
      </c>
      <c r="B49" s="557"/>
      <c r="C49" s="557"/>
      <c r="D49" s="557"/>
      <c r="E49" s="557"/>
    </row>
    <row r="50" spans="1:5" ht="19.95" customHeight="1" x14ac:dyDescent="0.3"/>
    <row r="51" spans="1:5" ht="19.95" customHeight="1" x14ac:dyDescent="0.3"/>
  </sheetData>
  <sheetProtection algorithmName="SHA-512" hashValue="i6JQ7YVE22vhe2DBimVbLfAOqb7tnY2CVx4vEV8N+r1g07r6we2hHLBxw/zII/j2EAwANJ1CmOVglL39IX0A6A==" saltValue="RMguGXiyXo7UPxu5khsb3g==" spinCount="100000" sheet="1" objects="1" scenarios="1"/>
  <mergeCells count="16">
    <mergeCell ref="A7:E7"/>
    <mergeCell ref="A6:E6"/>
    <mergeCell ref="A13:E13"/>
    <mergeCell ref="A10:E10"/>
    <mergeCell ref="A11:E11"/>
    <mergeCell ref="A12:E12"/>
    <mergeCell ref="A8:E8"/>
    <mergeCell ref="B32:G32"/>
    <mergeCell ref="B30:G30"/>
    <mergeCell ref="A9:E9"/>
    <mergeCell ref="A49:E49"/>
    <mergeCell ref="A36:E36"/>
    <mergeCell ref="B33:G33"/>
    <mergeCell ref="A24:H24"/>
    <mergeCell ref="A25:H25"/>
    <mergeCell ref="B31:G31"/>
  </mergeCells>
  <pageMargins left="0.7" right="0.7" top="0.75" bottom="0.75" header="0.3" footer="0.3"/>
  <pageSetup orientation="portrait" r:id="rId1"/>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94E3B-0E2B-4775-8D66-3ACF51DEA922}">
  <sheetPr>
    <tabColor rgb="FFFF0000"/>
    <pageSetUpPr autoPageBreaks="0"/>
  </sheetPr>
  <dimension ref="A1:V67"/>
  <sheetViews>
    <sheetView showGridLines="0" topLeftCell="A8" zoomScaleNormal="100" workbookViewId="0">
      <selection activeCell="H24" sqref="H24"/>
    </sheetView>
  </sheetViews>
  <sheetFormatPr defaultColWidth="8.88671875" defaultRowHeight="11.4" x14ac:dyDescent="0.3"/>
  <cols>
    <col min="1" max="1" width="50.6640625" style="174" customWidth="1"/>
    <col min="2" max="12" width="13.6640625" style="174" customWidth="1"/>
    <col min="13" max="13" width="17.44140625" style="174" customWidth="1"/>
    <col min="14" max="16384" width="8.88671875" style="174"/>
  </cols>
  <sheetData>
    <row r="1" spans="1:12" s="436" customFormat="1" ht="19.95" customHeight="1" x14ac:dyDescent="0.3">
      <c r="A1" s="111" t="s">
        <v>724</v>
      </c>
      <c r="B1" s="111"/>
      <c r="C1" s="111"/>
      <c r="D1" s="111"/>
      <c r="E1" s="111"/>
      <c r="F1" s="111"/>
      <c r="G1" s="111"/>
      <c r="H1" s="111"/>
      <c r="I1" s="111"/>
      <c r="J1" s="111"/>
      <c r="K1" s="111"/>
      <c r="L1" s="111"/>
    </row>
    <row r="2" spans="1:12" s="436" customFormat="1" ht="19.95" customHeight="1" x14ac:dyDescent="0.3"/>
    <row r="3" spans="1:12" ht="19.95" customHeight="1" x14ac:dyDescent="0.3">
      <c r="A3" s="556" t="s">
        <v>723</v>
      </c>
      <c r="B3" s="556"/>
      <c r="C3" s="556"/>
      <c r="D3" s="556"/>
      <c r="E3" s="556"/>
      <c r="F3" s="556"/>
      <c r="G3" s="556"/>
      <c r="H3" s="556"/>
      <c r="I3" s="556"/>
      <c r="J3" s="556"/>
      <c r="K3" s="556"/>
      <c r="L3" s="556"/>
    </row>
    <row r="4" spans="1:12" ht="19.95" customHeight="1" x14ac:dyDescent="0.3">
      <c r="A4" s="111"/>
      <c r="B4" s="156" t="s">
        <v>722</v>
      </c>
      <c r="C4" s="156"/>
      <c r="D4" s="156"/>
      <c r="E4" s="156" t="s">
        <v>721</v>
      </c>
      <c r="F4" s="156" t="s">
        <v>720</v>
      </c>
      <c r="G4" s="156"/>
      <c r="H4" s="156"/>
      <c r="I4" s="156"/>
      <c r="J4" s="156" t="s">
        <v>719</v>
      </c>
      <c r="K4" s="156"/>
      <c r="L4" s="156"/>
    </row>
    <row r="5" spans="1:12" ht="94.95" customHeight="1" x14ac:dyDescent="0.3">
      <c r="A5" s="111" t="s">
        <v>688</v>
      </c>
      <c r="B5" s="156" t="s">
        <v>718</v>
      </c>
      <c r="C5" s="156" t="s">
        <v>717</v>
      </c>
      <c r="D5" s="156" t="s">
        <v>716</v>
      </c>
      <c r="E5" s="156" t="s">
        <v>715</v>
      </c>
      <c r="F5" s="156" t="s">
        <v>714</v>
      </c>
      <c r="G5" s="560" t="s">
        <v>688</v>
      </c>
      <c r="H5" s="156"/>
      <c r="I5" s="156"/>
      <c r="J5" s="558" t="s">
        <v>713</v>
      </c>
      <c r="K5" s="558"/>
      <c r="L5" s="558"/>
    </row>
    <row r="6" spans="1:12" ht="19.95" customHeight="1" x14ac:dyDescent="0.3">
      <c r="A6" s="111"/>
      <c r="B6" s="156">
        <v>2022</v>
      </c>
      <c r="C6" s="156">
        <v>2022</v>
      </c>
      <c r="D6" s="156">
        <v>2022</v>
      </c>
      <c r="E6" s="156">
        <v>2022</v>
      </c>
      <c r="F6" s="156">
        <v>2022</v>
      </c>
      <c r="G6" s="560"/>
      <c r="H6" s="156" t="s">
        <v>712</v>
      </c>
      <c r="I6" s="156" t="s">
        <v>711</v>
      </c>
      <c r="J6" s="156" t="s">
        <v>710</v>
      </c>
      <c r="K6" s="156" t="s">
        <v>709</v>
      </c>
      <c r="L6" s="156" t="s">
        <v>708</v>
      </c>
    </row>
    <row r="7" spans="1:12" ht="19.95" customHeight="1" x14ac:dyDescent="0.3">
      <c r="A7" s="29" t="s">
        <v>10</v>
      </c>
      <c r="B7" s="428">
        <v>0</v>
      </c>
      <c r="C7" s="428">
        <v>0</v>
      </c>
      <c r="D7" s="428">
        <v>0</v>
      </c>
      <c r="E7" s="428">
        <v>0</v>
      </c>
      <c r="F7" s="428">
        <v>0</v>
      </c>
      <c r="G7" s="428" t="s">
        <v>707</v>
      </c>
      <c r="H7" s="428"/>
      <c r="I7" s="433">
        <v>4268</v>
      </c>
      <c r="J7" s="433">
        <v>4268</v>
      </c>
      <c r="K7" s="433">
        <v>4264</v>
      </c>
      <c r="L7" s="433">
        <v>4264</v>
      </c>
    </row>
    <row r="8" spans="1:12" ht="19.95" customHeight="1" x14ac:dyDescent="0.3">
      <c r="A8" s="29" t="s">
        <v>12</v>
      </c>
      <c r="B8" s="428">
        <v>1</v>
      </c>
      <c r="C8" s="428">
        <v>1</v>
      </c>
      <c r="D8" s="428">
        <v>0</v>
      </c>
      <c r="E8" s="428">
        <v>0</v>
      </c>
      <c r="F8" s="428">
        <v>0</v>
      </c>
      <c r="G8" s="428" t="s">
        <v>12</v>
      </c>
      <c r="H8" s="428"/>
      <c r="I8" s="433">
        <v>5152</v>
      </c>
      <c r="J8" s="433">
        <v>5152</v>
      </c>
      <c r="K8" s="433">
        <v>5152</v>
      </c>
      <c r="L8" s="433">
        <v>5152</v>
      </c>
    </row>
    <row r="9" spans="1:12" ht="19.95" customHeight="1" x14ac:dyDescent="0.3">
      <c r="A9" s="29" t="s">
        <v>11</v>
      </c>
      <c r="B9" s="428">
        <v>0</v>
      </c>
      <c r="C9" s="428">
        <v>0</v>
      </c>
      <c r="D9" s="428">
        <v>0</v>
      </c>
      <c r="E9" s="428">
        <v>0</v>
      </c>
      <c r="F9" s="428">
        <v>0</v>
      </c>
      <c r="G9" s="428" t="s">
        <v>11</v>
      </c>
      <c r="H9" s="428"/>
      <c r="I9" s="433">
        <v>4280</v>
      </c>
      <c r="J9" s="433">
        <v>4267</v>
      </c>
      <c r="K9" s="433">
        <v>4191.2700000000004</v>
      </c>
      <c r="L9" s="433">
        <v>6847</v>
      </c>
    </row>
    <row r="10" spans="1:12" ht="19.95" customHeight="1" x14ac:dyDescent="0.3">
      <c r="A10" s="29" t="s">
        <v>13</v>
      </c>
      <c r="B10" s="428">
        <v>1</v>
      </c>
      <c r="C10" s="428">
        <v>0</v>
      </c>
      <c r="D10" s="428">
        <v>0</v>
      </c>
      <c r="E10" s="428">
        <v>0</v>
      </c>
      <c r="F10" s="435" t="s">
        <v>706</v>
      </c>
      <c r="G10" s="428" t="s">
        <v>13</v>
      </c>
      <c r="H10" s="428"/>
      <c r="I10" s="433">
        <v>4729</v>
      </c>
      <c r="J10" s="433">
        <v>4701</v>
      </c>
      <c r="K10" s="433">
        <v>4692</v>
      </c>
      <c r="L10" s="433">
        <v>4496</v>
      </c>
    </row>
    <row r="11" spans="1:12" ht="19.95" customHeight="1" x14ac:dyDescent="0.3">
      <c r="A11" s="29" t="s">
        <v>14</v>
      </c>
      <c r="B11" s="428">
        <v>0</v>
      </c>
      <c r="C11" s="428">
        <v>0</v>
      </c>
      <c r="D11" s="428">
        <v>0</v>
      </c>
      <c r="E11" s="428">
        <v>0</v>
      </c>
      <c r="F11" s="428">
        <v>0</v>
      </c>
      <c r="G11" s="428" t="s">
        <v>14</v>
      </c>
      <c r="H11" s="428"/>
      <c r="I11" s="433">
        <v>2114</v>
      </c>
      <c r="J11" s="433">
        <v>2065</v>
      </c>
      <c r="K11" s="433">
        <v>1968</v>
      </c>
      <c r="L11" s="434" t="s">
        <v>705</v>
      </c>
    </row>
    <row r="12" spans="1:12" ht="19.95" customHeight="1" x14ac:dyDescent="0.3">
      <c r="A12" s="29" t="s">
        <v>621</v>
      </c>
      <c r="B12" s="428">
        <v>0</v>
      </c>
      <c r="C12" s="428">
        <v>0</v>
      </c>
      <c r="D12" s="428">
        <v>0</v>
      </c>
      <c r="E12" s="428">
        <v>0</v>
      </c>
      <c r="F12" s="428">
        <v>0</v>
      </c>
      <c r="G12" s="428" t="s">
        <v>621</v>
      </c>
      <c r="H12" s="428"/>
      <c r="I12" s="433">
        <v>2407</v>
      </c>
      <c r="J12" s="433">
        <v>2453</v>
      </c>
      <c r="K12" s="433">
        <v>2375</v>
      </c>
      <c r="L12" s="433">
        <v>2231</v>
      </c>
    </row>
    <row r="13" spans="1:12" ht="19.95" customHeight="1" x14ac:dyDescent="0.3">
      <c r="A13" s="29" t="s">
        <v>75</v>
      </c>
      <c r="B13" s="428">
        <v>0</v>
      </c>
      <c r="C13" s="428">
        <v>0</v>
      </c>
      <c r="D13" s="428">
        <v>0</v>
      </c>
      <c r="E13" s="428">
        <v>0</v>
      </c>
      <c r="F13" s="428">
        <v>0</v>
      </c>
      <c r="G13" s="428" t="s">
        <v>75</v>
      </c>
      <c r="H13" s="428"/>
      <c r="I13" s="433">
        <v>2046</v>
      </c>
      <c r="J13" s="433">
        <v>2930</v>
      </c>
      <c r="K13" s="433">
        <v>2930</v>
      </c>
      <c r="L13" s="433"/>
    </row>
    <row r="14" spans="1:12" ht="19.95" customHeight="1" x14ac:dyDescent="0.3">
      <c r="A14" s="29" t="s">
        <v>16</v>
      </c>
      <c r="B14" s="428">
        <v>0</v>
      </c>
      <c r="C14" s="428">
        <v>1</v>
      </c>
      <c r="D14" s="428">
        <v>0</v>
      </c>
      <c r="E14" s="428">
        <v>0.2</v>
      </c>
      <c r="F14" s="428" t="s">
        <v>704</v>
      </c>
      <c r="G14" s="428" t="s">
        <v>16</v>
      </c>
      <c r="H14" s="428"/>
      <c r="I14" s="428">
        <v>897</v>
      </c>
      <c r="J14" s="433">
        <v>897</v>
      </c>
      <c r="K14" s="433">
        <v>897</v>
      </c>
      <c r="L14" s="433">
        <v>891</v>
      </c>
    </row>
    <row r="15" spans="1:12" ht="19.95" customHeight="1" thickBot="1" x14ac:dyDescent="0.35">
      <c r="A15" s="182" t="s">
        <v>44</v>
      </c>
      <c r="B15" s="427">
        <v>2</v>
      </c>
      <c r="C15" s="427">
        <f>SUM(C7:C14)</f>
        <v>2</v>
      </c>
      <c r="D15" s="427">
        <v>0</v>
      </c>
      <c r="E15" s="427">
        <f>SUM(E10:E14)</f>
        <v>0.2</v>
      </c>
      <c r="F15" s="427">
        <v>14</v>
      </c>
      <c r="G15" s="427" t="s">
        <v>44</v>
      </c>
      <c r="H15" s="427"/>
      <c r="I15" s="432">
        <f>SUM(I7:I14)</f>
        <v>25893</v>
      </c>
      <c r="J15" s="432">
        <f>SUM(J7:J14)</f>
        <v>26733</v>
      </c>
      <c r="K15" s="432">
        <v>26469</v>
      </c>
      <c r="L15" s="432">
        <f>SUM(L7:L14)</f>
        <v>23881</v>
      </c>
    </row>
    <row r="16" spans="1:12" s="181" customFormat="1" ht="19.95" customHeight="1" x14ac:dyDescent="0.3">
      <c r="A16" s="557" t="s">
        <v>703</v>
      </c>
      <c r="B16" s="557"/>
      <c r="C16" s="557"/>
      <c r="D16" s="557"/>
      <c r="E16" s="557"/>
      <c r="F16" s="557"/>
      <c r="G16" s="557"/>
      <c r="H16" s="557"/>
      <c r="I16" s="557"/>
      <c r="J16" s="557"/>
      <c r="K16" s="557"/>
      <c r="L16" s="557"/>
    </row>
    <row r="17" spans="1:10" s="181" customFormat="1" ht="19.95" customHeight="1" x14ac:dyDescent="0.3">
      <c r="A17" s="181" t="s">
        <v>702</v>
      </c>
    </row>
    <row r="18" spans="1:10" s="181" customFormat="1" ht="19.95" customHeight="1" x14ac:dyDescent="0.3">
      <c r="A18" s="431" t="s">
        <v>701</v>
      </c>
      <c r="J18" s="431"/>
    </row>
    <row r="19" spans="1:10" s="181" customFormat="1" ht="19.95" customHeight="1" x14ac:dyDescent="0.3">
      <c r="A19" s="431" t="s">
        <v>700</v>
      </c>
      <c r="J19" s="431"/>
    </row>
    <row r="20" spans="1:10" s="181" customFormat="1" ht="19.95" customHeight="1" x14ac:dyDescent="0.3">
      <c r="A20" s="431" t="s">
        <v>699</v>
      </c>
      <c r="J20" s="431"/>
    </row>
    <row r="21" spans="1:10" ht="19.95" customHeight="1" x14ac:dyDescent="0.3">
      <c r="A21" s="430"/>
      <c r="J21" s="430"/>
    </row>
    <row r="22" spans="1:10" ht="19.95" customHeight="1" x14ac:dyDescent="0.3">
      <c r="A22" s="111" t="s">
        <v>698</v>
      </c>
      <c r="B22" s="111"/>
      <c r="C22" s="111"/>
      <c r="D22" s="111"/>
      <c r="E22" s="111"/>
    </row>
    <row r="23" spans="1:10" s="180" customFormat="1" ht="30" customHeight="1" x14ac:dyDescent="0.3">
      <c r="A23" s="555" t="s">
        <v>697</v>
      </c>
      <c r="B23" s="555"/>
      <c r="C23" s="555"/>
      <c r="D23" s="555"/>
      <c r="E23" s="555"/>
      <c r="G23" s="429"/>
      <c r="H23" s="429"/>
      <c r="I23" s="429"/>
    </row>
    <row r="24" spans="1:10" ht="96" x14ac:dyDescent="0.3">
      <c r="A24" s="111" t="s">
        <v>688</v>
      </c>
      <c r="B24" s="156" t="s">
        <v>696</v>
      </c>
      <c r="C24" s="156" t="s">
        <v>695</v>
      </c>
      <c r="D24" s="156" t="s">
        <v>694</v>
      </c>
      <c r="E24" s="156" t="s">
        <v>693</v>
      </c>
      <c r="G24" s="12"/>
      <c r="H24" s="12"/>
      <c r="I24" s="12"/>
    </row>
    <row r="25" spans="1:10" ht="19.95" customHeight="1" x14ac:dyDescent="0.3">
      <c r="A25" s="29" t="s">
        <v>10</v>
      </c>
      <c r="B25" s="428">
        <v>1</v>
      </c>
      <c r="C25" s="428">
        <v>1</v>
      </c>
      <c r="D25" s="428">
        <v>1</v>
      </c>
      <c r="E25" s="428">
        <v>1</v>
      </c>
      <c r="G25" s="10"/>
      <c r="H25" s="10"/>
      <c r="I25" s="10"/>
    </row>
    <row r="26" spans="1:10" ht="19.95" customHeight="1" x14ac:dyDescent="0.3">
      <c r="A26" s="29" t="s">
        <v>12</v>
      </c>
      <c r="B26" s="428">
        <v>1</v>
      </c>
      <c r="C26" s="428">
        <v>1</v>
      </c>
      <c r="D26" s="428">
        <v>0</v>
      </c>
      <c r="E26" s="428">
        <v>0</v>
      </c>
      <c r="G26" s="10"/>
      <c r="H26" s="10"/>
      <c r="I26" s="10"/>
    </row>
    <row r="27" spans="1:10" ht="19.95" customHeight="1" x14ac:dyDescent="0.3">
      <c r="A27" s="29" t="s">
        <v>11</v>
      </c>
      <c r="B27" s="428">
        <v>1</v>
      </c>
      <c r="C27" s="428">
        <v>1</v>
      </c>
      <c r="D27" s="428">
        <v>0</v>
      </c>
      <c r="E27" s="428" t="s">
        <v>692</v>
      </c>
      <c r="G27" s="10"/>
      <c r="H27" s="10"/>
      <c r="I27" s="10"/>
    </row>
    <row r="28" spans="1:10" ht="19.95" customHeight="1" x14ac:dyDescent="0.3">
      <c r="A28" s="29" t="s">
        <v>13</v>
      </c>
      <c r="B28" s="428">
        <v>1</v>
      </c>
      <c r="C28" s="428">
        <v>1</v>
      </c>
      <c r="D28" s="428">
        <v>1</v>
      </c>
      <c r="E28" s="428">
        <v>1</v>
      </c>
      <c r="G28" s="10"/>
      <c r="H28" s="10"/>
      <c r="I28" s="10"/>
    </row>
    <row r="29" spans="1:10" ht="19.95" customHeight="1" x14ac:dyDescent="0.3">
      <c r="A29" s="29" t="s">
        <v>14</v>
      </c>
      <c r="B29" s="428">
        <v>1</v>
      </c>
      <c r="C29" s="428">
        <v>1</v>
      </c>
      <c r="D29" s="428">
        <v>0</v>
      </c>
      <c r="E29" s="428">
        <v>0</v>
      </c>
      <c r="G29" s="10"/>
      <c r="H29" s="10"/>
      <c r="I29" s="10"/>
    </row>
    <row r="30" spans="1:10" ht="19.95" customHeight="1" x14ac:dyDescent="0.3">
      <c r="A30" s="29" t="s">
        <v>621</v>
      </c>
      <c r="B30" s="428">
        <v>1</v>
      </c>
      <c r="C30" s="428">
        <v>1</v>
      </c>
      <c r="D30" s="428">
        <v>0</v>
      </c>
      <c r="E30" s="428">
        <v>0</v>
      </c>
      <c r="G30" s="10"/>
      <c r="H30" s="10"/>
      <c r="I30" s="10"/>
    </row>
    <row r="31" spans="1:10" ht="19.95" customHeight="1" x14ac:dyDescent="0.3">
      <c r="A31" s="29" t="s">
        <v>75</v>
      </c>
      <c r="B31" s="428">
        <v>1</v>
      </c>
      <c r="C31" s="428">
        <v>1</v>
      </c>
      <c r="D31" s="428">
        <v>1</v>
      </c>
      <c r="E31" s="428">
        <v>1</v>
      </c>
      <c r="G31" s="10"/>
      <c r="H31" s="10"/>
      <c r="I31" s="10"/>
    </row>
    <row r="32" spans="1:10" ht="19.95" customHeight="1" x14ac:dyDescent="0.3">
      <c r="A32" s="29" t="s">
        <v>16</v>
      </c>
      <c r="B32" s="428">
        <v>1</v>
      </c>
      <c r="C32" s="428">
        <v>1</v>
      </c>
      <c r="D32" s="428">
        <v>1</v>
      </c>
      <c r="E32" s="428">
        <v>1</v>
      </c>
      <c r="G32" s="10"/>
      <c r="H32" s="10"/>
      <c r="I32" s="10"/>
    </row>
    <row r="33" spans="1:12" ht="19.95" customHeight="1" thickBot="1" x14ac:dyDescent="0.35">
      <c r="A33" s="182" t="s">
        <v>44</v>
      </c>
      <c r="B33" s="427">
        <v>8</v>
      </c>
      <c r="C33" s="427">
        <f>SUM(C25:C32)</f>
        <v>8</v>
      </c>
      <c r="D33" s="427">
        <f>SUM(D25:D32)</f>
        <v>4</v>
      </c>
      <c r="E33" s="427">
        <f>SUM(E25:E32)</f>
        <v>4</v>
      </c>
    </row>
    <row r="34" spans="1:12" s="181" customFormat="1" ht="19.95" customHeight="1" x14ac:dyDescent="0.3">
      <c r="A34" s="181" t="s">
        <v>691</v>
      </c>
    </row>
    <row r="35" spans="1:12" ht="19.95" customHeight="1" x14ac:dyDescent="0.3"/>
    <row r="36" spans="1:12" ht="19.95" customHeight="1" x14ac:dyDescent="0.3">
      <c r="A36" s="556" t="s">
        <v>690</v>
      </c>
      <c r="B36" s="556"/>
      <c r="C36" s="556"/>
      <c r="D36" s="556"/>
      <c r="E36" s="556"/>
      <c r="F36" s="556"/>
      <c r="G36" s="556"/>
      <c r="H36" s="556"/>
      <c r="I36" s="556"/>
      <c r="J36" s="556"/>
      <c r="K36" s="556"/>
      <c r="L36" s="556"/>
    </row>
    <row r="37" spans="1:12" ht="19.95" customHeight="1" x14ac:dyDescent="0.3"/>
    <row r="38" spans="1:12" ht="19.95" customHeight="1" x14ac:dyDescent="0.3">
      <c r="A38" s="559" t="s">
        <v>689</v>
      </c>
      <c r="B38" s="559"/>
      <c r="C38" s="559"/>
      <c r="D38" s="559"/>
      <c r="E38" s="559"/>
      <c r="F38" s="559"/>
      <c r="G38" s="559"/>
      <c r="H38" s="559"/>
      <c r="I38" s="559"/>
      <c r="J38" s="559"/>
      <c r="K38" s="559"/>
      <c r="L38" s="559"/>
    </row>
    <row r="39" spans="1:12" ht="24" x14ac:dyDescent="0.3">
      <c r="A39" s="111" t="s">
        <v>688</v>
      </c>
      <c r="B39" s="156" t="s">
        <v>687</v>
      </c>
      <c r="C39" s="180"/>
      <c r="D39" s="180"/>
      <c r="E39" s="180"/>
      <c r="F39" s="180"/>
    </row>
    <row r="40" spans="1:12" ht="19.95" customHeight="1" x14ac:dyDescent="0.3">
      <c r="A40" s="29" t="s">
        <v>10</v>
      </c>
      <c r="B40" s="425" t="s">
        <v>685</v>
      </c>
      <c r="C40" s="180"/>
      <c r="D40" s="180"/>
      <c r="E40" s="180"/>
      <c r="F40" s="180"/>
    </row>
    <row r="41" spans="1:12" ht="19.95" customHeight="1" x14ac:dyDescent="0.3">
      <c r="A41" s="29" t="s">
        <v>12</v>
      </c>
      <c r="B41" s="426" t="s">
        <v>686</v>
      </c>
      <c r="C41" s="180"/>
      <c r="D41" s="180"/>
      <c r="E41" s="180"/>
      <c r="F41" s="180"/>
    </row>
    <row r="42" spans="1:12" ht="19.95" customHeight="1" x14ac:dyDescent="0.3">
      <c r="A42" s="29" t="s">
        <v>11</v>
      </c>
      <c r="B42" s="426" t="s">
        <v>686</v>
      </c>
      <c r="C42" s="180"/>
      <c r="D42" s="180"/>
      <c r="E42" s="180"/>
      <c r="F42" s="180"/>
    </row>
    <row r="43" spans="1:12" ht="19.95" customHeight="1" x14ac:dyDescent="0.3">
      <c r="A43" s="29" t="s">
        <v>13</v>
      </c>
      <c r="B43" s="426" t="s">
        <v>686</v>
      </c>
      <c r="C43" s="180"/>
      <c r="D43" s="180"/>
      <c r="E43" s="180"/>
      <c r="F43" s="180"/>
    </row>
    <row r="44" spans="1:12" ht="19.95" customHeight="1" x14ac:dyDescent="0.3">
      <c r="A44" s="29" t="s">
        <v>14</v>
      </c>
      <c r="B44" s="426" t="s">
        <v>686</v>
      </c>
      <c r="C44" s="180"/>
      <c r="D44" s="180"/>
      <c r="E44" s="180"/>
      <c r="F44" s="180"/>
    </row>
    <row r="45" spans="1:12" ht="19.95" customHeight="1" x14ac:dyDescent="0.3">
      <c r="A45" s="29" t="s">
        <v>621</v>
      </c>
      <c r="B45" s="426" t="s">
        <v>686</v>
      </c>
      <c r="C45" s="180"/>
      <c r="D45" s="180"/>
      <c r="E45" s="180"/>
      <c r="F45" s="180"/>
    </row>
    <row r="46" spans="1:12" ht="19.95" customHeight="1" x14ac:dyDescent="0.3">
      <c r="A46" s="29" t="s">
        <v>75</v>
      </c>
      <c r="B46" s="426" t="s">
        <v>686</v>
      </c>
      <c r="C46" s="180"/>
      <c r="D46" s="180"/>
      <c r="E46" s="180"/>
      <c r="F46" s="180"/>
    </row>
    <row r="47" spans="1:12" ht="19.95" customHeight="1" x14ac:dyDescent="0.3">
      <c r="A47" s="29" t="s">
        <v>16</v>
      </c>
      <c r="B47" s="425" t="s">
        <v>685</v>
      </c>
      <c r="C47" s="180"/>
      <c r="D47" s="180"/>
      <c r="E47" s="180"/>
      <c r="F47" s="180"/>
    </row>
    <row r="48" spans="1:12" ht="19.95" customHeight="1" thickBot="1" x14ac:dyDescent="0.35">
      <c r="A48" s="423" t="s">
        <v>44</v>
      </c>
      <c r="B48" s="424" t="s">
        <v>684</v>
      </c>
      <c r="C48" s="180"/>
      <c r="D48" s="180"/>
      <c r="E48" s="180"/>
      <c r="F48" s="180"/>
    </row>
    <row r="49" spans="1:22" ht="19.95" customHeight="1" thickBot="1" x14ac:dyDescent="0.35">
      <c r="A49" s="423" t="s">
        <v>683</v>
      </c>
      <c r="B49" s="422"/>
      <c r="C49" s="180"/>
      <c r="D49" s="180"/>
      <c r="E49" s="180"/>
      <c r="F49" s="180"/>
    </row>
    <row r="51" spans="1:22" ht="19.95" customHeight="1" x14ac:dyDescent="0.3">
      <c r="A51" s="111" t="s">
        <v>682</v>
      </c>
      <c r="B51" s="111"/>
      <c r="C51" s="111"/>
      <c r="D51" s="111"/>
      <c r="E51" s="111"/>
      <c r="F51" s="111"/>
    </row>
    <row r="52" spans="1:22" ht="63" customHeight="1" x14ac:dyDescent="0.3">
      <c r="A52" s="574" t="s">
        <v>681</v>
      </c>
      <c r="B52" s="574"/>
      <c r="C52" s="574"/>
      <c r="D52" s="574"/>
      <c r="E52" s="574"/>
      <c r="F52" s="574"/>
      <c r="G52" s="180"/>
      <c r="H52" s="180"/>
      <c r="I52" s="180"/>
      <c r="J52" s="180"/>
      <c r="K52" s="180"/>
      <c r="L52" s="180"/>
      <c r="M52" s="180"/>
      <c r="N52" s="180"/>
      <c r="O52" s="180"/>
      <c r="P52" s="180"/>
      <c r="Q52" s="180"/>
      <c r="R52" s="180"/>
      <c r="S52" s="180"/>
      <c r="T52" s="180"/>
      <c r="U52" s="180"/>
      <c r="V52" s="180"/>
    </row>
    <row r="53" spans="1:22" ht="63" customHeight="1" x14ac:dyDescent="0.3">
      <c r="A53" s="574" t="s">
        <v>680</v>
      </c>
      <c r="B53" s="574"/>
      <c r="C53" s="574"/>
      <c r="D53" s="574"/>
      <c r="E53" s="574"/>
      <c r="F53" s="574"/>
      <c r="G53" s="180"/>
      <c r="H53" s="180"/>
      <c r="I53" s="180"/>
      <c r="J53" s="180"/>
      <c r="K53" s="180"/>
      <c r="L53" s="180"/>
      <c r="M53" s="180"/>
      <c r="N53" s="180"/>
      <c r="O53" s="180"/>
      <c r="P53" s="180"/>
      <c r="Q53" s="180"/>
      <c r="R53" s="180"/>
      <c r="S53" s="180"/>
      <c r="T53" s="180"/>
      <c r="U53" s="180"/>
      <c r="V53" s="180"/>
    </row>
    <row r="54" spans="1:22" ht="19.95" customHeight="1" x14ac:dyDescent="0.3">
      <c r="A54" s="574" t="s">
        <v>679</v>
      </c>
      <c r="B54" s="574"/>
      <c r="C54" s="574"/>
      <c r="D54" s="574"/>
      <c r="E54" s="574"/>
      <c r="F54" s="574"/>
      <c r="G54" s="180"/>
      <c r="H54" s="180"/>
      <c r="I54" s="180"/>
      <c r="J54" s="180"/>
      <c r="K54" s="180"/>
      <c r="L54" s="180"/>
      <c r="M54" s="180"/>
      <c r="N54" s="180"/>
      <c r="O54" s="180"/>
      <c r="P54" s="180"/>
      <c r="Q54" s="180"/>
      <c r="R54" s="180"/>
      <c r="S54" s="180"/>
      <c r="T54" s="180"/>
      <c r="U54" s="180"/>
      <c r="V54" s="180"/>
    </row>
    <row r="55" spans="1:22" ht="19.95" customHeight="1" x14ac:dyDescent="0.3">
      <c r="A55" s="421"/>
      <c r="B55" s="421"/>
      <c r="C55" s="421"/>
      <c r="D55" s="421"/>
      <c r="E55" s="421"/>
      <c r="F55" s="421"/>
      <c r="G55" s="180"/>
      <c r="H55" s="180"/>
      <c r="I55" s="180"/>
      <c r="J55" s="180"/>
      <c r="K55" s="180"/>
      <c r="L55" s="180"/>
      <c r="M55" s="180"/>
      <c r="N55" s="180"/>
      <c r="O55" s="180"/>
      <c r="P55" s="180"/>
      <c r="Q55" s="180"/>
      <c r="R55" s="180"/>
      <c r="S55" s="180"/>
      <c r="T55" s="180"/>
      <c r="U55" s="180"/>
      <c r="V55" s="180"/>
    </row>
    <row r="56" spans="1:22" ht="19.95" customHeight="1" x14ac:dyDescent="0.3">
      <c r="A56" s="420" t="s">
        <v>678</v>
      </c>
      <c r="B56" s="290"/>
      <c r="C56" s="290"/>
      <c r="D56" s="290"/>
      <c r="E56" s="290"/>
      <c r="F56" s="290"/>
    </row>
    <row r="57" spans="1:22" ht="19.95" customHeight="1" x14ac:dyDescent="0.3">
      <c r="A57" s="290" t="s">
        <v>677</v>
      </c>
      <c r="B57" s="290"/>
      <c r="C57" s="290"/>
      <c r="D57" s="290"/>
      <c r="E57" s="290"/>
      <c r="F57" s="290"/>
    </row>
    <row r="58" spans="1:22" ht="19.95" customHeight="1" x14ac:dyDescent="0.3">
      <c r="A58" s="290" t="s">
        <v>676</v>
      </c>
      <c r="B58" s="290"/>
      <c r="C58" s="290"/>
      <c r="D58" s="290"/>
      <c r="E58" s="290"/>
      <c r="F58" s="290"/>
    </row>
    <row r="59" spans="1:22" ht="19.95" customHeight="1" x14ac:dyDescent="0.3">
      <c r="A59" s="181" t="s">
        <v>675</v>
      </c>
      <c r="B59" s="181"/>
      <c r="C59" s="181"/>
      <c r="D59" s="181"/>
      <c r="E59" s="181"/>
      <c r="F59" s="181"/>
    </row>
    <row r="60" spans="1:22" ht="19.95" customHeight="1" x14ac:dyDescent="0.3"/>
    <row r="61" spans="1:22" ht="19.95" customHeight="1" x14ac:dyDescent="0.3"/>
    <row r="62" spans="1:22" ht="19.95" customHeight="1" x14ac:dyDescent="0.3"/>
    <row r="63" spans="1:22" ht="19.95" customHeight="1" x14ac:dyDescent="0.3"/>
    <row r="64" spans="1:22" ht="19.95" customHeight="1" x14ac:dyDescent="0.3"/>
    <row r="65" ht="19.95" customHeight="1" x14ac:dyDescent="0.3"/>
    <row r="66" ht="19.95" customHeight="1" x14ac:dyDescent="0.3"/>
    <row r="67" ht="19.95" customHeight="1" x14ac:dyDescent="0.3"/>
  </sheetData>
  <mergeCells count="10">
    <mergeCell ref="A54:F54"/>
    <mergeCell ref="A52:F52"/>
    <mergeCell ref="A36:L36"/>
    <mergeCell ref="A38:L38"/>
    <mergeCell ref="G5:G6"/>
    <mergeCell ref="A3:L3"/>
    <mergeCell ref="A16:L16"/>
    <mergeCell ref="J5:L5"/>
    <mergeCell ref="A23:E23"/>
    <mergeCell ref="A53:F53"/>
  </mergeCells>
  <pageMargins left="0.7" right="0.7" top="0.75" bottom="0.75" header="0.3" footer="0.3"/>
  <pageSetup orientation="portrait" r:id="rId1"/>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pageSetUpPr autoPageBreaks="0"/>
  </sheetPr>
  <dimension ref="A1:Q44"/>
  <sheetViews>
    <sheetView showGridLines="0" workbookViewId="0"/>
  </sheetViews>
  <sheetFormatPr defaultColWidth="8.88671875" defaultRowHeight="19.95" customHeight="1" x14ac:dyDescent="0.3"/>
  <cols>
    <col min="1" max="1" width="50.6640625" style="9" customWidth="1"/>
    <col min="2" max="2" width="25.88671875" style="9" customWidth="1"/>
    <col min="3" max="7" width="13.6640625" style="9" customWidth="1"/>
    <col min="8" max="8" width="13.6640625" style="9" hidden="1" customWidth="1"/>
    <col min="9" max="9" width="1.88671875" style="9" bestFit="1" customWidth="1"/>
    <col min="10" max="16" width="8.88671875" style="9"/>
    <col min="17" max="17" width="9.88671875" style="9" bestFit="1" customWidth="1"/>
    <col min="18" max="16384" width="8.88671875" style="9"/>
  </cols>
  <sheetData>
    <row r="1" spans="1:10" ht="19.95" customHeight="1" x14ac:dyDescent="0.3">
      <c r="A1" s="111" t="s">
        <v>307</v>
      </c>
      <c r="B1" s="111"/>
      <c r="C1" s="111"/>
      <c r="D1" s="111"/>
      <c r="E1" s="111"/>
      <c r="F1" s="111"/>
      <c r="H1" s="111"/>
    </row>
    <row r="2" spans="1:10" ht="19.95" customHeight="1" x14ac:dyDescent="0.3">
      <c r="A2" s="111" t="s">
        <v>250</v>
      </c>
      <c r="B2" s="111"/>
      <c r="C2" s="111"/>
      <c r="D2" s="111"/>
      <c r="E2" s="111"/>
      <c r="F2" s="111"/>
      <c r="H2" s="111"/>
    </row>
    <row r="3" spans="1:10" ht="19.95" customHeight="1" x14ac:dyDescent="0.3">
      <c r="A3" s="14"/>
      <c r="B3" s="14"/>
      <c r="C3" s="14"/>
      <c r="D3" s="14"/>
    </row>
    <row r="4" spans="1:10" ht="19.95" customHeight="1" x14ac:dyDescent="0.3">
      <c r="A4" s="111" t="s">
        <v>200</v>
      </c>
      <c r="B4" s="156">
        <v>2022</v>
      </c>
      <c r="C4" s="156">
        <v>2021</v>
      </c>
      <c r="D4" s="156">
        <v>2020</v>
      </c>
      <c r="E4" s="156">
        <v>2019</v>
      </c>
      <c r="F4" s="156">
        <v>2018</v>
      </c>
      <c r="H4" s="156">
        <v>2015</v>
      </c>
      <c r="I4" s="28"/>
      <c r="J4" s="28"/>
    </row>
    <row r="5" spans="1:10" s="12" customFormat="1" ht="19.95" customHeight="1" thickBot="1" x14ac:dyDescent="0.35">
      <c r="A5" s="162" t="s">
        <v>223</v>
      </c>
      <c r="B5" s="162">
        <v>1</v>
      </c>
      <c r="C5" s="259">
        <v>1</v>
      </c>
      <c r="D5" s="259">
        <v>1</v>
      </c>
      <c r="E5" s="260">
        <v>1</v>
      </c>
      <c r="F5" s="259">
        <v>1</v>
      </c>
      <c r="G5" s="54"/>
      <c r="H5" s="183">
        <v>4</v>
      </c>
    </row>
    <row r="6" spans="1:10" ht="19.95" customHeight="1" x14ac:dyDescent="0.3">
      <c r="A6" s="9" t="s">
        <v>495</v>
      </c>
      <c r="B6" s="9">
        <v>0</v>
      </c>
      <c r="C6" s="57">
        <v>1</v>
      </c>
      <c r="D6" s="57">
        <v>1</v>
      </c>
      <c r="E6" s="57">
        <v>1</v>
      </c>
      <c r="F6" s="57">
        <v>1</v>
      </c>
      <c r="G6" s="57"/>
      <c r="H6" s="57"/>
    </row>
    <row r="7" spans="1:10" ht="19.95" customHeight="1" x14ac:dyDescent="0.3">
      <c r="A7" s="9" t="s">
        <v>496</v>
      </c>
      <c r="B7" s="9">
        <v>1</v>
      </c>
      <c r="C7" s="57">
        <v>0</v>
      </c>
      <c r="D7" s="57">
        <v>0</v>
      </c>
      <c r="E7" s="57">
        <v>0</v>
      </c>
      <c r="F7" s="57">
        <v>0</v>
      </c>
      <c r="G7" s="57"/>
      <c r="H7" s="57"/>
    </row>
    <row r="8" spans="1:10" s="12" customFormat="1" ht="19.95" customHeight="1" thickBot="1" x14ac:dyDescent="0.35">
      <c r="A8" s="165" t="s">
        <v>280</v>
      </c>
      <c r="B8" s="165">
        <v>0.02</v>
      </c>
      <c r="C8" s="259">
        <v>0.02</v>
      </c>
      <c r="D8" s="259">
        <v>0.02</v>
      </c>
      <c r="E8" s="261">
        <f>E5/E34*1000000</f>
        <v>2.1096371685665076E-2</v>
      </c>
      <c r="F8" s="261">
        <f>F5/F34*1000000</f>
        <v>1.8450416153287682E-2</v>
      </c>
      <c r="G8" s="54"/>
      <c r="H8" s="189">
        <f>H5/H34*1000000</f>
        <v>7.8126663243416702E-2</v>
      </c>
    </row>
    <row r="9" spans="1:10" ht="19.95" customHeight="1" x14ac:dyDescent="0.3">
      <c r="A9" s="9" t="s">
        <v>497</v>
      </c>
      <c r="B9" s="9">
        <v>0</v>
      </c>
      <c r="C9" s="82">
        <f>C6/C35*1000000</f>
        <v>6.7179517341367914E-2</v>
      </c>
      <c r="D9" s="82">
        <f t="shared" ref="C9:F10" si="0">D6/D35*1000000</f>
        <v>6.47391679961664E-2</v>
      </c>
      <c r="E9" s="82">
        <f t="shared" si="0"/>
        <v>6.4234231925274013E-2</v>
      </c>
      <c r="F9" s="82">
        <f t="shared" si="0"/>
        <v>4.5143243801189337E-2</v>
      </c>
      <c r="G9" s="57"/>
      <c r="H9" s="57">
        <v>0.08</v>
      </c>
    </row>
    <row r="10" spans="1:10" ht="19.95" customHeight="1" x14ac:dyDescent="0.3">
      <c r="A10" s="190" t="s">
        <v>498</v>
      </c>
      <c r="B10" s="263">
        <f>B7/B36*1000000</f>
        <v>2.7597776478279438E-2</v>
      </c>
      <c r="C10" s="191">
        <f t="shared" si="0"/>
        <v>0</v>
      </c>
      <c r="D10" s="191">
        <f t="shared" si="0"/>
        <v>0</v>
      </c>
      <c r="E10" s="191">
        <f t="shared" si="0"/>
        <v>0</v>
      </c>
      <c r="F10" s="191">
        <f t="shared" si="0"/>
        <v>0</v>
      </c>
      <c r="G10" s="57"/>
      <c r="H10" s="191">
        <v>0</v>
      </c>
    </row>
    <row r="11" spans="1:10" ht="19.95" customHeight="1" x14ac:dyDescent="0.3">
      <c r="C11" s="57"/>
      <c r="D11" s="57"/>
      <c r="E11" s="57"/>
      <c r="F11" s="57"/>
      <c r="G11" s="57"/>
      <c r="H11" s="57" t="s">
        <v>114</v>
      </c>
      <c r="I11" s="71"/>
    </row>
    <row r="12" spans="1:10" s="12" customFormat="1" ht="19.95" customHeight="1" thickBot="1" x14ac:dyDescent="0.35">
      <c r="A12" s="162" t="s">
        <v>522</v>
      </c>
      <c r="B12" s="162">
        <v>31</v>
      </c>
      <c r="C12" s="259">
        <v>30</v>
      </c>
      <c r="D12" s="259">
        <v>32</v>
      </c>
      <c r="E12" s="259">
        <v>38</v>
      </c>
      <c r="F12" s="259">
        <v>34</v>
      </c>
      <c r="G12" s="54"/>
      <c r="H12" s="183">
        <v>68</v>
      </c>
    </row>
    <row r="13" spans="1:10" ht="19.95" customHeight="1" x14ac:dyDescent="0.3">
      <c r="A13" s="29" t="s">
        <v>84</v>
      </c>
      <c r="B13" s="57">
        <v>10</v>
      </c>
      <c r="C13" s="57">
        <v>10</v>
      </c>
      <c r="D13" s="57">
        <v>14</v>
      </c>
      <c r="E13" s="57">
        <v>15</v>
      </c>
      <c r="F13" s="57">
        <v>16</v>
      </c>
      <c r="G13" s="57"/>
      <c r="H13" s="57" t="s">
        <v>138</v>
      </c>
    </row>
    <row r="14" spans="1:10" ht="19.95" customHeight="1" x14ac:dyDescent="0.3">
      <c r="A14" s="29" t="s">
        <v>40</v>
      </c>
      <c r="B14" s="57">
        <v>21</v>
      </c>
      <c r="C14" s="57">
        <v>20</v>
      </c>
      <c r="D14" s="57">
        <v>18</v>
      </c>
      <c r="E14" s="57">
        <v>23</v>
      </c>
      <c r="F14" s="57">
        <v>18</v>
      </c>
      <c r="G14" s="57"/>
      <c r="H14" s="57" t="s">
        <v>138</v>
      </c>
    </row>
    <row r="15" spans="1:10" s="12" customFormat="1" ht="19.95" customHeight="1" thickBot="1" x14ac:dyDescent="0.35">
      <c r="A15" s="165" t="s">
        <v>524</v>
      </c>
      <c r="B15" s="165">
        <v>0.6</v>
      </c>
      <c r="C15" s="259">
        <v>0.62</v>
      </c>
      <c r="D15" s="259">
        <v>0.72</v>
      </c>
      <c r="E15" s="261">
        <v>0.8</v>
      </c>
      <c r="F15" s="259">
        <v>0.63</v>
      </c>
      <c r="G15" s="54"/>
      <c r="H15" s="183">
        <v>1.33</v>
      </c>
    </row>
    <row r="16" spans="1:10" ht="19.95" customHeight="1" x14ac:dyDescent="0.3">
      <c r="A16" s="29" t="s">
        <v>366</v>
      </c>
      <c r="B16" s="82">
        <f>B13/B35*1000000</f>
        <v>0.63835838735733774</v>
      </c>
      <c r="C16" s="82">
        <f>C13/C35*1000000</f>
        <v>0.67179517341367923</v>
      </c>
      <c r="D16" s="57">
        <v>0.91</v>
      </c>
      <c r="E16" s="82">
        <v>0.96</v>
      </c>
      <c r="F16" s="82">
        <v>0.72</v>
      </c>
      <c r="G16" s="57"/>
      <c r="H16" s="57" t="s">
        <v>114</v>
      </c>
    </row>
    <row r="17" spans="1:17" ht="19.95" customHeight="1" x14ac:dyDescent="0.3">
      <c r="A17" s="192" t="s">
        <v>367</v>
      </c>
      <c r="B17" s="191">
        <f>B14/B36*1000000</f>
        <v>0.57955330604386823</v>
      </c>
      <c r="C17" s="191">
        <f>C14/C36*1000000</f>
        <v>0.59309626751619016</v>
      </c>
      <c r="D17" s="191">
        <v>0.62</v>
      </c>
      <c r="E17" s="191">
        <v>0.72</v>
      </c>
      <c r="F17" s="193">
        <v>0.56000000000000005</v>
      </c>
      <c r="G17" s="57"/>
      <c r="H17" s="193" t="s">
        <v>114</v>
      </c>
      <c r="Q17" s="187"/>
    </row>
    <row r="18" spans="1:17" ht="19.95" customHeight="1" x14ac:dyDescent="0.3">
      <c r="C18" s="57"/>
      <c r="D18" s="57"/>
      <c r="E18" s="57"/>
      <c r="F18" s="57"/>
      <c r="G18" s="57"/>
      <c r="H18" s="57"/>
      <c r="Q18" s="187"/>
    </row>
    <row r="19" spans="1:17" s="12" customFormat="1" ht="19.95" customHeight="1" thickBot="1" x14ac:dyDescent="0.35">
      <c r="A19" s="162" t="s">
        <v>368</v>
      </c>
      <c r="B19" s="162">
        <v>106</v>
      </c>
      <c r="C19" s="259">
        <v>105</v>
      </c>
      <c r="D19" s="259">
        <v>107</v>
      </c>
      <c r="E19" s="259">
        <v>104</v>
      </c>
      <c r="F19" s="259">
        <v>99</v>
      </c>
      <c r="G19" s="54"/>
      <c r="H19" s="183">
        <v>174</v>
      </c>
      <c r="Q19" s="188"/>
    </row>
    <row r="20" spans="1:17" ht="19.95" customHeight="1" x14ac:dyDescent="0.3">
      <c r="A20" s="29" t="s">
        <v>84</v>
      </c>
      <c r="B20" s="57">
        <v>32</v>
      </c>
      <c r="C20" s="57">
        <v>35</v>
      </c>
      <c r="D20" s="57">
        <v>45</v>
      </c>
      <c r="E20" s="57">
        <v>44</v>
      </c>
      <c r="F20" s="57">
        <v>43</v>
      </c>
      <c r="G20" s="57"/>
      <c r="H20" s="57" t="s">
        <v>114</v>
      </c>
    </row>
    <row r="21" spans="1:17" ht="19.95" customHeight="1" x14ac:dyDescent="0.3">
      <c r="A21" s="29" t="s">
        <v>40</v>
      </c>
      <c r="B21" s="57">
        <v>74</v>
      </c>
      <c r="C21" s="57">
        <v>70</v>
      </c>
      <c r="D21" s="57">
        <v>62</v>
      </c>
      <c r="E21" s="57">
        <v>60</v>
      </c>
      <c r="F21" s="57">
        <v>56</v>
      </c>
      <c r="G21" s="57"/>
      <c r="H21" s="57" t="s">
        <v>114</v>
      </c>
      <c r="P21" s="71"/>
      <c r="Q21" s="71"/>
    </row>
    <row r="22" spans="1:17" ht="19.95" customHeight="1" thickBot="1" x14ac:dyDescent="0.35">
      <c r="A22" s="165" t="s">
        <v>525</v>
      </c>
      <c r="B22" s="165">
        <v>2.04</v>
      </c>
      <c r="C22" s="259">
        <v>2.16</v>
      </c>
      <c r="D22" s="261">
        <v>2.4</v>
      </c>
      <c r="E22" s="261">
        <f>E19/E34*1000000</f>
        <v>2.1940226553091677</v>
      </c>
      <c r="F22" s="261">
        <f>F19/F34*1000000</f>
        <v>1.8265911991754804</v>
      </c>
      <c r="G22" s="57"/>
      <c r="H22" s="189">
        <f>H19/H34*1000000</f>
        <v>3.3985098510886269</v>
      </c>
      <c r="P22" s="71"/>
      <c r="Q22" s="71"/>
    </row>
    <row r="23" spans="1:17" ht="19.95" customHeight="1" x14ac:dyDescent="0.3">
      <c r="A23" s="29" t="s">
        <v>499</v>
      </c>
      <c r="B23" s="57">
        <v>2.04</v>
      </c>
      <c r="C23" s="57">
        <v>2.35</v>
      </c>
      <c r="D23" s="57">
        <v>2.91</v>
      </c>
      <c r="E23" s="82">
        <f t="shared" ref="E23:F24" si="1">E20/E35*1000000</f>
        <v>2.826306204712056</v>
      </c>
      <c r="F23" s="82">
        <f t="shared" si="1"/>
        <v>1.9411594834511414</v>
      </c>
      <c r="G23" s="57"/>
      <c r="H23" s="82" t="s">
        <v>114</v>
      </c>
      <c r="P23" s="71"/>
      <c r="Q23" s="71"/>
    </row>
    <row r="24" spans="1:17" ht="19.95" customHeight="1" x14ac:dyDescent="0.3">
      <c r="A24" s="192" t="s">
        <v>500</v>
      </c>
      <c r="B24" s="193">
        <v>2.04</v>
      </c>
      <c r="C24" s="193">
        <v>2.08</v>
      </c>
      <c r="D24" s="193">
        <v>2.13</v>
      </c>
      <c r="E24" s="191">
        <f t="shared" si="1"/>
        <v>1.8848073002858972</v>
      </c>
      <c r="F24" s="191">
        <f t="shared" si="1"/>
        <v>1.747400168883106</v>
      </c>
      <c r="G24" s="57"/>
      <c r="H24" s="191" t="s">
        <v>114</v>
      </c>
      <c r="P24" s="71"/>
      <c r="Q24" s="71"/>
    </row>
    <row r="25" spans="1:17" ht="19.95" customHeight="1" x14ac:dyDescent="0.3">
      <c r="C25" s="57"/>
      <c r="D25" s="57"/>
      <c r="E25" s="57"/>
      <c r="F25" s="57"/>
      <c r="G25" s="57"/>
      <c r="H25" s="82"/>
      <c r="P25" s="71"/>
      <c r="Q25" s="71"/>
    </row>
    <row r="26" spans="1:17" s="12" customFormat="1" ht="19.95" customHeight="1" thickBot="1" x14ac:dyDescent="0.35">
      <c r="A26" s="258" t="s">
        <v>526</v>
      </c>
      <c r="B26" s="162">
        <v>5</v>
      </c>
      <c r="C26" s="259">
        <v>9</v>
      </c>
      <c r="D26" s="259">
        <v>6</v>
      </c>
      <c r="E26" s="259">
        <v>4</v>
      </c>
      <c r="F26" s="259" t="s">
        <v>114</v>
      </c>
      <c r="G26" s="54"/>
      <c r="H26" s="189"/>
      <c r="P26" s="70"/>
      <c r="Q26" s="70"/>
    </row>
    <row r="27" spans="1:17" ht="19.95" customHeight="1" x14ac:dyDescent="0.3">
      <c r="A27" s="9" t="s">
        <v>199</v>
      </c>
      <c r="B27" s="12">
        <v>19</v>
      </c>
      <c r="C27" s="57">
        <v>19</v>
      </c>
      <c r="D27" s="57">
        <v>32</v>
      </c>
      <c r="E27" s="57">
        <v>23</v>
      </c>
      <c r="F27" s="57">
        <v>30</v>
      </c>
      <c r="G27" s="57"/>
      <c r="H27" s="57">
        <v>77</v>
      </c>
      <c r="P27" s="71"/>
      <c r="Q27" s="71"/>
    </row>
    <row r="28" spans="1:17" s="12" customFormat="1" ht="19.95" customHeight="1" thickBot="1" x14ac:dyDescent="0.35">
      <c r="A28" s="258" t="s">
        <v>527</v>
      </c>
      <c r="B28" s="162">
        <v>32</v>
      </c>
      <c r="C28" s="259">
        <v>31</v>
      </c>
      <c r="D28" s="259">
        <v>44</v>
      </c>
      <c r="E28" s="259">
        <v>29</v>
      </c>
      <c r="F28" s="259">
        <v>48</v>
      </c>
      <c r="G28" s="54"/>
      <c r="H28" s="183">
        <v>58</v>
      </c>
    </row>
    <row r="29" spans="1:17" ht="19.95" customHeight="1" x14ac:dyDescent="0.3">
      <c r="A29" s="491" t="s">
        <v>609</v>
      </c>
      <c r="B29" s="20">
        <v>1577</v>
      </c>
      <c r="C29" s="57">
        <v>581</v>
      </c>
      <c r="D29" s="57">
        <v>475</v>
      </c>
      <c r="E29" s="57">
        <v>436</v>
      </c>
      <c r="F29" s="57">
        <v>263</v>
      </c>
      <c r="G29" s="57"/>
      <c r="H29" s="57">
        <v>245</v>
      </c>
    </row>
    <row r="30" spans="1:17" s="12" customFormat="1" ht="19.95" customHeight="1" thickBot="1" x14ac:dyDescent="0.35">
      <c r="A30" s="258" t="s">
        <v>279</v>
      </c>
      <c r="B30" s="165">
        <f>B29/B34*1000000</f>
        <v>30.385365400546885</v>
      </c>
      <c r="C30" s="261">
        <f>C29/C34*1000000</f>
        <v>11.95305318010054</v>
      </c>
      <c r="D30" s="261">
        <f t="shared" ref="D30:H30" si="2">D29/D34*1000000</f>
        <v>10.658744758450068</v>
      </c>
      <c r="E30" s="261">
        <f t="shared" si="2"/>
        <v>9.1980180549499728</v>
      </c>
      <c r="F30" s="261">
        <f t="shared" si="2"/>
        <v>4.8524594483146597</v>
      </c>
      <c r="G30" s="54"/>
      <c r="H30" s="189">
        <f t="shared" si="2"/>
        <v>4.7852581236592728</v>
      </c>
    </row>
    <row r="31" spans="1:17" ht="19.95" customHeight="1" x14ac:dyDescent="0.3">
      <c r="A31" s="9" t="s">
        <v>139</v>
      </c>
      <c r="B31" s="12">
        <v>97</v>
      </c>
      <c r="C31" s="57">
        <v>131</v>
      </c>
      <c r="D31" s="57">
        <v>93</v>
      </c>
      <c r="E31" s="57">
        <v>109</v>
      </c>
      <c r="F31" s="57">
        <v>95</v>
      </c>
      <c r="G31" s="57"/>
      <c r="H31" s="57">
        <v>86</v>
      </c>
    </row>
    <row r="32" spans="1:17" s="12" customFormat="1" ht="19.95" customHeight="1" thickBot="1" x14ac:dyDescent="0.35">
      <c r="A32" s="258" t="s">
        <v>27</v>
      </c>
      <c r="B32" s="162">
        <v>98</v>
      </c>
      <c r="C32" s="259">
        <v>100</v>
      </c>
      <c r="D32" s="259">
        <v>98</v>
      </c>
      <c r="E32" s="259">
        <v>98</v>
      </c>
      <c r="F32" s="259">
        <v>89</v>
      </c>
      <c r="G32" s="54"/>
      <c r="H32" s="183" t="s">
        <v>114</v>
      </c>
    </row>
    <row r="33" spans="1:9" ht="19.95" customHeight="1" x14ac:dyDescent="0.3">
      <c r="A33" s="9" t="s">
        <v>474</v>
      </c>
      <c r="B33" s="12">
        <v>10.7</v>
      </c>
      <c r="C33" s="57">
        <v>8.3800000000000008</v>
      </c>
      <c r="D33" s="57">
        <v>4.8899999999999997</v>
      </c>
      <c r="E33" s="57">
        <v>4.1100000000000003</v>
      </c>
      <c r="F33" s="57">
        <v>2.91</v>
      </c>
      <c r="G33" s="57"/>
      <c r="H33" s="57" t="s">
        <v>114</v>
      </c>
    </row>
    <row r="34" spans="1:9" s="12" customFormat="1" ht="19.95" customHeight="1" thickBot="1" x14ac:dyDescent="0.35">
      <c r="A34" s="258" t="s">
        <v>198</v>
      </c>
      <c r="B34" s="134">
        <f>SUM(B35:B36)</f>
        <v>51899984.719999999</v>
      </c>
      <c r="C34" s="262">
        <f>SUM(C35:C36)</f>
        <v>48606828</v>
      </c>
      <c r="D34" s="262">
        <v>44564347</v>
      </c>
      <c r="E34" s="262">
        <v>47401516</v>
      </c>
      <c r="F34" s="262">
        <v>54199319.5</v>
      </c>
      <c r="G34" s="195"/>
      <c r="H34" s="194">
        <v>51198910</v>
      </c>
    </row>
    <row r="35" spans="1:9" ht="19.95" customHeight="1" x14ac:dyDescent="0.3">
      <c r="A35" s="71" t="s">
        <v>264</v>
      </c>
      <c r="B35" s="66">
        <v>15665181.5</v>
      </c>
      <c r="C35" s="19">
        <v>14885489.5</v>
      </c>
      <c r="D35" s="19">
        <v>15446599.5</v>
      </c>
      <c r="E35" s="19">
        <v>15568023</v>
      </c>
      <c r="F35" s="19">
        <v>22151709</v>
      </c>
      <c r="G35" s="19"/>
      <c r="H35" s="19"/>
    </row>
    <row r="36" spans="1:9" s="12" customFormat="1" ht="19.95" customHeight="1" thickBot="1" x14ac:dyDescent="0.35">
      <c r="A36" s="258" t="s">
        <v>265</v>
      </c>
      <c r="B36" s="134">
        <v>36234803.219999999</v>
      </c>
      <c r="C36" s="262">
        <v>33721338.5</v>
      </c>
      <c r="D36" s="262">
        <v>29117747.5</v>
      </c>
      <c r="E36" s="262">
        <v>31833493</v>
      </c>
      <c r="F36" s="262">
        <v>32047610.5</v>
      </c>
      <c r="G36" s="195"/>
      <c r="H36" s="195"/>
    </row>
    <row r="37" spans="1:9" s="116" customFormat="1" ht="34.200000000000003" customHeight="1" x14ac:dyDescent="0.3">
      <c r="A37" s="575" t="s">
        <v>501</v>
      </c>
      <c r="B37" s="575"/>
      <c r="C37" s="575"/>
      <c r="D37" s="575"/>
      <c r="E37" s="575"/>
      <c r="F37" s="575"/>
      <c r="G37" s="196"/>
      <c r="H37" s="196"/>
      <c r="I37" s="196"/>
    </row>
    <row r="38" spans="1:9" s="116" customFormat="1" ht="30" customHeight="1" x14ac:dyDescent="0.3">
      <c r="A38" s="575" t="s">
        <v>523</v>
      </c>
      <c r="B38" s="575"/>
      <c r="C38" s="575"/>
      <c r="D38" s="575"/>
      <c r="E38" s="575"/>
      <c r="F38" s="575"/>
      <c r="G38" s="196"/>
      <c r="H38" s="196"/>
      <c r="I38" s="196"/>
    </row>
    <row r="39" spans="1:9" s="116" customFormat="1" ht="19.5" customHeight="1" x14ac:dyDescent="0.3">
      <c r="A39" s="575" t="s">
        <v>528</v>
      </c>
      <c r="B39" s="575"/>
      <c r="C39" s="575"/>
      <c r="D39" s="575"/>
      <c r="E39" s="575"/>
      <c r="F39" s="575"/>
      <c r="G39" s="196"/>
      <c r="H39" s="196"/>
      <c r="I39" s="196"/>
    </row>
    <row r="40" spans="1:9" s="116" customFormat="1" ht="34.200000000000003" customHeight="1" x14ac:dyDescent="0.3">
      <c r="A40" s="575" t="s">
        <v>529</v>
      </c>
      <c r="B40" s="575"/>
      <c r="C40" s="575"/>
      <c r="D40" s="575"/>
      <c r="E40" s="575"/>
      <c r="F40" s="575"/>
      <c r="G40" s="196"/>
      <c r="H40" s="196"/>
      <c r="I40" s="196"/>
    </row>
    <row r="41" spans="1:9" s="116" customFormat="1" ht="124.95" customHeight="1" x14ac:dyDescent="0.3">
      <c r="A41" s="575" t="s">
        <v>530</v>
      </c>
      <c r="B41" s="575"/>
      <c r="C41" s="575"/>
      <c r="D41" s="575"/>
      <c r="E41" s="575"/>
      <c r="F41" s="575"/>
      <c r="G41" s="196"/>
      <c r="H41" s="196"/>
      <c r="I41" s="196"/>
    </row>
    <row r="42" spans="1:9" s="116" customFormat="1" ht="18" customHeight="1" x14ac:dyDescent="0.3">
      <c r="A42" s="575" t="s">
        <v>502</v>
      </c>
      <c r="B42" s="575"/>
      <c r="C42" s="575"/>
      <c r="D42" s="575"/>
      <c r="E42" s="575"/>
      <c r="F42" s="575"/>
      <c r="G42" s="196"/>
      <c r="H42" s="196"/>
      <c r="I42" s="196"/>
    </row>
    <row r="43" spans="1:9" s="116" customFormat="1" ht="31.2" customHeight="1" x14ac:dyDescent="0.3">
      <c r="A43" s="575" t="s">
        <v>503</v>
      </c>
      <c r="B43" s="575"/>
      <c r="C43" s="575"/>
      <c r="D43" s="575"/>
      <c r="E43" s="575"/>
      <c r="F43" s="575"/>
      <c r="G43" s="196"/>
      <c r="H43" s="196"/>
      <c r="I43" s="196"/>
    </row>
    <row r="44" spans="1:9" ht="19.95" customHeight="1" x14ac:dyDescent="0.3">
      <c r="A44" s="575" t="s">
        <v>832</v>
      </c>
      <c r="B44" s="575"/>
      <c r="C44" s="575"/>
      <c r="D44" s="575"/>
      <c r="E44" s="575"/>
      <c r="F44" s="575"/>
    </row>
  </sheetData>
  <sheetProtection algorithmName="SHA-512" hashValue="6CJ01BW6pV9U2Bb5+4l/591ZyEVBwzpEIobSNPD+JbVj+rg9t6uf7b4M7c8RS61TET5LrLr5qibI998yVCDreg==" saltValue="OcAB4V6BSIe1xRA0zUuWjA==" spinCount="100000" sheet="1" objects="1" scenarios="1"/>
  <mergeCells count="8">
    <mergeCell ref="A44:F44"/>
    <mergeCell ref="A43:F43"/>
    <mergeCell ref="A37:F37"/>
    <mergeCell ref="A41:F41"/>
    <mergeCell ref="A38:F38"/>
    <mergeCell ref="A39:F39"/>
    <mergeCell ref="A40:F40"/>
    <mergeCell ref="A42:F42"/>
  </mergeCells>
  <pageMargins left="0.7" right="0.7" top="0.75" bottom="0.75" header="0.3" footer="0.3"/>
  <pageSetup orientation="portrait" r:id="rId1"/>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autoPageBreaks="0"/>
  </sheetPr>
  <dimension ref="A1:J51"/>
  <sheetViews>
    <sheetView showGridLines="0" zoomScaleNormal="100" workbookViewId="0"/>
  </sheetViews>
  <sheetFormatPr defaultColWidth="8.88671875" defaultRowHeight="19.95" customHeight="1" x14ac:dyDescent="0.3"/>
  <cols>
    <col min="1" max="1" width="50.6640625" style="9" customWidth="1"/>
    <col min="2" max="2" width="21.88671875" style="9" customWidth="1"/>
    <col min="3" max="7" width="13.6640625" style="9" customWidth="1"/>
    <col min="8" max="9" width="13.6640625" style="9" hidden="1" customWidth="1"/>
    <col min="10" max="16384" width="8.88671875" style="9"/>
  </cols>
  <sheetData>
    <row r="1" spans="1:10" ht="19.95" customHeight="1" x14ac:dyDescent="0.3">
      <c r="A1" s="111" t="s">
        <v>251</v>
      </c>
      <c r="B1" s="111"/>
      <c r="C1" s="111"/>
      <c r="D1" s="111"/>
      <c r="E1" s="111"/>
      <c r="F1" s="111"/>
      <c r="H1" s="111"/>
      <c r="I1" s="111"/>
    </row>
    <row r="2" spans="1:10" ht="19.95" customHeight="1" x14ac:dyDescent="0.3">
      <c r="A2" s="14"/>
      <c r="B2" s="14"/>
      <c r="C2" s="14"/>
      <c r="D2" s="14"/>
      <c r="E2" s="14"/>
      <c r="F2" s="14"/>
      <c r="G2" s="14"/>
    </row>
    <row r="3" spans="1:10" ht="19.95" customHeight="1" x14ac:dyDescent="0.3">
      <c r="A3" s="111" t="s">
        <v>273</v>
      </c>
      <c r="B3" s="156">
        <v>2022</v>
      </c>
      <c r="C3" s="156">
        <v>2021</v>
      </c>
      <c r="D3" s="156">
        <v>2020</v>
      </c>
      <c r="E3" s="156">
        <v>2019</v>
      </c>
      <c r="F3" s="156">
        <v>2018</v>
      </c>
      <c r="H3" s="156">
        <v>2015</v>
      </c>
      <c r="I3" s="156">
        <v>2014</v>
      </c>
    </row>
    <row r="4" spans="1:10" ht="19.95" customHeight="1" x14ac:dyDescent="0.3">
      <c r="A4" s="9" t="s">
        <v>32</v>
      </c>
      <c r="B4" s="12">
        <v>17</v>
      </c>
      <c r="C4" s="9">
        <v>26</v>
      </c>
      <c r="D4" s="9">
        <v>29</v>
      </c>
      <c r="E4" s="9">
        <v>35</v>
      </c>
      <c r="F4" s="117">
        <v>42</v>
      </c>
      <c r="H4" s="9">
        <v>52</v>
      </c>
      <c r="I4" s="9">
        <v>81</v>
      </c>
    </row>
    <row r="5" spans="1:10" ht="19.95" customHeight="1" x14ac:dyDescent="0.3">
      <c r="A5" s="190" t="s">
        <v>33</v>
      </c>
      <c r="B5" s="263">
        <f>B4/Safety!B34*1000000</f>
        <v>0.32755308294819091</v>
      </c>
      <c r="C5" s="198">
        <f>C4/Safety!C34*1000000</f>
        <v>0.5349042731198177</v>
      </c>
      <c r="D5" s="198">
        <f>D4/Safety!D34*1000000</f>
        <v>0.65074441683168838</v>
      </c>
      <c r="E5" s="198">
        <v>0.73838438037715204</v>
      </c>
      <c r="F5" s="198">
        <v>0.77491747843808267</v>
      </c>
      <c r="H5" s="198">
        <v>1.0156466221644171</v>
      </c>
      <c r="I5" s="198">
        <v>1.6377918901519635</v>
      </c>
      <c r="J5" s="28"/>
    </row>
    <row r="6" spans="1:10" s="116" customFormat="1" ht="28.95" customHeight="1" x14ac:dyDescent="0.3">
      <c r="A6" s="576" t="s">
        <v>322</v>
      </c>
      <c r="B6" s="576"/>
      <c r="C6" s="576"/>
      <c r="D6" s="576"/>
      <c r="E6" s="576"/>
      <c r="F6" s="576"/>
      <c r="G6" s="127"/>
      <c r="H6" s="127"/>
      <c r="I6" s="127"/>
    </row>
    <row r="7" spans="1:10" s="116" customFormat="1" ht="11.25" customHeight="1" x14ac:dyDescent="0.3">
      <c r="A7" s="114" t="s">
        <v>612</v>
      </c>
      <c r="E7" s="197"/>
      <c r="F7" s="127"/>
      <c r="G7" s="127"/>
      <c r="H7" s="127"/>
      <c r="I7" s="127"/>
    </row>
    <row r="8" spans="1:10" s="116" customFormat="1" ht="11.25" customHeight="1" x14ac:dyDescent="0.3">
      <c r="A8" s="114"/>
      <c r="B8" s="114"/>
      <c r="E8" s="197"/>
      <c r="F8" s="127"/>
      <c r="G8" s="127"/>
      <c r="H8" s="127"/>
      <c r="I8" s="127"/>
    </row>
    <row r="9" spans="1:10" s="116" customFormat="1" ht="15.6" customHeight="1" x14ac:dyDescent="0.3">
      <c r="A9" s="111" t="s">
        <v>610</v>
      </c>
      <c r="B9" s="156">
        <v>2022</v>
      </c>
      <c r="C9" s="156">
        <v>2021</v>
      </c>
      <c r="D9" s="156">
        <v>2020</v>
      </c>
      <c r="E9" s="156">
        <v>2019</v>
      </c>
      <c r="F9" s="28"/>
      <c r="G9" s="127"/>
      <c r="H9" s="127"/>
      <c r="I9" s="127"/>
    </row>
    <row r="10" spans="1:10" s="116" customFormat="1" ht="13.2" customHeight="1" x14ac:dyDescent="0.3">
      <c r="A10" s="9" t="s">
        <v>32</v>
      </c>
      <c r="B10" s="12">
        <v>27</v>
      </c>
      <c r="C10" s="9">
        <v>34</v>
      </c>
      <c r="D10" s="9">
        <v>54</v>
      </c>
      <c r="E10" s="9">
        <v>52</v>
      </c>
      <c r="F10" s="28"/>
      <c r="G10" s="127"/>
      <c r="H10" s="127"/>
      <c r="I10" s="127"/>
    </row>
    <row r="11" spans="1:10" s="116" customFormat="1" ht="18.600000000000001" customHeight="1" x14ac:dyDescent="0.3">
      <c r="A11" s="190" t="s">
        <v>33</v>
      </c>
      <c r="B11" s="263">
        <v>0.5</v>
      </c>
      <c r="C11" s="198">
        <v>0.7</v>
      </c>
      <c r="D11" s="198">
        <v>1.21</v>
      </c>
      <c r="E11" s="198">
        <v>1.1000000000000001</v>
      </c>
      <c r="G11" s="127"/>
      <c r="H11" s="127"/>
      <c r="I11" s="127"/>
    </row>
    <row r="12" spans="1:10" s="116" customFormat="1" ht="23.4" customHeight="1" x14ac:dyDescent="0.3">
      <c r="A12" s="576" t="s">
        <v>611</v>
      </c>
      <c r="B12" s="576"/>
      <c r="C12" s="576"/>
      <c r="D12" s="576"/>
      <c r="E12" s="576"/>
      <c r="F12" s="553"/>
      <c r="G12" s="127"/>
      <c r="H12" s="127"/>
      <c r="I12" s="127"/>
    </row>
    <row r="13" spans="1:10" ht="19.95" customHeight="1" x14ac:dyDescent="0.3">
      <c r="E13" s="70"/>
      <c r="F13" s="71"/>
      <c r="G13" s="71"/>
      <c r="H13" s="71"/>
      <c r="I13" s="71"/>
    </row>
    <row r="14" spans="1:10" ht="19.95" customHeight="1" x14ac:dyDescent="0.3">
      <c r="A14" s="111" t="s">
        <v>201</v>
      </c>
      <c r="B14" s="156">
        <v>2022</v>
      </c>
      <c r="C14" s="156">
        <v>2021</v>
      </c>
      <c r="D14" s="156">
        <v>2020</v>
      </c>
      <c r="E14" s="156">
        <v>2019</v>
      </c>
      <c r="F14" s="156">
        <v>2018</v>
      </c>
      <c r="H14" s="156">
        <v>2015</v>
      </c>
      <c r="I14" s="156">
        <v>2014</v>
      </c>
    </row>
    <row r="15" spans="1:10" ht="19.95" customHeight="1" x14ac:dyDescent="0.3">
      <c r="A15" s="9" t="s">
        <v>3</v>
      </c>
      <c r="B15" s="9">
        <v>0</v>
      </c>
      <c r="C15" s="9">
        <v>0</v>
      </c>
      <c r="D15" s="67">
        <v>0</v>
      </c>
      <c r="E15" s="67">
        <v>0</v>
      </c>
      <c r="F15" s="67">
        <v>0</v>
      </c>
      <c r="H15" s="67">
        <v>0</v>
      </c>
      <c r="I15" s="67">
        <v>0</v>
      </c>
    </row>
    <row r="16" spans="1:10" ht="19.95" customHeight="1" x14ac:dyDescent="0.3">
      <c r="A16" s="9" t="s">
        <v>1</v>
      </c>
      <c r="B16" s="9">
        <v>0</v>
      </c>
      <c r="C16" s="9">
        <v>0</v>
      </c>
      <c r="D16" s="67">
        <v>0</v>
      </c>
      <c r="E16" s="67">
        <v>1</v>
      </c>
      <c r="F16" s="67">
        <v>0</v>
      </c>
      <c r="H16" s="67">
        <v>0</v>
      </c>
      <c r="I16" s="67">
        <v>0</v>
      </c>
    </row>
    <row r="17" spans="1:9" ht="19.95" customHeight="1" x14ac:dyDescent="0.3">
      <c r="A17" s="9" t="s">
        <v>4</v>
      </c>
      <c r="B17" s="9">
        <v>0</v>
      </c>
      <c r="C17" s="9">
        <v>0</v>
      </c>
      <c r="D17" s="67">
        <v>0</v>
      </c>
      <c r="E17" s="67">
        <v>0</v>
      </c>
      <c r="F17" s="67">
        <v>0</v>
      </c>
      <c r="H17" s="67">
        <v>0</v>
      </c>
      <c r="I17" s="67">
        <v>0</v>
      </c>
    </row>
    <row r="18" spans="1:9" ht="19.95" customHeight="1" x14ac:dyDescent="0.3">
      <c r="A18" s="9" t="s">
        <v>2</v>
      </c>
      <c r="B18" s="9">
        <v>2</v>
      </c>
      <c r="C18" s="9">
        <v>1</v>
      </c>
      <c r="D18" s="67">
        <v>3</v>
      </c>
      <c r="E18" s="67">
        <v>3</v>
      </c>
      <c r="F18" s="67">
        <v>3</v>
      </c>
      <c r="H18" s="67">
        <v>1</v>
      </c>
      <c r="I18" s="67">
        <v>4</v>
      </c>
    </row>
    <row r="19" spans="1:9" ht="19.95" customHeight="1" thickBot="1" x14ac:dyDescent="0.35">
      <c r="A19" s="162" t="s">
        <v>28</v>
      </c>
      <c r="B19" s="162">
        <f>SUM(B15:B18)</f>
        <v>2</v>
      </c>
      <c r="C19" s="162">
        <f>SUM(C15:C18)</f>
        <v>1</v>
      </c>
      <c r="D19" s="162">
        <f>+SUM(D15:D18)</f>
        <v>3</v>
      </c>
      <c r="E19" s="162">
        <f t="shared" ref="E19:I19" si="0">+SUM(E15:E18)</f>
        <v>4</v>
      </c>
      <c r="F19" s="162">
        <f t="shared" si="0"/>
        <v>3</v>
      </c>
      <c r="H19" s="162">
        <f t="shared" si="0"/>
        <v>1</v>
      </c>
      <c r="I19" s="162">
        <f t="shared" si="0"/>
        <v>4</v>
      </c>
    </row>
    <row r="20" spans="1:9" ht="19.95" customHeight="1" x14ac:dyDescent="0.3">
      <c r="E20" s="70"/>
      <c r="F20" s="71"/>
      <c r="G20" s="71"/>
      <c r="H20" s="71"/>
      <c r="I20" s="71"/>
    </row>
    <row r="21" spans="1:9" ht="19.95" customHeight="1" x14ac:dyDescent="0.3">
      <c r="A21" s="111" t="s">
        <v>202</v>
      </c>
      <c r="B21" s="156">
        <v>2022</v>
      </c>
      <c r="C21" s="156">
        <v>2021</v>
      </c>
      <c r="D21" s="156">
        <v>2020</v>
      </c>
      <c r="E21" s="156">
        <v>2019</v>
      </c>
      <c r="F21" s="156">
        <v>2018</v>
      </c>
      <c r="H21" s="156">
        <v>2015</v>
      </c>
      <c r="I21" s="156">
        <v>2014</v>
      </c>
    </row>
    <row r="22" spans="1:9" ht="19.95" customHeight="1" x14ac:dyDescent="0.3">
      <c r="A22" s="9" t="s">
        <v>3</v>
      </c>
      <c r="B22" s="9">
        <v>0</v>
      </c>
      <c r="C22" s="9">
        <v>0</v>
      </c>
      <c r="D22" s="9">
        <v>0</v>
      </c>
      <c r="E22" s="9">
        <v>0</v>
      </c>
      <c r="F22" s="9">
        <v>0</v>
      </c>
      <c r="H22" s="9">
        <v>0</v>
      </c>
      <c r="I22" s="9">
        <v>0</v>
      </c>
    </row>
    <row r="23" spans="1:9" ht="19.95" customHeight="1" x14ac:dyDescent="0.3">
      <c r="A23" s="9" t="s">
        <v>1</v>
      </c>
      <c r="B23" s="9">
        <v>0</v>
      </c>
      <c r="C23" s="9">
        <v>0</v>
      </c>
      <c r="D23" s="9">
        <v>0</v>
      </c>
      <c r="E23" s="67">
        <v>0</v>
      </c>
      <c r="F23" s="67">
        <v>9</v>
      </c>
      <c r="H23" s="67">
        <v>2</v>
      </c>
      <c r="I23" s="67">
        <v>5</v>
      </c>
    </row>
    <row r="24" spans="1:9" ht="19.95" customHeight="1" x14ac:dyDescent="0.3">
      <c r="A24" s="9" t="s">
        <v>4</v>
      </c>
      <c r="B24" s="9">
        <v>0</v>
      </c>
      <c r="C24" s="9">
        <v>0</v>
      </c>
      <c r="D24" s="9">
        <v>0</v>
      </c>
      <c r="E24" s="67">
        <v>0</v>
      </c>
      <c r="F24" s="67">
        <v>0</v>
      </c>
      <c r="H24" s="67">
        <v>0</v>
      </c>
      <c r="I24" s="67">
        <v>0</v>
      </c>
    </row>
    <row r="25" spans="1:9" ht="19.95" customHeight="1" x14ac:dyDescent="0.3">
      <c r="A25" s="9" t="s">
        <v>2</v>
      </c>
      <c r="B25" s="9">
        <v>4</v>
      </c>
      <c r="C25" s="9">
        <v>5</v>
      </c>
      <c r="D25" s="9">
        <v>3</v>
      </c>
      <c r="E25" s="67">
        <v>6</v>
      </c>
      <c r="F25" s="67">
        <v>4</v>
      </c>
      <c r="H25" s="67">
        <v>4</v>
      </c>
      <c r="I25" s="67">
        <v>8</v>
      </c>
    </row>
    <row r="26" spans="1:9" ht="19.95" customHeight="1" thickBot="1" x14ac:dyDescent="0.35">
      <c r="A26" s="162" t="s">
        <v>28</v>
      </c>
      <c r="B26" s="162">
        <f>SUM(B22:B25)</f>
        <v>4</v>
      </c>
      <c r="C26" s="162">
        <f>SUM(C22:C25)</f>
        <v>5</v>
      </c>
      <c r="D26" s="162">
        <f>SUM(D22:D25)</f>
        <v>3</v>
      </c>
      <c r="E26" s="162">
        <f t="shared" ref="E26:I26" si="1">SUM(E22:E25)</f>
        <v>6</v>
      </c>
      <c r="F26" s="162">
        <f t="shared" si="1"/>
        <v>13</v>
      </c>
      <c r="H26" s="162">
        <f t="shared" si="1"/>
        <v>6</v>
      </c>
      <c r="I26" s="162">
        <f t="shared" si="1"/>
        <v>13</v>
      </c>
    </row>
    <row r="27" spans="1:9" ht="19.95" customHeight="1" x14ac:dyDescent="0.3">
      <c r="E27" s="70"/>
      <c r="F27" s="71"/>
      <c r="G27" s="71"/>
      <c r="H27" s="71"/>
      <c r="I27" s="71"/>
    </row>
    <row r="28" spans="1:9" ht="19.95" customHeight="1" x14ac:dyDescent="0.3">
      <c r="A28" s="111" t="s">
        <v>25</v>
      </c>
      <c r="B28" s="156">
        <v>2022</v>
      </c>
      <c r="C28" s="156">
        <v>2021</v>
      </c>
      <c r="D28" s="156">
        <v>2020</v>
      </c>
      <c r="E28" s="156">
        <v>2019</v>
      </c>
      <c r="F28" s="156">
        <v>2018</v>
      </c>
      <c r="H28" s="156">
        <v>2015</v>
      </c>
      <c r="I28" s="156">
        <v>2014</v>
      </c>
    </row>
    <row r="29" spans="1:9" ht="19.95" customHeight="1" x14ac:dyDescent="0.3">
      <c r="A29" s="9" t="s">
        <v>3</v>
      </c>
      <c r="B29" s="9">
        <v>0</v>
      </c>
      <c r="C29" s="9">
        <v>0</v>
      </c>
      <c r="D29" s="9">
        <v>0</v>
      </c>
      <c r="E29" s="9">
        <v>0</v>
      </c>
      <c r="F29" s="9">
        <v>0</v>
      </c>
      <c r="H29" s="9">
        <v>0</v>
      </c>
      <c r="I29" s="9">
        <v>0</v>
      </c>
    </row>
    <row r="30" spans="1:9" ht="19.95" customHeight="1" x14ac:dyDescent="0.3">
      <c r="A30" s="9" t="s">
        <v>1</v>
      </c>
      <c r="B30" s="9">
        <v>0</v>
      </c>
      <c r="C30" s="9">
        <v>0</v>
      </c>
      <c r="D30" s="9">
        <v>0</v>
      </c>
      <c r="E30" s="67">
        <v>0</v>
      </c>
      <c r="F30" s="67">
        <v>2</v>
      </c>
      <c r="H30" s="67">
        <v>0</v>
      </c>
      <c r="I30" s="67">
        <v>1</v>
      </c>
    </row>
    <row r="31" spans="1:9" ht="19.95" customHeight="1" x14ac:dyDescent="0.3">
      <c r="A31" s="9" t="s">
        <v>4</v>
      </c>
      <c r="B31" s="9">
        <v>0</v>
      </c>
      <c r="C31" s="9">
        <v>0</v>
      </c>
      <c r="D31" s="9">
        <v>0</v>
      </c>
      <c r="E31" s="67">
        <v>0</v>
      </c>
      <c r="F31" s="67">
        <v>0</v>
      </c>
      <c r="H31" s="67">
        <v>0</v>
      </c>
      <c r="I31" s="67">
        <v>0</v>
      </c>
    </row>
    <row r="32" spans="1:9" ht="19.95" customHeight="1" x14ac:dyDescent="0.3">
      <c r="A32" s="9" t="s">
        <v>2</v>
      </c>
      <c r="B32" s="9">
        <v>2</v>
      </c>
      <c r="C32" s="9">
        <v>12</v>
      </c>
      <c r="D32" s="9">
        <v>10</v>
      </c>
      <c r="E32" s="67">
        <v>5</v>
      </c>
      <c r="F32" s="67">
        <v>8</v>
      </c>
      <c r="H32" s="67">
        <v>9</v>
      </c>
      <c r="I32" s="67">
        <v>14</v>
      </c>
    </row>
    <row r="33" spans="1:9" ht="19.95" customHeight="1" thickBot="1" x14ac:dyDescent="0.35">
      <c r="A33" s="162" t="s">
        <v>28</v>
      </c>
      <c r="B33" s="162">
        <f>SUM(B29:B32)</f>
        <v>2</v>
      </c>
      <c r="C33" s="162">
        <f>SUM(C29:C32)</f>
        <v>12</v>
      </c>
      <c r="D33" s="162">
        <f>SUM(D29:D32)</f>
        <v>10</v>
      </c>
      <c r="E33" s="162">
        <f t="shared" ref="E33:I33" si="2">SUM(E29:E32)</f>
        <v>5</v>
      </c>
      <c r="F33" s="162">
        <f t="shared" si="2"/>
        <v>10</v>
      </c>
      <c r="H33" s="162">
        <f t="shared" si="2"/>
        <v>9</v>
      </c>
      <c r="I33" s="162">
        <f t="shared" si="2"/>
        <v>15</v>
      </c>
    </row>
    <row r="34" spans="1:9" ht="19.95" customHeight="1" x14ac:dyDescent="0.3">
      <c r="E34" s="70"/>
      <c r="F34" s="71"/>
      <c r="G34" s="71"/>
      <c r="H34" s="71"/>
      <c r="I34" s="71"/>
    </row>
    <row r="35" spans="1:9" ht="19.95" customHeight="1" x14ac:dyDescent="0.3">
      <c r="A35" s="111" t="s">
        <v>203</v>
      </c>
      <c r="B35" s="156">
        <v>2022</v>
      </c>
      <c r="C35" s="156">
        <v>2021</v>
      </c>
      <c r="D35" s="156">
        <v>2020</v>
      </c>
      <c r="E35" s="156">
        <v>2019</v>
      </c>
      <c r="F35" s="156">
        <v>2018</v>
      </c>
      <c r="H35" s="156">
        <v>2015</v>
      </c>
      <c r="I35" s="156">
        <v>2014</v>
      </c>
    </row>
    <row r="36" spans="1:9" ht="19.95" customHeight="1" x14ac:dyDescent="0.3">
      <c r="A36" s="9" t="s">
        <v>3</v>
      </c>
      <c r="B36" s="9">
        <v>0</v>
      </c>
      <c r="C36" s="9">
        <v>0</v>
      </c>
      <c r="D36" s="9">
        <v>0</v>
      </c>
      <c r="E36" s="9">
        <v>0</v>
      </c>
      <c r="F36" s="9">
        <v>0</v>
      </c>
      <c r="H36" s="9">
        <v>0</v>
      </c>
      <c r="I36" s="9">
        <v>0</v>
      </c>
    </row>
    <row r="37" spans="1:9" ht="19.95" customHeight="1" x14ac:dyDescent="0.3">
      <c r="A37" s="9" t="s">
        <v>1</v>
      </c>
      <c r="B37" s="9">
        <v>0</v>
      </c>
      <c r="C37" s="9">
        <v>0</v>
      </c>
      <c r="D37" s="9">
        <v>0</v>
      </c>
      <c r="E37" s="67">
        <v>0</v>
      </c>
      <c r="F37" s="67">
        <v>1</v>
      </c>
      <c r="H37" s="67">
        <v>0</v>
      </c>
      <c r="I37" s="67">
        <v>1</v>
      </c>
    </row>
    <row r="38" spans="1:9" ht="19.95" customHeight="1" x14ac:dyDescent="0.3">
      <c r="A38" s="9" t="s">
        <v>4</v>
      </c>
      <c r="B38" s="9">
        <v>0</v>
      </c>
      <c r="C38" s="9">
        <v>0</v>
      </c>
      <c r="D38" s="9">
        <v>0</v>
      </c>
      <c r="E38" s="67">
        <v>0</v>
      </c>
      <c r="F38" s="67">
        <v>0</v>
      </c>
      <c r="H38" s="67">
        <v>0</v>
      </c>
      <c r="I38" s="67">
        <v>0</v>
      </c>
    </row>
    <row r="39" spans="1:9" ht="19.95" customHeight="1" x14ac:dyDescent="0.3">
      <c r="A39" s="9" t="s">
        <v>2</v>
      </c>
      <c r="B39" s="9">
        <v>9</v>
      </c>
      <c r="C39" s="9">
        <v>8</v>
      </c>
      <c r="D39" s="9">
        <v>13</v>
      </c>
      <c r="E39" s="67">
        <v>20</v>
      </c>
      <c r="F39" s="67">
        <v>16</v>
      </c>
      <c r="H39" s="67">
        <v>36</v>
      </c>
      <c r="I39" s="67">
        <v>49</v>
      </c>
    </row>
    <row r="40" spans="1:9" ht="19.95" customHeight="1" thickBot="1" x14ac:dyDescent="0.35">
      <c r="A40" s="162" t="s">
        <v>28</v>
      </c>
      <c r="B40" s="162">
        <f>SUM(B36:B39)</f>
        <v>9</v>
      </c>
      <c r="C40" s="162">
        <f>SUM(C36:C39)</f>
        <v>8</v>
      </c>
      <c r="D40" s="162">
        <f>SUM(D36:D39)</f>
        <v>13</v>
      </c>
      <c r="E40" s="162">
        <f t="shared" ref="E40:I40" si="3">SUM(E36:E39)</f>
        <v>20</v>
      </c>
      <c r="F40" s="162">
        <f t="shared" si="3"/>
        <v>17</v>
      </c>
      <c r="H40" s="162">
        <f t="shared" si="3"/>
        <v>36</v>
      </c>
      <c r="I40" s="162">
        <f t="shared" si="3"/>
        <v>50</v>
      </c>
    </row>
    <row r="42" spans="1:9" ht="19.95" customHeight="1" x14ac:dyDescent="0.3">
      <c r="C42" s="12"/>
      <c r="D42" s="12"/>
    </row>
    <row r="43" spans="1:9" ht="24" x14ac:dyDescent="0.3">
      <c r="A43" s="111" t="s">
        <v>24</v>
      </c>
      <c r="B43" s="156">
        <v>2022</v>
      </c>
      <c r="C43" s="156">
        <v>2021</v>
      </c>
      <c r="D43" s="156">
        <v>2020</v>
      </c>
      <c r="E43" s="156">
        <v>2019</v>
      </c>
      <c r="F43" s="156">
        <v>2018</v>
      </c>
      <c r="H43" s="156">
        <v>2015</v>
      </c>
      <c r="I43" s="156">
        <v>2014</v>
      </c>
    </row>
    <row r="44" spans="1:9" ht="19.95" customHeight="1" x14ac:dyDescent="0.3">
      <c r="A44" s="11" t="s">
        <v>201</v>
      </c>
      <c r="B44" s="264">
        <f>B19/B48*1000</f>
        <v>0.4098360655737705</v>
      </c>
      <c r="C44" s="81">
        <f>C19/C48*1000</f>
        <v>0.22172949002217296</v>
      </c>
      <c r="D44" s="81">
        <f>D19/D48*1000</f>
        <v>0.74497144276136085</v>
      </c>
      <c r="E44" s="31">
        <v>0.75</v>
      </c>
      <c r="F44" s="31">
        <v>0.65</v>
      </c>
      <c r="H44" s="31">
        <v>0.17</v>
      </c>
      <c r="I44" s="31">
        <v>0.76</v>
      </c>
    </row>
    <row r="45" spans="1:9" ht="19.95" customHeight="1" x14ac:dyDescent="0.3">
      <c r="A45" s="11" t="s">
        <v>202</v>
      </c>
      <c r="B45" s="264">
        <f>B26/B48*1000</f>
        <v>0.81967213114754101</v>
      </c>
      <c r="C45" s="81">
        <f>C26/C48*1000</f>
        <v>1.1086474501108647</v>
      </c>
      <c r="D45" s="81">
        <f>D26/D48*1000</f>
        <v>0.74497144276136085</v>
      </c>
      <c r="E45" s="31">
        <v>1.51</v>
      </c>
      <c r="F45" s="31">
        <v>0.86</v>
      </c>
      <c r="H45" s="31">
        <v>0.68</v>
      </c>
      <c r="I45" s="31">
        <v>1.52</v>
      </c>
    </row>
    <row r="46" spans="1:9" ht="19.95" customHeight="1" x14ac:dyDescent="0.3">
      <c r="A46" s="11" t="s">
        <v>25</v>
      </c>
      <c r="B46" s="264">
        <f>B33/B48*1000</f>
        <v>0.4098360655737705</v>
      </c>
      <c r="C46" s="81">
        <f>C33/C48*1000</f>
        <v>2.6607538802660753</v>
      </c>
      <c r="D46" s="81">
        <f>D33/D48*1000</f>
        <v>2.4832381425378696</v>
      </c>
      <c r="E46" s="31">
        <v>1.26</v>
      </c>
      <c r="F46" s="31">
        <v>1.72</v>
      </c>
      <c r="H46" s="31">
        <v>1.54</v>
      </c>
      <c r="I46" s="31">
        <v>2.67</v>
      </c>
    </row>
    <row r="47" spans="1:9" ht="19.95" customHeight="1" x14ac:dyDescent="0.3">
      <c r="A47" s="11" t="s">
        <v>473</v>
      </c>
      <c r="B47" s="264">
        <f>B40/B48*1000</f>
        <v>1.8442622950819674</v>
      </c>
      <c r="C47" s="81">
        <f>C40/C48*1000</f>
        <v>1.7738359201773837</v>
      </c>
      <c r="D47" s="81">
        <f>D40/D48*1000</f>
        <v>3.2282095852992301</v>
      </c>
      <c r="E47" s="31">
        <v>5.0199999999999996</v>
      </c>
      <c r="F47" s="31">
        <v>3.23</v>
      </c>
      <c r="H47" s="31">
        <v>6.16</v>
      </c>
      <c r="I47" s="31">
        <v>9.15</v>
      </c>
    </row>
    <row r="48" spans="1:9" ht="19.95" customHeight="1" thickBot="1" x14ac:dyDescent="0.35">
      <c r="A48" s="132" t="s">
        <v>26</v>
      </c>
      <c r="B48" s="374">
        <v>4880</v>
      </c>
      <c r="C48" s="200">
        <v>4510</v>
      </c>
      <c r="D48" s="200">
        <v>4027</v>
      </c>
      <c r="E48" s="200">
        <v>3984</v>
      </c>
      <c r="F48" s="200">
        <v>4643</v>
      </c>
      <c r="H48" s="200">
        <v>5837</v>
      </c>
      <c r="I48" s="200">
        <v>5246</v>
      </c>
    </row>
    <row r="49" spans="1:1" s="116" customFormat="1" ht="19.95" customHeight="1" x14ac:dyDescent="0.3">
      <c r="A49" s="116" t="s">
        <v>29</v>
      </c>
    </row>
    <row r="50" spans="1:1" s="116" customFormat="1" ht="19.95" customHeight="1" x14ac:dyDescent="0.3">
      <c r="A50" s="116" t="s">
        <v>30</v>
      </c>
    </row>
    <row r="51" spans="1:1" s="116" customFormat="1" ht="19.95" customHeight="1" x14ac:dyDescent="0.3">
      <c r="A51" s="116" t="s">
        <v>31</v>
      </c>
    </row>
  </sheetData>
  <sheetProtection algorithmName="SHA-512" hashValue="Oe1ck8WOzdtOWEPNmnaCsHS16cpc5tFLzCX0CzZIkK2515izvrXRbX0txEpmhES+eEi18zwR6cXi7XIQ4zSfZg==" saltValue="tzyd7WB2tdBWjRdg62PIaA==" spinCount="100000" sheet="1" objects="1" scenarios="1"/>
  <mergeCells count="2">
    <mergeCell ref="A6:F6"/>
    <mergeCell ref="A12:F12"/>
  </mergeCells>
  <pageMargins left="0.7" right="0.7" top="0.75" bottom="0.75" header="0.3" footer="0.3"/>
  <pageSetup orientation="portrait" r:id="rId1"/>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pageSetUpPr autoPageBreaks="0"/>
  </sheetPr>
  <dimension ref="A1:XFD87"/>
  <sheetViews>
    <sheetView showGridLines="0" workbookViewId="0">
      <selection activeCell="G14" sqref="G14"/>
    </sheetView>
  </sheetViews>
  <sheetFormatPr defaultColWidth="8.88671875" defaultRowHeight="19.95" customHeight="1" x14ac:dyDescent="0.3"/>
  <cols>
    <col min="1" max="1" width="50.6640625" style="9" customWidth="1"/>
    <col min="2" max="17" width="13.6640625" style="9" customWidth="1"/>
    <col min="18" max="16384" width="8.88671875" style="9"/>
  </cols>
  <sheetData>
    <row r="1" spans="1:16" ht="19.95" customHeight="1" x14ac:dyDescent="0.3">
      <c r="A1" s="111" t="s">
        <v>58</v>
      </c>
      <c r="B1" s="111"/>
      <c r="C1" s="111"/>
      <c r="D1" s="111"/>
      <c r="E1" s="111"/>
      <c r="F1" s="111"/>
      <c r="G1" s="111"/>
      <c r="H1" s="111"/>
      <c r="I1" s="111"/>
      <c r="J1" s="111"/>
      <c r="L1" s="28"/>
      <c r="M1" s="28"/>
      <c r="N1" s="28"/>
      <c r="O1" s="28"/>
      <c r="P1" s="28"/>
    </row>
    <row r="2" spans="1:16" s="28" customFormat="1" ht="19.95" customHeight="1" x14ac:dyDescent="0.3">
      <c r="A2" s="17"/>
    </row>
    <row r="3" spans="1:16" ht="19.95" customHeight="1" x14ac:dyDescent="0.3">
      <c r="A3" s="111" t="s">
        <v>309</v>
      </c>
      <c r="B3" s="111"/>
      <c r="C3" s="111"/>
      <c r="D3" s="111"/>
      <c r="E3" s="111"/>
      <c r="F3" s="111"/>
      <c r="G3" s="111"/>
      <c r="H3" s="111"/>
      <c r="I3" s="111"/>
      <c r="J3" s="111"/>
      <c r="L3" s="28"/>
      <c r="M3" s="28"/>
      <c r="N3" s="28"/>
      <c r="O3" s="28"/>
      <c r="P3" s="28"/>
    </row>
    <row r="4" spans="1:16" ht="19.95" customHeight="1" x14ac:dyDescent="0.3">
      <c r="A4" s="111" t="s">
        <v>587</v>
      </c>
      <c r="B4" s="111"/>
      <c r="C4" s="111"/>
      <c r="D4" s="111"/>
      <c r="E4" s="111"/>
      <c r="F4" s="111"/>
      <c r="G4" s="111"/>
      <c r="H4" s="111"/>
      <c r="I4" s="111"/>
      <c r="J4" s="111"/>
      <c r="L4" s="28"/>
      <c r="M4" s="28"/>
      <c r="N4" s="28"/>
      <c r="O4" s="28"/>
      <c r="P4" s="28"/>
    </row>
    <row r="5" spans="1:16" ht="60" x14ac:dyDescent="0.3">
      <c r="A5" s="111" t="s">
        <v>586</v>
      </c>
      <c r="B5" s="156" t="s">
        <v>39</v>
      </c>
      <c r="C5" s="156" t="s">
        <v>466</v>
      </c>
      <c r="D5" s="156" t="s">
        <v>40</v>
      </c>
      <c r="E5" s="156" t="s">
        <v>467</v>
      </c>
      <c r="F5" s="156" t="s">
        <v>41</v>
      </c>
      <c r="G5" s="156" t="s">
        <v>395</v>
      </c>
      <c r="H5" s="156" t="s">
        <v>401</v>
      </c>
      <c r="I5" s="156" t="s">
        <v>468</v>
      </c>
      <c r="J5" s="156" t="s">
        <v>349</v>
      </c>
      <c r="L5" s="28"/>
      <c r="M5" s="28"/>
      <c r="N5" s="28"/>
      <c r="O5" s="28"/>
      <c r="P5" s="28"/>
    </row>
    <row r="6" spans="1:16" ht="19.95" customHeight="1" x14ac:dyDescent="0.3">
      <c r="A6" s="11" t="s">
        <v>3</v>
      </c>
      <c r="B6" s="94">
        <v>3677</v>
      </c>
      <c r="C6" s="94">
        <v>1866</v>
      </c>
      <c r="D6" s="94">
        <v>1811</v>
      </c>
      <c r="E6" s="199">
        <f>+F6+G6</f>
        <v>610</v>
      </c>
      <c r="F6" s="94">
        <v>414</v>
      </c>
      <c r="G6" s="94">
        <v>196</v>
      </c>
      <c r="H6" s="94">
        <v>1432</v>
      </c>
      <c r="I6" s="334">
        <v>0.77</v>
      </c>
      <c r="J6" s="334">
        <f t="shared" ref="J6:J7" si="0">D6/B6</f>
        <v>0.49252107696491704</v>
      </c>
      <c r="O6" s="64"/>
    </row>
    <row r="7" spans="1:16" ht="19.95" customHeight="1" x14ac:dyDescent="0.3">
      <c r="A7" s="11" t="s">
        <v>2</v>
      </c>
      <c r="B7" s="94">
        <v>4880</v>
      </c>
      <c r="C7" s="94">
        <v>2495</v>
      </c>
      <c r="D7" s="94">
        <v>2385</v>
      </c>
      <c r="E7" s="199">
        <f t="shared" ref="E7:E12" si="1">+F7+G7</f>
        <v>3097</v>
      </c>
      <c r="F7" s="94">
        <v>1648</v>
      </c>
      <c r="G7" s="94">
        <v>1449</v>
      </c>
      <c r="H7" s="94">
        <v>2178</v>
      </c>
      <c r="I7" s="334">
        <v>0.87</v>
      </c>
      <c r="J7" s="334">
        <f t="shared" si="0"/>
        <v>0.48872950819672129</v>
      </c>
      <c r="O7" s="64"/>
    </row>
    <row r="8" spans="1:16" ht="19.95" customHeight="1" x14ac:dyDescent="0.3">
      <c r="A8" s="11" t="s">
        <v>43</v>
      </c>
      <c r="B8" s="94">
        <v>133</v>
      </c>
      <c r="C8" s="94">
        <v>121</v>
      </c>
      <c r="D8" s="94">
        <v>12</v>
      </c>
      <c r="E8" s="199">
        <f t="shared" si="1"/>
        <v>0</v>
      </c>
      <c r="F8" s="94">
        <v>0</v>
      </c>
      <c r="G8" s="94">
        <v>0</v>
      </c>
      <c r="H8" s="94">
        <v>88</v>
      </c>
      <c r="I8" s="334">
        <v>0.73</v>
      </c>
      <c r="J8" s="334">
        <v>7.0000000000000007E-2</v>
      </c>
      <c r="O8" s="64"/>
    </row>
    <row r="9" spans="1:16" ht="19.95" customHeight="1" x14ac:dyDescent="0.3">
      <c r="A9" s="11" t="s">
        <v>1</v>
      </c>
      <c r="B9" s="94">
        <v>7035</v>
      </c>
      <c r="C9" s="94">
        <v>1054</v>
      </c>
      <c r="D9" s="94">
        <v>5981</v>
      </c>
      <c r="E9" s="199">
        <f t="shared" si="1"/>
        <v>5009</v>
      </c>
      <c r="F9" s="94">
        <v>513</v>
      </c>
      <c r="G9" s="94">
        <v>4496</v>
      </c>
      <c r="H9" s="94">
        <v>1049</v>
      </c>
      <c r="I9" s="334">
        <v>1</v>
      </c>
      <c r="J9" s="334">
        <f>D9/B9</f>
        <v>0.85017768301350394</v>
      </c>
      <c r="O9" s="64"/>
    </row>
    <row r="10" spans="1:16" ht="19.95" customHeight="1" x14ac:dyDescent="0.3">
      <c r="A10" s="11" t="s">
        <v>19</v>
      </c>
      <c r="B10" s="94">
        <v>2918</v>
      </c>
      <c r="C10" s="94">
        <v>412</v>
      </c>
      <c r="D10" s="94">
        <v>2506</v>
      </c>
      <c r="E10" s="199">
        <f t="shared" si="1"/>
        <v>757</v>
      </c>
      <c r="F10" s="94">
        <v>78</v>
      </c>
      <c r="G10" s="94">
        <v>679</v>
      </c>
      <c r="H10" s="94">
        <v>410</v>
      </c>
      <c r="I10" s="334">
        <v>1</v>
      </c>
      <c r="J10" s="334">
        <f>D10/B10</f>
        <v>0.85880740233036323</v>
      </c>
    </row>
    <row r="11" spans="1:16" ht="19.95" customHeight="1" x14ac:dyDescent="0.3">
      <c r="A11" s="11" t="s">
        <v>67</v>
      </c>
      <c r="B11" s="94">
        <v>4441</v>
      </c>
      <c r="C11" s="94">
        <v>416</v>
      </c>
      <c r="D11" s="94">
        <v>4025</v>
      </c>
      <c r="E11" s="94">
        <f t="shared" si="1"/>
        <v>0</v>
      </c>
      <c r="F11" s="94">
        <v>0</v>
      </c>
      <c r="G11" s="94">
        <v>0</v>
      </c>
      <c r="H11" s="94">
        <v>401</v>
      </c>
      <c r="I11" s="334">
        <v>0.96</v>
      </c>
      <c r="J11" s="334">
        <f>D11/B11</f>
        <v>0.90632740373789689</v>
      </c>
    </row>
    <row r="12" spans="1:16" ht="19.95" customHeight="1" thickBot="1" x14ac:dyDescent="0.35">
      <c r="A12" s="172" t="s">
        <v>44</v>
      </c>
      <c r="B12" s="329">
        <f>SUM(B6:B11)</f>
        <v>23084</v>
      </c>
      <c r="C12" s="329">
        <f t="shared" ref="C12:G12" si="2">SUM(C6:C11)</f>
        <v>6364</v>
      </c>
      <c r="D12" s="329">
        <f t="shared" si="2"/>
        <v>16720</v>
      </c>
      <c r="E12" s="329">
        <f t="shared" si="1"/>
        <v>9473</v>
      </c>
      <c r="F12" s="329">
        <f t="shared" si="2"/>
        <v>2653</v>
      </c>
      <c r="G12" s="329">
        <f t="shared" si="2"/>
        <v>6820</v>
      </c>
      <c r="H12" s="329">
        <f>SUM(H6:H11)</f>
        <v>5558</v>
      </c>
      <c r="I12" s="335">
        <v>0.87</v>
      </c>
      <c r="J12" s="335">
        <v>0.69</v>
      </c>
    </row>
    <row r="13" spans="1:16" s="116" customFormat="1" ht="19.95" customHeight="1" x14ac:dyDescent="0.3">
      <c r="A13" s="201" t="s">
        <v>469</v>
      </c>
      <c r="B13" s="280"/>
      <c r="C13" s="280"/>
      <c r="L13" s="114"/>
      <c r="M13" s="114"/>
      <c r="N13" s="114"/>
      <c r="O13" s="114"/>
      <c r="P13" s="114"/>
    </row>
    <row r="14" spans="1:16" s="116" customFormat="1" ht="19.95" customHeight="1" x14ac:dyDescent="0.3">
      <c r="A14" s="201" t="s">
        <v>470</v>
      </c>
      <c r="C14" s="280"/>
      <c r="L14" s="114"/>
      <c r="M14" s="114"/>
      <c r="N14" s="114"/>
      <c r="O14" s="114"/>
      <c r="P14" s="114"/>
    </row>
    <row r="15" spans="1:16" s="116" customFormat="1" ht="19.95" customHeight="1" x14ac:dyDescent="0.3">
      <c r="A15" s="201" t="s">
        <v>471</v>
      </c>
      <c r="C15" s="280"/>
    </row>
    <row r="16" spans="1:16" ht="19.95" customHeight="1" x14ac:dyDescent="0.3">
      <c r="B16" s="58"/>
      <c r="C16" s="58"/>
      <c r="D16" s="58"/>
      <c r="E16" s="58"/>
      <c r="F16" s="58"/>
      <c r="G16" s="28"/>
      <c r="H16" s="28"/>
      <c r="I16" s="28"/>
      <c r="J16" s="28"/>
    </row>
    <row r="17" spans="1:16" ht="36" x14ac:dyDescent="0.3">
      <c r="A17" s="111" t="s">
        <v>190</v>
      </c>
      <c r="B17" s="202" t="s">
        <v>100</v>
      </c>
      <c r="C17" s="202" t="s">
        <v>101</v>
      </c>
      <c r="D17" s="202" t="s">
        <v>102</v>
      </c>
      <c r="E17" s="202" t="s">
        <v>103</v>
      </c>
      <c r="F17" s="202" t="s">
        <v>58</v>
      </c>
      <c r="L17" s="28"/>
      <c r="M17" s="28"/>
      <c r="N17" s="28"/>
      <c r="O17" s="28"/>
      <c r="P17" s="28"/>
    </row>
    <row r="18" spans="1:16" ht="12" x14ac:dyDescent="0.3">
      <c r="A18" s="111"/>
      <c r="B18" s="202"/>
      <c r="C18" s="202"/>
      <c r="D18" s="202"/>
      <c r="E18" s="202"/>
      <c r="F18" s="202"/>
      <c r="L18" s="28"/>
      <c r="M18" s="28"/>
      <c r="N18" s="28"/>
      <c r="O18" s="28"/>
      <c r="P18" s="28"/>
    </row>
    <row r="19" spans="1:16" ht="19.95" customHeight="1" x14ac:dyDescent="0.3">
      <c r="A19" s="12" t="s">
        <v>3</v>
      </c>
      <c r="B19" s="19">
        <f>+B20+B21+B22+B23+B24</f>
        <v>1737</v>
      </c>
      <c r="C19" s="19">
        <f>+C20+C21+C22+C23+C24</f>
        <v>129</v>
      </c>
      <c r="D19" s="19">
        <f>+D20+D21+D22+D23+D24</f>
        <v>1866</v>
      </c>
      <c r="E19" s="19">
        <f>SUM(E20:E24)</f>
        <v>1811</v>
      </c>
      <c r="F19" s="19">
        <f t="shared" ref="F19:F24" si="3">+D19+E19</f>
        <v>3677</v>
      </c>
    </row>
    <row r="20" spans="1:16" ht="19.95" customHeight="1" x14ac:dyDescent="0.3">
      <c r="A20" s="29" t="s">
        <v>13</v>
      </c>
      <c r="B20" s="19">
        <v>455</v>
      </c>
      <c r="C20" s="19">
        <v>25</v>
      </c>
      <c r="D20" s="19">
        <f>SUM(B20,C20)</f>
        <v>480</v>
      </c>
      <c r="E20" s="19">
        <v>632</v>
      </c>
      <c r="F20" s="19">
        <f t="shared" si="3"/>
        <v>1112</v>
      </c>
    </row>
    <row r="21" spans="1:16" ht="19.95" customHeight="1" x14ac:dyDescent="0.3">
      <c r="A21" s="29" t="s">
        <v>14</v>
      </c>
      <c r="B21" s="19">
        <v>303</v>
      </c>
      <c r="C21" s="19">
        <v>5</v>
      </c>
      <c r="D21" s="19">
        <f>+B21+C21</f>
        <v>308</v>
      </c>
      <c r="E21" s="19">
        <v>503</v>
      </c>
      <c r="F21" s="19">
        <f t="shared" si="3"/>
        <v>811</v>
      </c>
    </row>
    <row r="22" spans="1:16" ht="19.95" customHeight="1" x14ac:dyDescent="0.3">
      <c r="A22" s="29" t="s">
        <v>75</v>
      </c>
      <c r="B22" s="19">
        <v>167</v>
      </c>
      <c r="C22" s="19">
        <v>17</v>
      </c>
      <c r="D22" s="19">
        <f>+B22+C22</f>
        <v>184</v>
      </c>
      <c r="E22" s="19">
        <v>367</v>
      </c>
      <c r="F22" s="19">
        <f t="shared" si="3"/>
        <v>551</v>
      </c>
    </row>
    <row r="23" spans="1:16" ht="19.95" customHeight="1" x14ac:dyDescent="0.3">
      <c r="A23" s="29" t="s">
        <v>15</v>
      </c>
      <c r="B23" s="19">
        <v>553</v>
      </c>
      <c r="C23" s="19">
        <v>20</v>
      </c>
      <c r="D23" s="19">
        <f>+B23+C23</f>
        <v>573</v>
      </c>
      <c r="E23" s="19">
        <v>291</v>
      </c>
      <c r="F23" s="19">
        <f t="shared" si="3"/>
        <v>864</v>
      </c>
    </row>
    <row r="24" spans="1:16" ht="19.95" customHeight="1" x14ac:dyDescent="0.3">
      <c r="A24" s="29" t="s">
        <v>324</v>
      </c>
      <c r="B24" s="19">
        <v>259</v>
      </c>
      <c r="C24" s="19">
        <v>62</v>
      </c>
      <c r="D24" s="19">
        <f>+B24+C24</f>
        <v>321</v>
      </c>
      <c r="E24" s="19">
        <v>18</v>
      </c>
      <c r="F24" s="19">
        <f t="shared" si="3"/>
        <v>339</v>
      </c>
    </row>
    <row r="25" spans="1:16" ht="19.95" customHeight="1" x14ac:dyDescent="0.3">
      <c r="A25" s="12" t="s">
        <v>2</v>
      </c>
      <c r="B25" s="19">
        <f>+B26+B27</f>
        <v>2388</v>
      </c>
      <c r="C25" s="19">
        <f>+C26+C27</f>
        <v>228</v>
      </c>
      <c r="D25" s="19">
        <f>+D26+D27</f>
        <v>2616</v>
      </c>
      <c r="E25" s="19">
        <f>+E26+E27</f>
        <v>2397</v>
      </c>
      <c r="F25" s="19">
        <f>+F26+F27</f>
        <v>5013</v>
      </c>
    </row>
    <row r="26" spans="1:16" ht="19.95" customHeight="1" x14ac:dyDescent="0.3">
      <c r="A26" s="29" t="s">
        <v>43</v>
      </c>
      <c r="B26" s="19">
        <v>117</v>
      </c>
      <c r="C26" s="19">
        <v>4</v>
      </c>
      <c r="D26" s="19">
        <f>+B26+C26</f>
        <v>121</v>
      </c>
      <c r="E26" s="19">
        <v>12</v>
      </c>
      <c r="F26" s="19">
        <f t="shared" ref="F26:F33" si="4">+D26+E26</f>
        <v>133</v>
      </c>
    </row>
    <row r="27" spans="1:16" ht="19.95" customHeight="1" x14ac:dyDescent="0.3">
      <c r="A27" s="29" t="s">
        <v>10</v>
      </c>
      <c r="B27" s="19">
        <v>2271</v>
      </c>
      <c r="C27" s="19">
        <v>224</v>
      </c>
      <c r="D27" s="19">
        <f>+B27+C27</f>
        <v>2495</v>
      </c>
      <c r="E27" s="19">
        <v>2385</v>
      </c>
      <c r="F27" s="19">
        <f t="shared" si="4"/>
        <v>4880</v>
      </c>
    </row>
    <row r="28" spans="1:16" ht="19.95" customHeight="1" x14ac:dyDescent="0.3">
      <c r="A28" s="12" t="s">
        <v>1</v>
      </c>
      <c r="B28" s="19">
        <f>+B29+B30</f>
        <v>116</v>
      </c>
      <c r="C28" s="19">
        <f>+C29+C30</f>
        <v>938</v>
      </c>
      <c r="D28" s="19">
        <f>+D29+D30</f>
        <v>1054</v>
      </c>
      <c r="E28" s="19">
        <f>SUM(E29:E30)</f>
        <v>5981</v>
      </c>
      <c r="F28" s="19">
        <f t="shared" si="4"/>
        <v>7035</v>
      </c>
    </row>
    <row r="29" spans="1:16" ht="19.95" customHeight="1" x14ac:dyDescent="0.3">
      <c r="A29" s="29" t="s">
        <v>12</v>
      </c>
      <c r="B29" s="19">
        <v>29</v>
      </c>
      <c r="C29" s="19">
        <v>376</v>
      </c>
      <c r="D29" s="19">
        <f>+B29+C29</f>
        <v>405</v>
      </c>
      <c r="E29" s="19">
        <v>1749</v>
      </c>
      <c r="F29" s="19">
        <f t="shared" si="4"/>
        <v>2154</v>
      </c>
    </row>
    <row r="30" spans="1:16" ht="19.95" customHeight="1" x14ac:dyDescent="0.3">
      <c r="A30" s="29" t="s">
        <v>11</v>
      </c>
      <c r="B30" s="19">
        <v>87</v>
      </c>
      <c r="C30" s="19">
        <v>562</v>
      </c>
      <c r="D30" s="19">
        <f>+B30+C30</f>
        <v>649</v>
      </c>
      <c r="E30" s="19">
        <v>4232</v>
      </c>
      <c r="F30" s="19">
        <f t="shared" si="4"/>
        <v>4881</v>
      </c>
    </row>
    <row r="31" spans="1:16" ht="19.95" customHeight="1" x14ac:dyDescent="0.3">
      <c r="A31" s="58" t="s">
        <v>4</v>
      </c>
      <c r="B31" s="19">
        <f>+B32+B33</f>
        <v>828</v>
      </c>
      <c r="C31" s="19">
        <f>+C32+C33</f>
        <v>0</v>
      </c>
      <c r="D31" s="19">
        <f>+D32+D33</f>
        <v>828</v>
      </c>
      <c r="E31" s="19">
        <f>+E32+E33</f>
        <v>6531</v>
      </c>
      <c r="F31" s="19">
        <f t="shared" si="4"/>
        <v>7359</v>
      </c>
    </row>
    <row r="32" spans="1:16" ht="19.95" customHeight="1" x14ac:dyDescent="0.3">
      <c r="A32" s="29" t="s">
        <v>16</v>
      </c>
      <c r="B32" s="19">
        <v>412</v>
      </c>
      <c r="C32" s="19">
        <v>0</v>
      </c>
      <c r="D32" s="19">
        <f>+B32+C32</f>
        <v>412</v>
      </c>
      <c r="E32" s="19">
        <v>2506</v>
      </c>
      <c r="F32" s="19">
        <f t="shared" si="4"/>
        <v>2918</v>
      </c>
    </row>
    <row r="33" spans="1:16" ht="19.95" customHeight="1" x14ac:dyDescent="0.3">
      <c r="A33" s="29" t="s">
        <v>188</v>
      </c>
      <c r="B33" s="19">
        <v>416</v>
      </c>
      <c r="C33" s="19"/>
      <c r="D33" s="19">
        <f>+B33+C33</f>
        <v>416</v>
      </c>
      <c r="E33" s="19">
        <v>4025</v>
      </c>
      <c r="F33" s="19">
        <f t="shared" si="4"/>
        <v>4441</v>
      </c>
    </row>
    <row r="34" spans="1:16" ht="19.95" customHeight="1" thickBot="1" x14ac:dyDescent="0.35">
      <c r="A34" s="162" t="s">
        <v>9</v>
      </c>
      <c r="B34" s="194">
        <f>+B25+B28+B31+B19</f>
        <v>5069</v>
      </c>
      <c r="C34" s="194">
        <f>+C25+C28+C31+C19</f>
        <v>1295</v>
      </c>
      <c r="D34" s="194">
        <f>+B34+C34</f>
        <v>6364</v>
      </c>
      <c r="E34" s="194">
        <f>+E25+E28+E31+E19</f>
        <v>16720</v>
      </c>
      <c r="F34" s="194">
        <f>+F25+F28+F31+F19</f>
        <v>23084</v>
      </c>
      <c r="G34" s="34"/>
    </row>
    <row r="35" spans="1:16" s="116" customFormat="1" ht="29.4" customHeight="1" x14ac:dyDescent="0.3">
      <c r="A35" s="577" t="s">
        <v>613</v>
      </c>
      <c r="B35" s="577"/>
      <c r="C35" s="577"/>
      <c r="D35" s="577"/>
      <c r="E35" s="577"/>
      <c r="F35" s="577"/>
    </row>
    <row r="36" spans="1:16" s="116" customFormat="1" ht="29.4" customHeight="1" x14ac:dyDescent="0.3">
      <c r="A36" s="553" t="s">
        <v>272</v>
      </c>
      <c r="B36" s="553"/>
      <c r="C36" s="553"/>
      <c r="D36" s="553"/>
      <c r="E36" s="553"/>
      <c r="F36" s="553"/>
    </row>
    <row r="37" spans="1:16" s="116" customFormat="1" ht="19.95" customHeight="1" x14ac:dyDescent="0.3">
      <c r="A37" s="116" t="s">
        <v>323</v>
      </c>
    </row>
    <row r="39" spans="1:16" ht="19.95" customHeight="1" x14ac:dyDescent="0.3">
      <c r="A39" s="111" t="s">
        <v>189</v>
      </c>
      <c r="B39" s="558" t="s">
        <v>159</v>
      </c>
      <c r="C39" s="558"/>
      <c r="D39" s="558"/>
      <c r="E39" s="558"/>
      <c r="F39" s="558"/>
      <c r="G39" s="558"/>
      <c r="H39" s="558"/>
      <c r="I39" s="558"/>
      <c r="J39" s="558"/>
      <c r="K39" s="558"/>
      <c r="L39" s="558"/>
      <c r="M39" s="558"/>
      <c r="N39" s="558"/>
      <c r="O39" s="558"/>
      <c r="P39" s="558"/>
    </row>
    <row r="40" spans="1:16" ht="19.95" customHeight="1" x14ac:dyDescent="0.3">
      <c r="A40" s="111"/>
      <c r="B40" s="558" t="s">
        <v>47</v>
      </c>
      <c r="C40" s="558"/>
      <c r="D40" s="558"/>
      <c r="E40" s="558"/>
      <c r="F40" s="558"/>
      <c r="G40" s="558"/>
      <c r="H40" s="558"/>
      <c r="I40" s="558" t="s">
        <v>48</v>
      </c>
      <c r="J40" s="558"/>
      <c r="K40" s="558"/>
      <c r="L40" s="558"/>
      <c r="M40" s="558"/>
      <c r="N40" s="558"/>
      <c r="O40" s="558"/>
      <c r="P40" s="111"/>
    </row>
    <row r="41" spans="1:16" ht="19.95" customHeight="1" x14ac:dyDescent="0.3">
      <c r="A41" s="111" t="s">
        <v>161</v>
      </c>
      <c r="B41" s="156" t="s">
        <v>3</v>
      </c>
      <c r="C41" s="156" t="s">
        <v>67</v>
      </c>
      <c r="D41" s="156" t="s">
        <v>70</v>
      </c>
      <c r="E41" s="156" t="s">
        <v>20</v>
      </c>
      <c r="F41" s="156" t="s">
        <v>19</v>
      </c>
      <c r="G41" s="156" t="s">
        <v>82</v>
      </c>
      <c r="H41" s="156" t="s">
        <v>270</v>
      </c>
      <c r="I41" s="156" t="s">
        <v>3</v>
      </c>
      <c r="J41" s="156" t="s">
        <v>67</v>
      </c>
      <c r="K41" s="156" t="s">
        <v>70</v>
      </c>
      <c r="L41" s="156" t="s">
        <v>20</v>
      </c>
      <c r="M41" s="156" t="s">
        <v>19</v>
      </c>
      <c r="N41" s="156" t="s">
        <v>82</v>
      </c>
      <c r="O41" s="156" t="s">
        <v>271</v>
      </c>
      <c r="P41" s="156" t="s">
        <v>160</v>
      </c>
    </row>
    <row r="42" spans="1:16" ht="19.95" customHeight="1" x14ac:dyDescent="0.3">
      <c r="A42" s="9" t="s">
        <v>88</v>
      </c>
      <c r="B42" s="19">
        <v>5</v>
      </c>
      <c r="C42" s="19">
        <v>0</v>
      </c>
      <c r="D42" s="19">
        <v>0</v>
      </c>
      <c r="E42" s="19">
        <v>0</v>
      </c>
      <c r="F42" s="19">
        <v>0</v>
      </c>
      <c r="G42" s="19">
        <v>184</v>
      </c>
      <c r="H42" s="19">
        <f t="shared" ref="H42:H54" si="5">SUM(B42:G42)</f>
        <v>189</v>
      </c>
      <c r="I42" s="19">
        <v>20</v>
      </c>
      <c r="J42" s="19">
        <v>0</v>
      </c>
      <c r="K42" s="19">
        <v>0</v>
      </c>
      <c r="L42" s="19">
        <v>0</v>
      </c>
      <c r="M42" s="19">
        <v>0</v>
      </c>
      <c r="N42" s="19">
        <v>393</v>
      </c>
      <c r="O42" s="19">
        <f t="shared" ref="O42:O53" si="6">SUM(I42:N42)</f>
        <v>413</v>
      </c>
      <c r="P42" s="19">
        <f t="shared" ref="P42:P53" si="7">+H42+O42</f>
        <v>602</v>
      </c>
    </row>
    <row r="43" spans="1:16" ht="19.95" customHeight="1" x14ac:dyDescent="0.3">
      <c r="A43" s="9" t="s">
        <v>91</v>
      </c>
      <c r="B43" s="19">
        <v>188</v>
      </c>
      <c r="C43" s="19">
        <v>34</v>
      </c>
      <c r="D43" s="19">
        <v>2</v>
      </c>
      <c r="E43" s="19">
        <v>9</v>
      </c>
      <c r="F43" s="19">
        <v>1</v>
      </c>
      <c r="G43" s="19">
        <v>75</v>
      </c>
      <c r="H43" s="19">
        <f t="shared" si="5"/>
        <v>309</v>
      </c>
      <c r="I43" s="19">
        <v>368</v>
      </c>
      <c r="J43" s="19">
        <v>96</v>
      </c>
      <c r="K43" s="19">
        <v>0</v>
      </c>
      <c r="L43" s="19">
        <v>109</v>
      </c>
      <c r="M43" s="19">
        <v>25</v>
      </c>
      <c r="N43" s="19">
        <v>158</v>
      </c>
      <c r="O43" s="19">
        <f t="shared" si="6"/>
        <v>756</v>
      </c>
      <c r="P43" s="19">
        <f t="shared" si="7"/>
        <v>1065</v>
      </c>
    </row>
    <row r="44" spans="1:16" ht="19.95" customHeight="1" x14ac:dyDescent="0.3">
      <c r="A44" s="9" t="s">
        <v>162</v>
      </c>
      <c r="B44" s="19">
        <v>23</v>
      </c>
      <c r="C44" s="19">
        <v>4</v>
      </c>
      <c r="D44" s="19">
        <v>7</v>
      </c>
      <c r="E44" s="19">
        <v>10</v>
      </c>
      <c r="F44" s="19">
        <v>3</v>
      </c>
      <c r="G44" s="19">
        <v>98</v>
      </c>
      <c r="H44" s="19">
        <f t="shared" si="5"/>
        <v>145</v>
      </c>
      <c r="I44" s="19">
        <v>208</v>
      </c>
      <c r="J44" s="19">
        <v>22</v>
      </c>
      <c r="K44" s="19">
        <v>5</v>
      </c>
      <c r="L44" s="19">
        <v>235</v>
      </c>
      <c r="M44" s="19">
        <v>47</v>
      </c>
      <c r="N44" s="19">
        <v>196</v>
      </c>
      <c r="O44" s="19">
        <f t="shared" si="6"/>
        <v>713</v>
      </c>
      <c r="P44" s="19">
        <f t="shared" si="7"/>
        <v>858</v>
      </c>
    </row>
    <row r="45" spans="1:16" ht="19.95" customHeight="1" x14ac:dyDescent="0.3">
      <c r="A45" s="9" t="s">
        <v>92</v>
      </c>
      <c r="B45" s="19">
        <v>73</v>
      </c>
      <c r="C45" s="19">
        <v>37</v>
      </c>
      <c r="D45" s="19">
        <v>9</v>
      </c>
      <c r="E45" s="19">
        <v>28</v>
      </c>
      <c r="F45" s="19">
        <v>31</v>
      </c>
      <c r="G45" s="19">
        <v>139</v>
      </c>
      <c r="H45" s="19">
        <f t="shared" si="5"/>
        <v>317</v>
      </c>
      <c r="I45" s="19">
        <v>470</v>
      </c>
      <c r="J45" s="19">
        <v>69</v>
      </c>
      <c r="K45" s="19">
        <v>2</v>
      </c>
      <c r="L45" s="19">
        <v>214</v>
      </c>
      <c r="M45" s="19">
        <v>80</v>
      </c>
      <c r="N45" s="19">
        <v>689</v>
      </c>
      <c r="O45" s="19">
        <f t="shared" si="6"/>
        <v>1524</v>
      </c>
      <c r="P45" s="19">
        <f t="shared" si="7"/>
        <v>1841</v>
      </c>
    </row>
    <row r="46" spans="1:16" ht="19.95" customHeight="1" x14ac:dyDescent="0.3">
      <c r="A46" s="9" t="s">
        <v>93</v>
      </c>
      <c r="B46" s="19">
        <v>68</v>
      </c>
      <c r="C46" s="19">
        <v>26</v>
      </c>
      <c r="D46" s="19">
        <v>4</v>
      </c>
      <c r="E46" s="19">
        <v>54</v>
      </c>
      <c r="F46" s="19">
        <v>28</v>
      </c>
      <c r="G46" s="19">
        <v>70</v>
      </c>
      <c r="H46" s="19">
        <f t="shared" si="5"/>
        <v>250</v>
      </c>
      <c r="I46" s="19">
        <v>208</v>
      </c>
      <c r="J46" s="19">
        <v>70</v>
      </c>
      <c r="K46" s="19">
        <v>0</v>
      </c>
      <c r="L46" s="19">
        <v>280</v>
      </c>
      <c r="M46" s="19">
        <v>90</v>
      </c>
      <c r="N46" s="19">
        <v>218</v>
      </c>
      <c r="O46" s="19">
        <f t="shared" si="6"/>
        <v>866</v>
      </c>
      <c r="P46" s="19">
        <f t="shared" si="7"/>
        <v>1116</v>
      </c>
    </row>
    <row r="47" spans="1:16" ht="19.95" customHeight="1" x14ac:dyDescent="0.3">
      <c r="A47" s="9" t="s">
        <v>94</v>
      </c>
      <c r="B47" s="19">
        <v>40</v>
      </c>
      <c r="C47" s="19">
        <v>9</v>
      </c>
      <c r="D47" s="19">
        <v>12</v>
      </c>
      <c r="E47" s="19">
        <v>0</v>
      </c>
      <c r="F47" s="19">
        <v>11</v>
      </c>
      <c r="G47" s="19">
        <v>21</v>
      </c>
      <c r="H47" s="19">
        <f t="shared" si="5"/>
        <v>93</v>
      </c>
      <c r="I47" s="19">
        <v>108</v>
      </c>
      <c r="J47" s="19">
        <v>32</v>
      </c>
      <c r="K47" s="19">
        <v>7</v>
      </c>
      <c r="L47" s="19">
        <v>1</v>
      </c>
      <c r="M47" s="19">
        <v>33</v>
      </c>
      <c r="N47" s="19">
        <v>57</v>
      </c>
      <c r="O47" s="19">
        <f t="shared" si="6"/>
        <v>238</v>
      </c>
      <c r="P47" s="19">
        <f t="shared" si="7"/>
        <v>331</v>
      </c>
    </row>
    <row r="48" spans="1:16" ht="19.95" customHeight="1" x14ac:dyDescent="0.3">
      <c r="A48" s="9" t="s">
        <v>95</v>
      </c>
      <c r="B48" s="19">
        <v>14</v>
      </c>
      <c r="C48" s="19">
        <v>2</v>
      </c>
      <c r="D48" s="19">
        <v>8</v>
      </c>
      <c r="E48" s="19">
        <v>6</v>
      </c>
      <c r="F48" s="19">
        <v>1</v>
      </c>
      <c r="G48" s="19">
        <v>16</v>
      </c>
      <c r="H48" s="19">
        <f t="shared" si="5"/>
        <v>47</v>
      </c>
      <c r="I48" s="19">
        <v>33</v>
      </c>
      <c r="J48" s="19">
        <v>11</v>
      </c>
      <c r="K48" s="19">
        <v>7</v>
      </c>
      <c r="L48" s="19">
        <v>61</v>
      </c>
      <c r="M48" s="19">
        <v>16</v>
      </c>
      <c r="N48" s="19">
        <v>36</v>
      </c>
      <c r="O48" s="19">
        <f t="shared" si="6"/>
        <v>164</v>
      </c>
      <c r="P48" s="19">
        <f t="shared" si="7"/>
        <v>211</v>
      </c>
    </row>
    <row r="49" spans="1:16" ht="19.95" customHeight="1" x14ac:dyDescent="0.3">
      <c r="A49" s="9" t="s">
        <v>96</v>
      </c>
      <c r="B49" s="19">
        <v>6</v>
      </c>
      <c r="C49" s="19">
        <v>0</v>
      </c>
      <c r="D49" s="19">
        <v>8</v>
      </c>
      <c r="E49" s="19">
        <v>7</v>
      </c>
      <c r="F49" s="19">
        <v>0</v>
      </c>
      <c r="G49" s="19">
        <v>4</v>
      </c>
      <c r="H49" s="19">
        <f t="shared" si="5"/>
        <v>25</v>
      </c>
      <c r="I49" s="19">
        <v>22</v>
      </c>
      <c r="J49" s="19">
        <v>1</v>
      </c>
      <c r="K49" s="19">
        <v>14</v>
      </c>
      <c r="L49" s="19">
        <v>31</v>
      </c>
      <c r="M49" s="19">
        <v>5</v>
      </c>
      <c r="N49" s="19">
        <v>9</v>
      </c>
      <c r="O49" s="19">
        <f t="shared" si="6"/>
        <v>82</v>
      </c>
      <c r="P49" s="19">
        <f t="shared" si="7"/>
        <v>107</v>
      </c>
    </row>
    <row r="50" spans="1:16" ht="19.95" customHeight="1" x14ac:dyDescent="0.3">
      <c r="A50" s="9" t="s">
        <v>97</v>
      </c>
      <c r="B50" s="19">
        <v>2</v>
      </c>
      <c r="C50" s="19">
        <v>0</v>
      </c>
      <c r="D50" s="19">
        <v>6</v>
      </c>
      <c r="E50" s="19">
        <v>2</v>
      </c>
      <c r="F50" s="19">
        <v>1</v>
      </c>
      <c r="G50" s="19">
        <v>0</v>
      </c>
      <c r="H50" s="19">
        <f t="shared" si="5"/>
        <v>11</v>
      </c>
      <c r="I50" s="19">
        <v>8</v>
      </c>
      <c r="J50" s="19">
        <v>3</v>
      </c>
      <c r="K50" s="19">
        <v>22</v>
      </c>
      <c r="L50" s="19">
        <v>6</v>
      </c>
      <c r="M50" s="19">
        <v>5</v>
      </c>
      <c r="N50" s="19">
        <v>6</v>
      </c>
      <c r="O50" s="19">
        <f t="shared" si="6"/>
        <v>50</v>
      </c>
      <c r="P50" s="19">
        <f t="shared" si="7"/>
        <v>61</v>
      </c>
    </row>
    <row r="51" spans="1:16" ht="19.95" customHeight="1" x14ac:dyDescent="0.3">
      <c r="A51" s="9" t="s">
        <v>98</v>
      </c>
      <c r="B51" s="19">
        <v>0</v>
      </c>
      <c r="C51" s="19">
        <v>0</v>
      </c>
      <c r="D51" s="19">
        <v>2</v>
      </c>
      <c r="E51" s="19">
        <v>0</v>
      </c>
      <c r="F51" s="19">
        <v>0</v>
      </c>
      <c r="G51" s="19">
        <v>0</v>
      </c>
      <c r="H51" s="19">
        <f t="shared" si="5"/>
        <v>2</v>
      </c>
      <c r="I51" s="19">
        <v>2</v>
      </c>
      <c r="J51" s="19">
        <v>0</v>
      </c>
      <c r="K51" s="19">
        <v>5</v>
      </c>
      <c r="L51" s="19">
        <v>1</v>
      </c>
      <c r="M51" s="19">
        <v>1</v>
      </c>
      <c r="N51" s="19">
        <v>0</v>
      </c>
      <c r="O51" s="19">
        <f t="shared" si="6"/>
        <v>9</v>
      </c>
      <c r="P51" s="19">
        <f t="shared" si="7"/>
        <v>11</v>
      </c>
    </row>
    <row r="52" spans="1:16" ht="19.95" customHeight="1" x14ac:dyDescent="0.3">
      <c r="A52" s="9" t="s">
        <v>99</v>
      </c>
      <c r="B52" s="19">
        <v>0</v>
      </c>
      <c r="C52" s="19">
        <v>0</v>
      </c>
      <c r="D52" s="19">
        <v>0</v>
      </c>
      <c r="E52" s="19">
        <v>0</v>
      </c>
      <c r="F52" s="19">
        <v>0</v>
      </c>
      <c r="G52" s="19">
        <v>0</v>
      </c>
      <c r="H52" s="19">
        <f t="shared" si="5"/>
        <v>0</v>
      </c>
      <c r="I52" s="19">
        <v>0</v>
      </c>
      <c r="J52" s="19">
        <v>0</v>
      </c>
      <c r="K52" s="19">
        <v>1</v>
      </c>
      <c r="L52" s="19">
        <v>0</v>
      </c>
      <c r="M52" s="19">
        <v>0</v>
      </c>
      <c r="N52" s="19">
        <v>0</v>
      </c>
      <c r="O52" s="19">
        <f t="shared" si="6"/>
        <v>1</v>
      </c>
      <c r="P52" s="19">
        <f t="shared" si="7"/>
        <v>1</v>
      </c>
    </row>
    <row r="53" spans="1:16" ht="19.95" customHeight="1" x14ac:dyDescent="0.3">
      <c r="A53" s="9" t="s">
        <v>163</v>
      </c>
      <c r="B53" s="19">
        <v>0</v>
      </c>
      <c r="C53" s="19">
        <v>0</v>
      </c>
      <c r="D53" s="19">
        <v>0</v>
      </c>
      <c r="E53" s="19">
        <v>0</v>
      </c>
      <c r="F53" s="19">
        <v>30</v>
      </c>
      <c r="G53" s="19">
        <v>64</v>
      </c>
      <c r="H53" s="19">
        <f t="shared" si="5"/>
        <v>94</v>
      </c>
      <c r="I53" s="19">
        <v>0</v>
      </c>
      <c r="J53" s="19">
        <v>0</v>
      </c>
      <c r="K53" s="19">
        <v>0</v>
      </c>
      <c r="L53" s="19">
        <v>0</v>
      </c>
      <c r="M53" s="19">
        <v>4</v>
      </c>
      <c r="N53" s="19">
        <v>62</v>
      </c>
      <c r="O53" s="19">
        <f t="shared" si="6"/>
        <v>66</v>
      </c>
      <c r="P53" s="19">
        <f t="shared" si="7"/>
        <v>160</v>
      </c>
    </row>
    <row r="54" spans="1:16" s="12" customFormat="1" ht="19.95" customHeight="1" thickBot="1" x14ac:dyDescent="0.35">
      <c r="A54" s="162" t="s">
        <v>160</v>
      </c>
      <c r="B54" s="194">
        <f t="shared" ref="B54:G54" si="8">SUM(B42:B53)</f>
        <v>419</v>
      </c>
      <c r="C54" s="194">
        <f t="shared" si="8"/>
        <v>112</v>
      </c>
      <c r="D54" s="194">
        <f t="shared" si="8"/>
        <v>58</v>
      </c>
      <c r="E54" s="194">
        <f t="shared" si="8"/>
        <v>116</v>
      </c>
      <c r="F54" s="194">
        <f t="shared" si="8"/>
        <v>106</v>
      </c>
      <c r="G54" s="194">
        <f t="shared" si="8"/>
        <v>671</v>
      </c>
      <c r="H54" s="194">
        <f t="shared" si="5"/>
        <v>1482</v>
      </c>
      <c r="I54" s="194">
        <f t="shared" ref="I54:P54" si="9">SUM(I42:I53)</f>
        <v>1447</v>
      </c>
      <c r="J54" s="194">
        <f t="shared" si="9"/>
        <v>304</v>
      </c>
      <c r="K54" s="194">
        <f t="shared" si="9"/>
        <v>63</v>
      </c>
      <c r="L54" s="194">
        <f t="shared" si="9"/>
        <v>938</v>
      </c>
      <c r="M54" s="194">
        <f t="shared" si="9"/>
        <v>306</v>
      </c>
      <c r="N54" s="194">
        <f t="shared" si="9"/>
        <v>1824</v>
      </c>
      <c r="O54" s="194">
        <f t="shared" si="9"/>
        <v>4882</v>
      </c>
      <c r="P54" s="194">
        <f t="shared" si="9"/>
        <v>6364</v>
      </c>
    </row>
    <row r="55" spans="1:16" ht="19.95" customHeight="1" x14ac:dyDescent="0.3">
      <c r="A55" s="12"/>
      <c r="C55" s="12"/>
    </row>
    <row r="56" spans="1:16" ht="24" x14ac:dyDescent="0.3">
      <c r="A56" s="111" t="s">
        <v>252</v>
      </c>
      <c r="B56" s="156" t="s">
        <v>47</v>
      </c>
      <c r="C56" s="156" t="s">
        <v>48</v>
      </c>
    </row>
    <row r="57" spans="1:16" ht="19.95" customHeight="1" x14ac:dyDescent="0.3">
      <c r="A57" s="36" t="s">
        <v>3</v>
      </c>
      <c r="B57" s="120">
        <v>0.72499999999999998</v>
      </c>
      <c r="C57" s="120">
        <v>1</v>
      </c>
      <c r="D57" s="11"/>
    </row>
    <row r="58" spans="1:16" ht="19.95" customHeight="1" x14ac:dyDescent="0.3">
      <c r="A58" s="36" t="s">
        <v>2</v>
      </c>
      <c r="B58" s="120">
        <v>1</v>
      </c>
      <c r="C58" s="120">
        <v>1</v>
      </c>
      <c r="D58" s="11"/>
    </row>
    <row r="59" spans="1:16" ht="19.95" customHeight="1" x14ac:dyDescent="0.3">
      <c r="A59" s="36" t="s">
        <v>1</v>
      </c>
      <c r="B59" s="120">
        <v>1</v>
      </c>
      <c r="C59" s="120">
        <v>1</v>
      </c>
      <c r="D59" s="11"/>
    </row>
    <row r="60" spans="1:16" ht="19.95" customHeight="1" x14ac:dyDescent="0.3">
      <c r="A60" s="36" t="s">
        <v>67</v>
      </c>
      <c r="B60" s="55">
        <v>1</v>
      </c>
      <c r="C60" s="55">
        <v>1</v>
      </c>
      <c r="D60" s="11"/>
    </row>
    <row r="61" spans="1:16" ht="19.95" customHeight="1" thickBot="1" x14ac:dyDescent="0.35">
      <c r="A61" s="336" t="s">
        <v>19</v>
      </c>
      <c r="B61" s="337">
        <v>1</v>
      </c>
      <c r="C61" s="337">
        <v>1</v>
      </c>
      <c r="D61" s="11"/>
    </row>
    <row r="62" spans="1:16" ht="19.95" customHeight="1" x14ac:dyDescent="0.3">
      <c r="D62" s="11"/>
    </row>
    <row r="64" spans="1:16" ht="19.95" customHeight="1" x14ac:dyDescent="0.3">
      <c r="A64" s="111" t="s">
        <v>281</v>
      </c>
      <c r="B64" s="156"/>
      <c r="C64" s="156"/>
    </row>
    <row r="65" spans="1:16384" ht="19.95" customHeight="1" x14ac:dyDescent="0.3">
      <c r="A65" s="111" t="s">
        <v>426</v>
      </c>
      <c r="B65" s="156" t="s">
        <v>84</v>
      </c>
      <c r="C65" s="156" t="s">
        <v>40</v>
      </c>
    </row>
    <row r="66" spans="1:16384" ht="19.95" customHeight="1" x14ac:dyDescent="0.3">
      <c r="A66" s="36" t="s">
        <v>3</v>
      </c>
      <c r="B66" s="120" t="s">
        <v>424</v>
      </c>
      <c r="C66" s="120" t="s">
        <v>425</v>
      </c>
      <c r="D66" s="11"/>
    </row>
    <row r="67" spans="1:16384" ht="19.95" customHeight="1" x14ac:dyDescent="0.3">
      <c r="A67" s="36" t="s">
        <v>472</v>
      </c>
      <c r="B67" s="120">
        <v>0.76</v>
      </c>
      <c r="C67" s="120" t="s">
        <v>597</v>
      </c>
      <c r="D67" s="11"/>
    </row>
    <row r="68" spans="1:16384" ht="19.95" customHeight="1" x14ac:dyDescent="0.3">
      <c r="A68" s="36" t="s">
        <v>1</v>
      </c>
      <c r="B68" s="55">
        <v>0</v>
      </c>
      <c r="C68" s="55">
        <v>0.46</v>
      </c>
      <c r="D68" s="11"/>
    </row>
    <row r="69" spans="1:16384" ht="19.95" customHeight="1" x14ac:dyDescent="0.3">
      <c r="A69" s="36" t="s">
        <v>67</v>
      </c>
      <c r="B69" s="55">
        <v>0.13</v>
      </c>
      <c r="C69" s="55">
        <v>0.49</v>
      </c>
      <c r="D69" s="11"/>
    </row>
    <row r="70" spans="1:16384" ht="19.95" customHeight="1" x14ac:dyDescent="0.3">
      <c r="A70" s="36" t="s">
        <v>19</v>
      </c>
      <c r="B70" s="120">
        <v>0.5</v>
      </c>
      <c r="C70" s="120">
        <v>0</v>
      </c>
      <c r="D70" s="11"/>
    </row>
    <row r="71" spans="1:16384" ht="19.95" customHeight="1" thickBot="1" x14ac:dyDescent="0.35">
      <c r="A71" s="186" t="s">
        <v>313</v>
      </c>
      <c r="B71" s="255">
        <v>0.32</v>
      </c>
      <c r="C71" s="255"/>
      <c r="D71" s="11"/>
    </row>
    <row r="72" spans="1:16384" s="116" customFormat="1" ht="19.95" customHeight="1" x14ac:dyDescent="0.3">
      <c r="A72" s="128" t="s">
        <v>423</v>
      </c>
      <c r="B72" s="128"/>
      <c r="C72" s="128"/>
    </row>
    <row r="73" spans="1:16384" ht="19.95" customHeight="1" x14ac:dyDescent="0.3">
      <c r="A73" s="36"/>
      <c r="B73" s="36"/>
      <c r="C73" s="36"/>
    </row>
    <row r="74" spans="1:16384" ht="19.95" customHeight="1" x14ac:dyDescent="0.3">
      <c r="A74" s="111" t="s">
        <v>282</v>
      </c>
      <c r="B74" s="156"/>
    </row>
    <row r="75" spans="1:16384" ht="12" x14ac:dyDescent="0.3">
      <c r="A75" s="157" t="s">
        <v>283</v>
      </c>
      <c r="B75" s="156"/>
    </row>
    <row r="76" spans="1:16384" ht="19.95" customHeight="1" x14ac:dyDescent="0.3">
      <c r="A76" s="36" t="s">
        <v>3</v>
      </c>
      <c r="B76" s="338">
        <v>0</v>
      </c>
      <c r="D76" s="11"/>
    </row>
    <row r="77" spans="1:16384" ht="19.95" customHeight="1" x14ac:dyDescent="0.3">
      <c r="A77" s="36" t="s">
        <v>2</v>
      </c>
      <c r="B77" s="338">
        <v>0</v>
      </c>
      <c r="C77" s="36"/>
      <c r="D77" s="338"/>
      <c r="E77" s="36"/>
      <c r="F77" s="338"/>
      <c r="G77" s="36"/>
      <c r="H77" s="338"/>
      <c r="I77" s="36"/>
      <c r="J77" s="338"/>
      <c r="K77" s="36"/>
      <c r="L77" s="338"/>
      <c r="M77" s="36"/>
      <c r="N77" s="338"/>
      <c r="O77" s="36"/>
      <c r="P77" s="338"/>
      <c r="Q77" s="36"/>
      <c r="R77" s="338"/>
      <c r="S77" s="36"/>
      <c r="T77" s="338"/>
      <c r="U77" s="36"/>
      <c r="V77" s="338"/>
      <c r="W77" s="36"/>
      <c r="X77" s="338"/>
      <c r="Y77" s="36"/>
      <c r="Z77" s="338"/>
      <c r="AA77" s="36"/>
      <c r="AB77" s="338"/>
      <c r="AC77" s="36"/>
      <c r="AD77" s="338"/>
      <c r="AE77" s="36"/>
      <c r="AF77" s="338"/>
      <c r="AG77" s="36"/>
      <c r="AH77" s="338"/>
      <c r="AI77" s="36"/>
      <c r="AJ77" s="338"/>
      <c r="AK77" s="36"/>
      <c r="AL77" s="338"/>
      <c r="AM77" s="36"/>
      <c r="AN77" s="338"/>
      <c r="AO77" s="36"/>
      <c r="AP77" s="338"/>
      <c r="AQ77" s="36"/>
      <c r="AR77" s="338"/>
      <c r="AS77" s="36"/>
      <c r="AT77" s="338"/>
      <c r="AU77" s="36"/>
      <c r="AV77" s="338"/>
      <c r="AW77" s="36"/>
      <c r="AX77" s="338"/>
      <c r="AY77" s="36"/>
      <c r="AZ77" s="338"/>
      <c r="BA77" s="36"/>
      <c r="BB77" s="338"/>
      <c r="BC77" s="36"/>
      <c r="BD77" s="338"/>
      <c r="BE77" s="36"/>
      <c r="BF77" s="338"/>
      <c r="BG77" s="36"/>
      <c r="BH77" s="338"/>
      <c r="BI77" s="36"/>
      <c r="BJ77" s="338"/>
      <c r="BK77" s="36"/>
      <c r="BL77" s="338"/>
      <c r="BM77" s="36"/>
      <c r="BN77" s="338"/>
      <c r="BO77" s="36"/>
      <c r="BP77" s="338"/>
      <c r="BQ77" s="36"/>
      <c r="BR77" s="338"/>
      <c r="BS77" s="36"/>
      <c r="BT77" s="338"/>
      <c r="BU77" s="36"/>
      <c r="BV77" s="338"/>
      <c r="BW77" s="36"/>
      <c r="BX77" s="338"/>
      <c r="BY77" s="36"/>
      <c r="BZ77" s="338"/>
      <c r="CA77" s="36"/>
      <c r="CB77" s="338"/>
      <c r="CC77" s="36"/>
      <c r="CD77" s="338"/>
      <c r="CE77" s="36"/>
      <c r="CF77" s="338"/>
      <c r="CG77" s="36"/>
      <c r="CH77" s="338"/>
      <c r="CI77" s="36"/>
      <c r="CJ77" s="338"/>
      <c r="CK77" s="36"/>
      <c r="CL77" s="338"/>
      <c r="CM77" s="36"/>
      <c r="CN77" s="338"/>
      <c r="CO77" s="36"/>
      <c r="CP77" s="338"/>
      <c r="CQ77" s="36"/>
      <c r="CR77" s="338"/>
      <c r="CS77" s="36"/>
      <c r="CT77" s="338"/>
      <c r="CU77" s="36"/>
      <c r="CV77" s="338"/>
      <c r="CW77" s="36"/>
      <c r="CX77" s="338"/>
      <c r="CY77" s="36"/>
      <c r="CZ77" s="338"/>
      <c r="DA77" s="36"/>
      <c r="DB77" s="338"/>
      <c r="DC77" s="36"/>
      <c r="DD77" s="338"/>
      <c r="DE77" s="36"/>
      <c r="DF77" s="338"/>
      <c r="DG77" s="36"/>
      <c r="DH77" s="338"/>
      <c r="DI77" s="36"/>
      <c r="DJ77" s="338"/>
      <c r="DK77" s="36"/>
      <c r="DL77" s="338"/>
      <c r="DM77" s="36"/>
      <c r="DN77" s="338"/>
      <c r="DO77" s="36"/>
      <c r="DP77" s="338"/>
      <c r="DQ77" s="36"/>
      <c r="DR77" s="338"/>
      <c r="DS77" s="36"/>
      <c r="DT77" s="338"/>
      <c r="DU77" s="36"/>
      <c r="DV77" s="338"/>
      <c r="DW77" s="36"/>
      <c r="DX77" s="338"/>
      <c r="DY77" s="36"/>
      <c r="DZ77" s="338"/>
      <c r="EA77" s="36"/>
      <c r="EB77" s="338"/>
      <c r="EC77" s="36"/>
      <c r="ED77" s="338"/>
      <c r="EE77" s="36"/>
      <c r="EF77" s="338"/>
      <c r="EG77" s="36"/>
      <c r="EH77" s="338"/>
      <c r="EI77" s="36"/>
      <c r="EJ77" s="338"/>
      <c r="EK77" s="36"/>
      <c r="EL77" s="338"/>
      <c r="EM77" s="36"/>
      <c r="EN77" s="338"/>
      <c r="EO77" s="36"/>
      <c r="EP77" s="338"/>
      <c r="EQ77" s="36"/>
      <c r="ER77" s="338"/>
      <c r="ES77" s="36"/>
      <c r="ET77" s="338"/>
      <c r="EU77" s="36"/>
      <c r="EV77" s="338"/>
      <c r="EW77" s="36"/>
      <c r="EX77" s="338"/>
      <c r="EY77" s="36"/>
      <c r="EZ77" s="338"/>
      <c r="FA77" s="36"/>
      <c r="FB77" s="338"/>
      <c r="FC77" s="36"/>
      <c r="FD77" s="338"/>
      <c r="FE77" s="36"/>
      <c r="FF77" s="338"/>
      <c r="FG77" s="36"/>
      <c r="FH77" s="338"/>
      <c r="FI77" s="36"/>
      <c r="FJ77" s="338"/>
      <c r="FK77" s="36"/>
      <c r="FL77" s="338"/>
      <c r="FM77" s="36"/>
      <c r="FN77" s="338"/>
      <c r="FO77" s="36"/>
      <c r="FP77" s="338"/>
      <c r="FQ77" s="36"/>
      <c r="FR77" s="338"/>
      <c r="FS77" s="36"/>
      <c r="FT77" s="338"/>
      <c r="FU77" s="36"/>
      <c r="FV77" s="338"/>
      <c r="FW77" s="36"/>
      <c r="FX77" s="338"/>
      <c r="FY77" s="36"/>
      <c r="FZ77" s="338"/>
      <c r="GA77" s="36"/>
      <c r="GB77" s="338"/>
      <c r="GC77" s="36"/>
      <c r="GD77" s="338"/>
      <c r="GE77" s="36"/>
      <c r="GF77" s="338"/>
      <c r="GG77" s="36"/>
      <c r="GH77" s="338"/>
      <c r="GI77" s="36"/>
      <c r="GJ77" s="338"/>
      <c r="GK77" s="36"/>
      <c r="GL77" s="338"/>
      <c r="GM77" s="36"/>
      <c r="GN77" s="338"/>
      <c r="GO77" s="36"/>
      <c r="GP77" s="338"/>
      <c r="GQ77" s="36"/>
      <c r="GR77" s="338"/>
      <c r="GS77" s="36"/>
      <c r="GT77" s="338"/>
      <c r="GU77" s="36"/>
      <c r="GV77" s="338"/>
      <c r="GW77" s="36"/>
      <c r="GX77" s="338"/>
      <c r="GY77" s="36"/>
      <c r="GZ77" s="338"/>
      <c r="HA77" s="36"/>
      <c r="HB77" s="338"/>
      <c r="HC77" s="36"/>
      <c r="HD77" s="338"/>
      <c r="HE77" s="36"/>
      <c r="HF77" s="338"/>
      <c r="HG77" s="36"/>
      <c r="HH77" s="338"/>
      <c r="HI77" s="36"/>
      <c r="HJ77" s="338"/>
      <c r="HK77" s="36"/>
      <c r="HL77" s="338"/>
      <c r="HM77" s="36"/>
      <c r="HN77" s="338"/>
      <c r="HO77" s="36"/>
      <c r="HP77" s="338"/>
      <c r="HQ77" s="36"/>
      <c r="HR77" s="338"/>
      <c r="HS77" s="36"/>
      <c r="HT77" s="338"/>
      <c r="HU77" s="36"/>
      <c r="HV77" s="338"/>
      <c r="HW77" s="36"/>
      <c r="HX77" s="338"/>
      <c r="HY77" s="36"/>
      <c r="HZ77" s="338"/>
      <c r="IA77" s="36"/>
      <c r="IB77" s="338"/>
      <c r="IC77" s="36"/>
      <c r="ID77" s="338"/>
      <c r="IE77" s="36"/>
      <c r="IF77" s="338"/>
      <c r="IG77" s="36"/>
      <c r="IH77" s="338"/>
      <c r="II77" s="36"/>
      <c r="IJ77" s="338"/>
      <c r="IK77" s="36"/>
      <c r="IL77" s="338"/>
      <c r="IM77" s="36"/>
      <c r="IN77" s="338"/>
      <c r="IO77" s="36"/>
      <c r="IP77" s="338"/>
      <c r="IQ77" s="36"/>
      <c r="IR77" s="338"/>
      <c r="IS77" s="36"/>
      <c r="IT77" s="338"/>
      <c r="IU77" s="36"/>
      <c r="IV77" s="338"/>
      <c r="IW77" s="36"/>
      <c r="IX77" s="338"/>
      <c r="IY77" s="36"/>
      <c r="IZ77" s="338"/>
      <c r="JA77" s="36"/>
      <c r="JB77" s="338"/>
      <c r="JC77" s="36"/>
      <c r="JD77" s="338"/>
      <c r="JE77" s="36"/>
      <c r="JF77" s="338"/>
      <c r="JG77" s="36"/>
      <c r="JH77" s="338"/>
      <c r="JI77" s="36"/>
      <c r="JJ77" s="338"/>
      <c r="JK77" s="36"/>
      <c r="JL77" s="338"/>
      <c r="JM77" s="36"/>
      <c r="JN77" s="338"/>
      <c r="JO77" s="36"/>
      <c r="JP77" s="338"/>
      <c r="JQ77" s="36"/>
      <c r="JR77" s="338"/>
      <c r="JS77" s="36"/>
      <c r="JT77" s="338"/>
      <c r="JU77" s="36"/>
      <c r="JV77" s="338"/>
      <c r="JW77" s="36"/>
      <c r="JX77" s="338"/>
      <c r="JY77" s="36"/>
      <c r="JZ77" s="338"/>
      <c r="KA77" s="36"/>
      <c r="KB77" s="338"/>
      <c r="KC77" s="36"/>
      <c r="KD77" s="338"/>
      <c r="KE77" s="36"/>
      <c r="KF77" s="338"/>
      <c r="KG77" s="36"/>
      <c r="KH77" s="338"/>
      <c r="KI77" s="36"/>
      <c r="KJ77" s="338"/>
      <c r="KK77" s="36"/>
      <c r="KL77" s="338"/>
      <c r="KM77" s="36"/>
      <c r="KN77" s="338"/>
      <c r="KO77" s="36"/>
      <c r="KP77" s="338"/>
      <c r="KQ77" s="36"/>
      <c r="KR77" s="338"/>
      <c r="KS77" s="36"/>
      <c r="KT77" s="338"/>
      <c r="KU77" s="36"/>
      <c r="KV77" s="338"/>
      <c r="KW77" s="36"/>
      <c r="KX77" s="338"/>
      <c r="KY77" s="36"/>
      <c r="KZ77" s="338"/>
      <c r="LA77" s="36"/>
      <c r="LB77" s="338"/>
      <c r="LC77" s="36"/>
      <c r="LD77" s="338"/>
      <c r="LE77" s="36"/>
      <c r="LF77" s="338"/>
      <c r="LG77" s="36"/>
      <c r="LH77" s="338"/>
      <c r="LI77" s="36"/>
      <c r="LJ77" s="338"/>
      <c r="LK77" s="36"/>
      <c r="LL77" s="338"/>
      <c r="LM77" s="36"/>
      <c r="LN77" s="338"/>
      <c r="LO77" s="36"/>
      <c r="LP77" s="338"/>
      <c r="LQ77" s="36"/>
      <c r="LR77" s="338"/>
      <c r="LS77" s="36"/>
      <c r="LT77" s="338"/>
      <c r="LU77" s="36"/>
      <c r="LV77" s="338"/>
      <c r="LW77" s="36"/>
      <c r="LX77" s="338"/>
      <c r="LY77" s="36"/>
      <c r="LZ77" s="338"/>
      <c r="MA77" s="36"/>
      <c r="MB77" s="338"/>
      <c r="MC77" s="36"/>
      <c r="MD77" s="338"/>
      <c r="ME77" s="36"/>
      <c r="MF77" s="338"/>
      <c r="MG77" s="36"/>
      <c r="MH77" s="338"/>
      <c r="MI77" s="36"/>
      <c r="MJ77" s="338"/>
      <c r="MK77" s="36"/>
      <c r="ML77" s="338"/>
      <c r="MM77" s="36"/>
      <c r="MN77" s="338"/>
      <c r="MO77" s="36"/>
      <c r="MP77" s="338"/>
      <c r="MQ77" s="36"/>
      <c r="MR77" s="338"/>
      <c r="MS77" s="36"/>
      <c r="MT77" s="338"/>
      <c r="MU77" s="36"/>
      <c r="MV77" s="338"/>
      <c r="MW77" s="36"/>
      <c r="MX77" s="338"/>
      <c r="MY77" s="36"/>
      <c r="MZ77" s="338"/>
      <c r="NA77" s="36"/>
      <c r="NB77" s="338"/>
      <c r="NC77" s="36"/>
      <c r="ND77" s="338"/>
      <c r="NE77" s="36"/>
      <c r="NF77" s="338"/>
      <c r="NG77" s="36"/>
      <c r="NH77" s="338"/>
      <c r="NI77" s="36"/>
      <c r="NJ77" s="338"/>
      <c r="NK77" s="36"/>
      <c r="NL77" s="338"/>
      <c r="NM77" s="36"/>
      <c r="NN77" s="338"/>
      <c r="NO77" s="36"/>
      <c r="NP77" s="338"/>
      <c r="NQ77" s="36"/>
      <c r="NR77" s="338"/>
      <c r="NS77" s="36"/>
      <c r="NT77" s="338"/>
      <c r="NU77" s="36"/>
      <c r="NV77" s="338"/>
      <c r="NW77" s="36"/>
      <c r="NX77" s="338"/>
      <c r="NY77" s="36"/>
      <c r="NZ77" s="338"/>
      <c r="OA77" s="36"/>
      <c r="OB77" s="338"/>
      <c r="OC77" s="36"/>
      <c r="OD77" s="338"/>
      <c r="OE77" s="36"/>
      <c r="OF77" s="338"/>
      <c r="OG77" s="36"/>
      <c r="OH77" s="338"/>
      <c r="OI77" s="36"/>
      <c r="OJ77" s="338"/>
      <c r="OK77" s="36"/>
      <c r="OL77" s="338"/>
      <c r="OM77" s="36"/>
      <c r="ON77" s="338"/>
      <c r="OO77" s="36"/>
      <c r="OP77" s="338"/>
      <c r="OQ77" s="36"/>
      <c r="OR77" s="338"/>
      <c r="OS77" s="36"/>
      <c r="OT77" s="338"/>
      <c r="OU77" s="36"/>
      <c r="OV77" s="338"/>
      <c r="OW77" s="36"/>
      <c r="OX77" s="338"/>
      <c r="OY77" s="36"/>
      <c r="OZ77" s="338"/>
      <c r="PA77" s="36"/>
      <c r="PB77" s="338"/>
      <c r="PC77" s="36"/>
      <c r="PD77" s="338"/>
      <c r="PE77" s="36"/>
      <c r="PF77" s="338"/>
      <c r="PG77" s="36"/>
      <c r="PH77" s="338"/>
      <c r="PI77" s="36"/>
      <c r="PJ77" s="338"/>
      <c r="PK77" s="36"/>
      <c r="PL77" s="338"/>
      <c r="PM77" s="36"/>
      <c r="PN77" s="338"/>
      <c r="PO77" s="36"/>
      <c r="PP77" s="338"/>
      <c r="PQ77" s="36"/>
      <c r="PR77" s="338"/>
      <c r="PS77" s="36"/>
      <c r="PT77" s="338"/>
      <c r="PU77" s="36"/>
      <c r="PV77" s="338"/>
      <c r="PW77" s="36"/>
      <c r="PX77" s="338"/>
      <c r="PY77" s="36"/>
      <c r="PZ77" s="338"/>
      <c r="QA77" s="36"/>
      <c r="QB77" s="338"/>
      <c r="QC77" s="36"/>
      <c r="QD77" s="338"/>
      <c r="QE77" s="36"/>
      <c r="QF77" s="338"/>
      <c r="QG77" s="36"/>
      <c r="QH77" s="338"/>
      <c r="QI77" s="36"/>
      <c r="QJ77" s="338"/>
      <c r="QK77" s="36"/>
      <c r="QL77" s="338"/>
      <c r="QM77" s="36"/>
      <c r="QN77" s="338"/>
      <c r="QO77" s="36"/>
      <c r="QP77" s="338"/>
      <c r="QQ77" s="36"/>
      <c r="QR77" s="338"/>
      <c r="QS77" s="36"/>
      <c r="QT77" s="338"/>
      <c r="QU77" s="36"/>
      <c r="QV77" s="338"/>
      <c r="QW77" s="36"/>
      <c r="QX77" s="338"/>
      <c r="QY77" s="36"/>
      <c r="QZ77" s="338"/>
      <c r="RA77" s="36"/>
      <c r="RB77" s="338"/>
      <c r="RC77" s="36"/>
      <c r="RD77" s="338"/>
      <c r="RE77" s="36"/>
      <c r="RF77" s="338"/>
      <c r="RG77" s="36"/>
      <c r="RH77" s="338"/>
      <c r="RI77" s="36"/>
      <c r="RJ77" s="338"/>
      <c r="RK77" s="36"/>
      <c r="RL77" s="338"/>
      <c r="RM77" s="36"/>
      <c r="RN77" s="338"/>
      <c r="RO77" s="36"/>
      <c r="RP77" s="338"/>
      <c r="RQ77" s="36"/>
      <c r="RR77" s="338"/>
      <c r="RS77" s="36"/>
      <c r="RT77" s="338"/>
      <c r="RU77" s="36"/>
      <c r="RV77" s="338"/>
      <c r="RW77" s="36"/>
      <c r="RX77" s="338"/>
      <c r="RY77" s="36"/>
      <c r="RZ77" s="338"/>
      <c r="SA77" s="36"/>
      <c r="SB77" s="338"/>
      <c r="SC77" s="36"/>
      <c r="SD77" s="338"/>
      <c r="SE77" s="36"/>
      <c r="SF77" s="338"/>
      <c r="SG77" s="36"/>
      <c r="SH77" s="338"/>
      <c r="SI77" s="36"/>
      <c r="SJ77" s="338"/>
      <c r="SK77" s="36"/>
      <c r="SL77" s="338"/>
      <c r="SM77" s="36"/>
      <c r="SN77" s="338"/>
      <c r="SO77" s="36"/>
      <c r="SP77" s="338"/>
      <c r="SQ77" s="36"/>
      <c r="SR77" s="338"/>
      <c r="SS77" s="36"/>
      <c r="ST77" s="338"/>
      <c r="SU77" s="36"/>
      <c r="SV77" s="338"/>
      <c r="SW77" s="36"/>
      <c r="SX77" s="338"/>
      <c r="SY77" s="36"/>
      <c r="SZ77" s="338"/>
      <c r="TA77" s="36"/>
      <c r="TB77" s="338"/>
      <c r="TC77" s="36"/>
      <c r="TD77" s="338"/>
      <c r="TE77" s="36"/>
      <c r="TF77" s="338"/>
      <c r="TG77" s="36"/>
      <c r="TH77" s="338"/>
      <c r="TI77" s="36"/>
      <c r="TJ77" s="338"/>
      <c r="TK77" s="36"/>
      <c r="TL77" s="338"/>
      <c r="TM77" s="36"/>
      <c r="TN77" s="338"/>
      <c r="TO77" s="36"/>
      <c r="TP77" s="338"/>
      <c r="TQ77" s="36"/>
      <c r="TR77" s="338"/>
      <c r="TS77" s="36"/>
      <c r="TT77" s="338"/>
      <c r="TU77" s="36"/>
      <c r="TV77" s="338"/>
      <c r="TW77" s="36"/>
      <c r="TX77" s="338"/>
      <c r="TY77" s="36"/>
      <c r="TZ77" s="338"/>
      <c r="UA77" s="36"/>
      <c r="UB77" s="338"/>
      <c r="UC77" s="36"/>
      <c r="UD77" s="338"/>
      <c r="UE77" s="36"/>
      <c r="UF77" s="338"/>
      <c r="UG77" s="36"/>
      <c r="UH77" s="338"/>
      <c r="UI77" s="36"/>
      <c r="UJ77" s="338"/>
      <c r="UK77" s="36"/>
      <c r="UL77" s="338"/>
      <c r="UM77" s="36"/>
      <c r="UN77" s="338"/>
      <c r="UO77" s="36"/>
      <c r="UP77" s="338"/>
      <c r="UQ77" s="36"/>
      <c r="UR77" s="338"/>
      <c r="US77" s="36"/>
      <c r="UT77" s="338"/>
      <c r="UU77" s="36"/>
      <c r="UV77" s="338"/>
      <c r="UW77" s="36"/>
      <c r="UX77" s="338"/>
      <c r="UY77" s="36"/>
      <c r="UZ77" s="338"/>
      <c r="VA77" s="36"/>
      <c r="VB77" s="338"/>
      <c r="VC77" s="36"/>
      <c r="VD77" s="338"/>
      <c r="VE77" s="36"/>
      <c r="VF77" s="338"/>
      <c r="VG77" s="36"/>
      <c r="VH77" s="338"/>
      <c r="VI77" s="36"/>
      <c r="VJ77" s="338"/>
      <c r="VK77" s="36"/>
      <c r="VL77" s="338"/>
      <c r="VM77" s="36"/>
      <c r="VN77" s="338"/>
      <c r="VO77" s="36"/>
      <c r="VP77" s="338"/>
      <c r="VQ77" s="36"/>
      <c r="VR77" s="338"/>
      <c r="VS77" s="36"/>
      <c r="VT77" s="338"/>
      <c r="VU77" s="36"/>
      <c r="VV77" s="338"/>
      <c r="VW77" s="36"/>
      <c r="VX77" s="338"/>
      <c r="VY77" s="36"/>
      <c r="VZ77" s="338"/>
      <c r="WA77" s="36"/>
      <c r="WB77" s="338"/>
      <c r="WC77" s="36"/>
      <c r="WD77" s="338"/>
      <c r="WE77" s="36"/>
      <c r="WF77" s="338"/>
      <c r="WG77" s="36"/>
      <c r="WH77" s="338"/>
      <c r="WI77" s="36"/>
      <c r="WJ77" s="338"/>
      <c r="WK77" s="36"/>
      <c r="WL77" s="338"/>
      <c r="WM77" s="36"/>
      <c r="WN77" s="338"/>
      <c r="WO77" s="36"/>
      <c r="WP77" s="338"/>
      <c r="WQ77" s="36"/>
      <c r="WR77" s="338"/>
      <c r="WS77" s="36"/>
      <c r="WT77" s="338"/>
      <c r="WU77" s="36"/>
      <c r="WV77" s="338"/>
      <c r="WW77" s="36"/>
      <c r="WX77" s="338"/>
      <c r="WY77" s="36"/>
      <c r="WZ77" s="338"/>
      <c r="XA77" s="36"/>
      <c r="XB77" s="338"/>
      <c r="XC77" s="36"/>
      <c r="XD77" s="338"/>
      <c r="XE77" s="36"/>
      <c r="XF77" s="338"/>
      <c r="XG77" s="36"/>
      <c r="XH77" s="338"/>
      <c r="XI77" s="36"/>
      <c r="XJ77" s="338"/>
      <c r="XK77" s="36"/>
      <c r="XL77" s="338"/>
      <c r="XM77" s="36"/>
      <c r="XN77" s="338"/>
      <c r="XO77" s="36"/>
      <c r="XP77" s="338"/>
      <c r="XQ77" s="36"/>
      <c r="XR77" s="338"/>
      <c r="XS77" s="36"/>
      <c r="XT77" s="338"/>
      <c r="XU77" s="36"/>
      <c r="XV77" s="338"/>
      <c r="XW77" s="36"/>
      <c r="XX77" s="338"/>
      <c r="XY77" s="36"/>
      <c r="XZ77" s="338"/>
      <c r="YA77" s="36"/>
      <c r="YB77" s="338"/>
      <c r="YC77" s="36"/>
      <c r="YD77" s="338"/>
      <c r="YE77" s="36"/>
      <c r="YF77" s="338"/>
      <c r="YG77" s="36"/>
      <c r="YH77" s="338"/>
      <c r="YI77" s="36"/>
      <c r="YJ77" s="338"/>
      <c r="YK77" s="36"/>
      <c r="YL77" s="338"/>
      <c r="YM77" s="36"/>
      <c r="YN77" s="338"/>
      <c r="YO77" s="36"/>
      <c r="YP77" s="338"/>
      <c r="YQ77" s="36"/>
      <c r="YR77" s="338"/>
      <c r="YS77" s="36"/>
      <c r="YT77" s="338"/>
      <c r="YU77" s="36"/>
      <c r="YV77" s="338"/>
      <c r="YW77" s="36"/>
      <c r="YX77" s="338"/>
      <c r="YY77" s="36"/>
      <c r="YZ77" s="338"/>
      <c r="ZA77" s="36"/>
      <c r="ZB77" s="338"/>
      <c r="ZC77" s="36"/>
      <c r="ZD77" s="338"/>
      <c r="ZE77" s="36"/>
      <c r="ZF77" s="338"/>
      <c r="ZG77" s="36"/>
      <c r="ZH77" s="338"/>
      <c r="ZI77" s="36"/>
      <c r="ZJ77" s="338"/>
      <c r="ZK77" s="36"/>
      <c r="ZL77" s="338"/>
      <c r="ZM77" s="36"/>
      <c r="ZN77" s="338"/>
      <c r="ZO77" s="36"/>
      <c r="ZP77" s="338"/>
      <c r="ZQ77" s="36"/>
      <c r="ZR77" s="338"/>
      <c r="ZS77" s="36"/>
      <c r="ZT77" s="338"/>
      <c r="ZU77" s="36"/>
      <c r="ZV77" s="338"/>
      <c r="ZW77" s="36"/>
      <c r="ZX77" s="338"/>
      <c r="ZY77" s="36"/>
      <c r="ZZ77" s="338"/>
      <c r="AAA77" s="36"/>
      <c r="AAB77" s="338"/>
      <c r="AAC77" s="36"/>
      <c r="AAD77" s="338"/>
      <c r="AAE77" s="36"/>
      <c r="AAF77" s="338"/>
      <c r="AAG77" s="36"/>
      <c r="AAH77" s="338"/>
      <c r="AAI77" s="36"/>
      <c r="AAJ77" s="338"/>
      <c r="AAK77" s="36"/>
      <c r="AAL77" s="338"/>
      <c r="AAM77" s="36"/>
      <c r="AAN77" s="338"/>
      <c r="AAO77" s="36"/>
      <c r="AAP77" s="338"/>
      <c r="AAQ77" s="36"/>
      <c r="AAR77" s="338"/>
      <c r="AAS77" s="36"/>
      <c r="AAT77" s="338"/>
      <c r="AAU77" s="36"/>
      <c r="AAV77" s="338"/>
      <c r="AAW77" s="36"/>
      <c r="AAX77" s="338"/>
      <c r="AAY77" s="36"/>
      <c r="AAZ77" s="338"/>
      <c r="ABA77" s="36"/>
      <c r="ABB77" s="338"/>
      <c r="ABC77" s="36"/>
      <c r="ABD77" s="338"/>
      <c r="ABE77" s="36"/>
      <c r="ABF77" s="338"/>
      <c r="ABG77" s="36"/>
      <c r="ABH77" s="338"/>
      <c r="ABI77" s="36"/>
      <c r="ABJ77" s="338"/>
      <c r="ABK77" s="36"/>
      <c r="ABL77" s="338"/>
      <c r="ABM77" s="36"/>
      <c r="ABN77" s="338"/>
      <c r="ABO77" s="36"/>
      <c r="ABP77" s="338"/>
      <c r="ABQ77" s="36"/>
      <c r="ABR77" s="338"/>
      <c r="ABS77" s="36"/>
      <c r="ABT77" s="338"/>
      <c r="ABU77" s="36"/>
      <c r="ABV77" s="338"/>
      <c r="ABW77" s="36"/>
      <c r="ABX77" s="338"/>
      <c r="ABY77" s="36"/>
      <c r="ABZ77" s="338"/>
      <c r="ACA77" s="36"/>
      <c r="ACB77" s="338"/>
      <c r="ACC77" s="36"/>
      <c r="ACD77" s="338"/>
      <c r="ACE77" s="36"/>
      <c r="ACF77" s="338"/>
      <c r="ACG77" s="36"/>
      <c r="ACH77" s="338"/>
      <c r="ACI77" s="36"/>
      <c r="ACJ77" s="338"/>
      <c r="ACK77" s="36"/>
      <c r="ACL77" s="338"/>
      <c r="ACM77" s="36"/>
      <c r="ACN77" s="338"/>
      <c r="ACO77" s="36"/>
      <c r="ACP77" s="338"/>
      <c r="ACQ77" s="36"/>
      <c r="ACR77" s="338"/>
      <c r="ACS77" s="36"/>
      <c r="ACT77" s="338"/>
      <c r="ACU77" s="36"/>
      <c r="ACV77" s="338"/>
      <c r="ACW77" s="36"/>
      <c r="ACX77" s="338"/>
      <c r="ACY77" s="36"/>
      <c r="ACZ77" s="338"/>
      <c r="ADA77" s="36"/>
      <c r="ADB77" s="338"/>
      <c r="ADC77" s="36"/>
      <c r="ADD77" s="338"/>
      <c r="ADE77" s="36"/>
      <c r="ADF77" s="338"/>
      <c r="ADG77" s="36"/>
      <c r="ADH77" s="338"/>
      <c r="ADI77" s="36"/>
      <c r="ADJ77" s="338"/>
      <c r="ADK77" s="36"/>
      <c r="ADL77" s="338"/>
      <c r="ADM77" s="36"/>
      <c r="ADN77" s="338"/>
      <c r="ADO77" s="36"/>
      <c r="ADP77" s="338"/>
      <c r="ADQ77" s="36"/>
      <c r="ADR77" s="338"/>
      <c r="ADS77" s="36"/>
      <c r="ADT77" s="338"/>
      <c r="ADU77" s="36"/>
      <c r="ADV77" s="338"/>
      <c r="ADW77" s="36"/>
      <c r="ADX77" s="338"/>
      <c r="ADY77" s="36"/>
      <c r="ADZ77" s="338"/>
      <c r="AEA77" s="36"/>
      <c r="AEB77" s="338"/>
      <c r="AEC77" s="36"/>
      <c r="AED77" s="338"/>
      <c r="AEE77" s="36"/>
      <c r="AEF77" s="338"/>
      <c r="AEG77" s="36"/>
      <c r="AEH77" s="338"/>
      <c r="AEI77" s="36"/>
      <c r="AEJ77" s="338"/>
      <c r="AEK77" s="36"/>
      <c r="AEL77" s="338"/>
      <c r="AEM77" s="36"/>
      <c r="AEN77" s="338"/>
      <c r="AEO77" s="36"/>
      <c r="AEP77" s="338"/>
      <c r="AEQ77" s="36"/>
      <c r="AER77" s="338"/>
      <c r="AES77" s="36"/>
      <c r="AET77" s="338"/>
      <c r="AEU77" s="36"/>
      <c r="AEV77" s="338"/>
      <c r="AEW77" s="36"/>
      <c r="AEX77" s="338"/>
      <c r="AEY77" s="36"/>
      <c r="AEZ77" s="338"/>
      <c r="AFA77" s="36"/>
      <c r="AFB77" s="338"/>
      <c r="AFC77" s="36"/>
      <c r="AFD77" s="338"/>
      <c r="AFE77" s="36"/>
      <c r="AFF77" s="338"/>
      <c r="AFG77" s="36"/>
      <c r="AFH77" s="338"/>
      <c r="AFI77" s="36"/>
      <c r="AFJ77" s="338"/>
      <c r="AFK77" s="36"/>
      <c r="AFL77" s="338"/>
      <c r="AFM77" s="36"/>
      <c r="AFN77" s="338"/>
      <c r="AFO77" s="36"/>
      <c r="AFP77" s="338"/>
      <c r="AFQ77" s="36"/>
      <c r="AFR77" s="338"/>
      <c r="AFS77" s="36"/>
      <c r="AFT77" s="338"/>
      <c r="AFU77" s="36"/>
      <c r="AFV77" s="338"/>
      <c r="AFW77" s="36"/>
      <c r="AFX77" s="338"/>
      <c r="AFY77" s="36"/>
      <c r="AFZ77" s="338"/>
      <c r="AGA77" s="36"/>
      <c r="AGB77" s="338"/>
      <c r="AGC77" s="36"/>
      <c r="AGD77" s="338"/>
      <c r="AGE77" s="36"/>
      <c r="AGF77" s="338"/>
      <c r="AGG77" s="36"/>
      <c r="AGH77" s="338"/>
      <c r="AGI77" s="36"/>
      <c r="AGJ77" s="338"/>
      <c r="AGK77" s="36"/>
      <c r="AGL77" s="338"/>
      <c r="AGM77" s="36"/>
      <c r="AGN77" s="338"/>
      <c r="AGO77" s="36"/>
      <c r="AGP77" s="338"/>
      <c r="AGQ77" s="36"/>
      <c r="AGR77" s="338"/>
      <c r="AGS77" s="36"/>
      <c r="AGT77" s="338"/>
      <c r="AGU77" s="36"/>
      <c r="AGV77" s="338"/>
      <c r="AGW77" s="36"/>
      <c r="AGX77" s="338"/>
      <c r="AGY77" s="36"/>
      <c r="AGZ77" s="338"/>
      <c r="AHA77" s="36"/>
      <c r="AHB77" s="338"/>
      <c r="AHC77" s="36"/>
      <c r="AHD77" s="338"/>
      <c r="AHE77" s="36"/>
      <c r="AHF77" s="338"/>
      <c r="AHG77" s="36"/>
      <c r="AHH77" s="338"/>
      <c r="AHI77" s="36"/>
      <c r="AHJ77" s="338"/>
      <c r="AHK77" s="36"/>
      <c r="AHL77" s="338"/>
      <c r="AHM77" s="36"/>
      <c r="AHN77" s="338"/>
      <c r="AHO77" s="36"/>
      <c r="AHP77" s="338"/>
      <c r="AHQ77" s="36"/>
      <c r="AHR77" s="338"/>
      <c r="AHS77" s="36"/>
      <c r="AHT77" s="338"/>
      <c r="AHU77" s="36"/>
      <c r="AHV77" s="338"/>
      <c r="AHW77" s="36"/>
      <c r="AHX77" s="338"/>
      <c r="AHY77" s="36"/>
      <c r="AHZ77" s="338"/>
      <c r="AIA77" s="36"/>
      <c r="AIB77" s="338"/>
      <c r="AIC77" s="36"/>
      <c r="AID77" s="338"/>
      <c r="AIE77" s="36"/>
      <c r="AIF77" s="338"/>
      <c r="AIG77" s="36"/>
      <c r="AIH77" s="338"/>
      <c r="AII77" s="36"/>
      <c r="AIJ77" s="338"/>
      <c r="AIK77" s="36"/>
      <c r="AIL77" s="338"/>
      <c r="AIM77" s="36"/>
      <c r="AIN77" s="338"/>
      <c r="AIO77" s="36"/>
      <c r="AIP77" s="338"/>
      <c r="AIQ77" s="36"/>
      <c r="AIR77" s="338"/>
      <c r="AIS77" s="36"/>
      <c r="AIT77" s="338"/>
      <c r="AIU77" s="36"/>
      <c r="AIV77" s="338"/>
      <c r="AIW77" s="36"/>
      <c r="AIX77" s="338"/>
      <c r="AIY77" s="36"/>
      <c r="AIZ77" s="338"/>
      <c r="AJA77" s="36"/>
      <c r="AJB77" s="338"/>
      <c r="AJC77" s="36"/>
      <c r="AJD77" s="338"/>
      <c r="AJE77" s="36"/>
      <c r="AJF77" s="338"/>
      <c r="AJG77" s="36"/>
      <c r="AJH77" s="338"/>
      <c r="AJI77" s="36"/>
      <c r="AJJ77" s="338"/>
      <c r="AJK77" s="36"/>
      <c r="AJL77" s="338"/>
      <c r="AJM77" s="36"/>
      <c r="AJN77" s="338"/>
      <c r="AJO77" s="36"/>
      <c r="AJP77" s="338"/>
      <c r="AJQ77" s="36"/>
      <c r="AJR77" s="338"/>
      <c r="AJS77" s="36"/>
      <c r="AJT77" s="338"/>
      <c r="AJU77" s="36"/>
      <c r="AJV77" s="338"/>
      <c r="AJW77" s="36"/>
      <c r="AJX77" s="338"/>
      <c r="AJY77" s="36"/>
      <c r="AJZ77" s="338"/>
      <c r="AKA77" s="36"/>
      <c r="AKB77" s="338"/>
      <c r="AKC77" s="36"/>
      <c r="AKD77" s="338"/>
      <c r="AKE77" s="36"/>
      <c r="AKF77" s="338"/>
      <c r="AKG77" s="36"/>
      <c r="AKH77" s="338"/>
      <c r="AKI77" s="36"/>
      <c r="AKJ77" s="338"/>
      <c r="AKK77" s="36"/>
      <c r="AKL77" s="338"/>
      <c r="AKM77" s="36"/>
      <c r="AKN77" s="338"/>
      <c r="AKO77" s="36"/>
      <c r="AKP77" s="338"/>
      <c r="AKQ77" s="36"/>
      <c r="AKR77" s="338"/>
      <c r="AKS77" s="36"/>
      <c r="AKT77" s="338"/>
      <c r="AKU77" s="36"/>
      <c r="AKV77" s="338"/>
      <c r="AKW77" s="36"/>
      <c r="AKX77" s="338"/>
      <c r="AKY77" s="36"/>
      <c r="AKZ77" s="338"/>
      <c r="ALA77" s="36"/>
      <c r="ALB77" s="338"/>
      <c r="ALC77" s="36"/>
      <c r="ALD77" s="338"/>
      <c r="ALE77" s="36"/>
      <c r="ALF77" s="338"/>
      <c r="ALG77" s="36"/>
      <c r="ALH77" s="338"/>
      <c r="ALI77" s="36"/>
      <c r="ALJ77" s="338"/>
      <c r="ALK77" s="36"/>
      <c r="ALL77" s="338"/>
      <c r="ALM77" s="36"/>
      <c r="ALN77" s="338"/>
      <c r="ALO77" s="36"/>
      <c r="ALP77" s="338"/>
      <c r="ALQ77" s="36"/>
      <c r="ALR77" s="338"/>
      <c r="ALS77" s="36"/>
      <c r="ALT77" s="338"/>
      <c r="ALU77" s="36"/>
      <c r="ALV77" s="338"/>
      <c r="ALW77" s="36"/>
      <c r="ALX77" s="338"/>
      <c r="ALY77" s="36"/>
      <c r="ALZ77" s="338"/>
      <c r="AMA77" s="36"/>
      <c r="AMB77" s="338"/>
      <c r="AMC77" s="36"/>
      <c r="AMD77" s="338"/>
      <c r="AME77" s="36"/>
      <c r="AMF77" s="338"/>
      <c r="AMG77" s="36"/>
      <c r="AMH77" s="338"/>
      <c r="AMI77" s="36"/>
      <c r="AMJ77" s="338"/>
      <c r="AMK77" s="36"/>
      <c r="AML77" s="338"/>
      <c r="AMM77" s="36"/>
      <c r="AMN77" s="338"/>
      <c r="AMO77" s="36"/>
      <c r="AMP77" s="338"/>
      <c r="AMQ77" s="36"/>
      <c r="AMR77" s="338"/>
      <c r="AMS77" s="36"/>
      <c r="AMT77" s="338"/>
      <c r="AMU77" s="36"/>
      <c r="AMV77" s="338"/>
      <c r="AMW77" s="36"/>
      <c r="AMX77" s="338"/>
      <c r="AMY77" s="36"/>
      <c r="AMZ77" s="338"/>
      <c r="ANA77" s="36"/>
      <c r="ANB77" s="338"/>
      <c r="ANC77" s="36"/>
      <c r="AND77" s="338"/>
      <c r="ANE77" s="36"/>
      <c r="ANF77" s="338"/>
      <c r="ANG77" s="36"/>
      <c r="ANH77" s="338"/>
      <c r="ANI77" s="36"/>
      <c r="ANJ77" s="338"/>
      <c r="ANK77" s="36"/>
      <c r="ANL77" s="338"/>
      <c r="ANM77" s="36"/>
      <c r="ANN77" s="338"/>
      <c r="ANO77" s="36"/>
      <c r="ANP77" s="338"/>
      <c r="ANQ77" s="36"/>
      <c r="ANR77" s="338"/>
      <c r="ANS77" s="36"/>
      <c r="ANT77" s="338"/>
      <c r="ANU77" s="36"/>
      <c r="ANV77" s="338"/>
      <c r="ANW77" s="36"/>
      <c r="ANX77" s="338"/>
      <c r="ANY77" s="36"/>
      <c r="ANZ77" s="338"/>
      <c r="AOA77" s="36"/>
      <c r="AOB77" s="338"/>
      <c r="AOC77" s="36"/>
      <c r="AOD77" s="338"/>
      <c r="AOE77" s="36"/>
      <c r="AOF77" s="338"/>
      <c r="AOG77" s="36"/>
      <c r="AOH77" s="338"/>
      <c r="AOI77" s="36"/>
      <c r="AOJ77" s="338"/>
      <c r="AOK77" s="36"/>
      <c r="AOL77" s="338"/>
      <c r="AOM77" s="36"/>
      <c r="AON77" s="338"/>
      <c r="AOO77" s="36"/>
      <c r="AOP77" s="338"/>
      <c r="AOQ77" s="36"/>
      <c r="AOR77" s="338"/>
      <c r="AOS77" s="36"/>
      <c r="AOT77" s="338"/>
      <c r="AOU77" s="36"/>
      <c r="AOV77" s="338"/>
      <c r="AOW77" s="36"/>
      <c r="AOX77" s="338"/>
      <c r="AOY77" s="36"/>
      <c r="AOZ77" s="338"/>
      <c r="APA77" s="36"/>
      <c r="APB77" s="338"/>
      <c r="APC77" s="36"/>
      <c r="APD77" s="338"/>
      <c r="APE77" s="36"/>
      <c r="APF77" s="338"/>
      <c r="APG77" s="36"/>
      <c r="APH77" s="338"/>
      <c r="API77" s="36"/>
      <c r="APJ77" s="338"/>
      <c r="APK77" s="36"/>
      <c r="APL77" s="338"/>
      <c r="APM77" s="36"/>
      <c r="APN77" s="338"/>
      <c r="APO77" s="36"/>
      <c r="APP77" s="338"/>
      <c r="APQ77" s="36"/>
      <c r="APR77" s="338"/>
      <c r="APS77" s="36"/>
      <c r="APT77" s="338"/>
      <c r="APU77" s="36"/>
      <c r="APV77" s="338"/>
      <c r="APW77" s="36"/>
      <c r="APX77" s="338"/>
      <c r="APY77" s="36"/>
      <c r="APZ77" s="338"/>
      <c r="AQA77" s="36"/>
      <c r="AQB77" s="338"/>
      <c r="AQC77" s="36"/>
      <c r="AQD77" s="338"/>
      <c r="AQE77" s="36"/>
      <c r="AQF77" s="338"/>
      <c r="AQG77" s="36"/>
      <c r="AQH77" s="338"/>
      <c r="AQI77" s="36"/>
      <c r="AQJ77" s="338"/>
      <c r="AQK77" s="36"/>
      <c r="AQL77" s="338"/>
      <c r="AQM77" s="36"/>
      <c r="AQN77" s="338"/>
      <c r="AQO77" s="36"/>
      <c r="AQP77" s="338"/>
      <c r="AQQ77" s="36"/>
      <c r="AQR77" s="338"/>
      <c r="AQS77" s="36"/>
      <c r="AQT77" s="338"/>
      <c r="AQU77" s="36"/>
      <c r="AQV77" s="338"/>
      <c r="AQW77" s="36"/>
      <c r="AQX77" s="338"/>
      <c r="AQY77" s="36"/>
      <c r="AQZ77" s="338"/>
      <c r="ARA77" s="36"/>
      <c r="ARB77" s="338"/>
      <c r="ARC77" s="36"/>
      <c r="ARD77" s="338"/>
      <c r="ARE77" s="36"/>
      <c r="ARF77" s="338"/>
      <c r="ARG77" s="36"/>
      <c r="ARH77" s="338"/>
      <c r="ARI77" s="36"/>
      <c r="ARJ77" s="338"/>
      <c r="ARK77" s="36"/>
      <c r="ARL77" s="338"/>
      <c r="ARM77" s="36"/>
      <c r="ARN77" s="338"/>
      <c r="ARO77" s="36"/>
      <c r="ARP77" s="338"/>
      <c r="ARQ77" s="36"/>
      <c r="ARR77" s="338"/>
      <c r="ARS77" s="36"/>
      <c r="ART77" s="338"/>
      <c r="ARU77" s="36"/>
      <c r="ARV77" s="338"/>
      <c r="ARW77" s="36"/>
      <c r="ARX77" s="338"/>
      <c r="ARY77" s="36"/>
      <c r="ARZ77" s="338"/>
      <c r="ASA77" s="36"/>
      <c r="ASB77" s="338"/>
      <c r="ASC77" s="36"/>
      <c r="ASD77" s="338"/>
      <c r="ASE77" s="36"/>
      <c r="ASF77" s="338"/>
      <c r="ASG77" s="36"/>
      <c r="ASH77" s="338"/>
      <c r="ASI77" s="36"/>
      <c r="ASJ77" s="338"/>
      <c r="ASK77" s="36"/>
      <c r="ASL77" s="338"/>
      <c r="ASM77" s="36"/>
      <c r="ASN77" s="338"/>
      <c r="ASO77" s="36"/>
      <c r="ASP77" s="338"/>
      <c r="ASQ77" s="36"/>
      <c r="ASR77" s="338"/>
      <c r="ASS77" s="36"/>
      <c r="AST77" s="338"/>
      <c r="ASU77" s="36"/>
      <c r="ASV77" s="338"/>
      <c r="ASW77" s="36"/>
      <c r="ASX77" s="338"/>
      <c r="ASY77" s="36"/>
      <c r="ASZ77" s="338"/>
      <c r="ATA77" s="36"/>
      <c r="ATB77" s="338"/>
      <c r="ATC77" s="36"/>
      <c r="ATD77" s="338"/>
      <c r="ATE77" s="36"/>
      <c r="ATF77" s="338"/>
      <c r="ATG77" s="36"/>
      <c r="ATH77" s="338"/>
      <c r="ATI77" s="36"/>
      <c r="ATJ77" s="338"/>
      <c r="ATK77" s="36"/>
      <c r="ATL77" s="338"/>
      <c r="ATM77" s="36"/>
      <c r="ATN77" s="338"/>
      <c r="ATO77" s="36"/>
      <c r="ATP77" s="338"/>
      <c r="ATQ77" s="36"/>
      <c r="ATR77" s="338"/>
      <c r="ATS77" s="36"/>
      <c r="ATT77" s="338"/>
      <c r="ATU77" s="36"/>
      <c r="ATV77" s="338"/>
      <c r="ATW77" s="36"/>
      <c r="ATX77" s="338"/>
      <c r="ATY77" s="36"/>
      <c r="ATZ77" s="338"/>
      <c r="AUA77" s="36"/>
      <c r="AUB77" s="338"/>
      <c r="AUC77" s="36"/>
      <c r="AUD77" s="338"/>
      <c r="AUE77" s="36"/>
      <c r="AUF77" s="338"/>
      <c r="AUG77" s="36"/>
      <c r="AUH77" s="338"/>
      <c r="AUI77" s="36"/>
      <c r="AUJ77" s="338"/>
      <c r="AUK77" s="36"/>
      <c r="AUL77" s="338"/>
      <c r="AUM77" s="36"/>
      <c r="AUN77" s="338"/>
      <c r="AUO77" s="36"/>
      <c r="AUP77" s="338"/>
      <c r="AUQ77" s="36"/>
      <c r="AUR77" s="338"/>
      <c r="AUS77" s="36"/>
      <c r="AUT77" s="338"/>
      <c r="AUU77" s="36"/>
      <c r="AUV77" s="338"/>
      <c r="AUW77" s="36"/>
      <c r="AUX77" s="338"/>
      <c r="AUY77" s="36"/>
      <c r="AUZ77" s="338"/>
      <c r="AVA77" s="36"/>
      <c r="AVB77" s="338"/>
      <c r="AVC77" s="36"/>
      <c r="AVD77" s="338"/>
      <c r="AVE77" s="36"/>
      <c r="AVF77" s="338"/>
      <c r="AVG77" s="36"/>
      <c r="AVH77" s="338"/>
      <c r="AVI77" s="36"/>
      <c r="AVJ77" s="338"/>
      <c r="AVK77" s="36"/>
      <c r="AVL77" s="338"/>
      <c r="AVM77" s="36"/>
      <c r="AVN77" s="338"/>
      <c r="AVO77" s="36"/>
      <c r="AVP77" s="338"/>
      <c r="AVQ77" s="36"/>
      <c r="AVR77" s="338"/>
      <c r="AVS77" s="36"/>
      <c r="AVT77" s="338"/>
      <c r="AVU77" s="36"/>
      <c r="AVV77" s="338"/>
      <c r="AVW77" s="36"/>
      <c r="AVX77" s="338"/>
      <c r="AVY77" s="36"/>
      <c r="AVZ77" s="338"/>
      <c r="AWA77" s="36"/>
      <c r="AWB77" s="338"/>
      <c r="AWC77" s="36"/>
      <c r="AWD77" s="338"/>
      <c r="AWE77" s="36"/>
      <c r="AWF77" s="338"/>
      <c r="AWG77" s="36"/>
      <c r="AWH77" s="338"/>
      <c r="AWI77" s="36"/>
      <c r="AWJ77" s="338"/>
      <c r="AWK77" s="36"/>
      <c r="AWL77" s="338"/>
      <c r="AWM77" s="36"/>
      <c r="AWN77" s="338"/>
      <c r="AWO77" s="36"/>
      <c r="AWP77" s="338"/>
      <c r="AWQ77" s="36"/>
      <c r="AWR77" s="338"/>
      <c r="AWS77" s="36"/>
      <c r="AWT77" s="338"/>
      <c r="AWU77" s="36"/>
      <c r="AWV77" s="338"/>
      <c r="AWW77" s="36"/>
      <c r="AWX77" s="338"/>
      <c r="AWY77" s="36"/>
      <c r="AWZ77" s="338"/>
      <c r="AXA77" s="36"/>
      <c r="AXB77" s="338"/>
      <c r="AXC77" s="36"/>
      <c r="AXD77" s="338"/>
      <c r="AXE77" s="36"/>
      <c r="AXF77" s="338"/>
      <c r="AXG77" s="36"/>
      <c r="AXH77" s="338"/>
      <c r="AXI77" s="36"/>
      <c r="AXJ77" s="338"/>
      <c r="AXK77" s="36"/>
      <c r="AXL77" s="338"/>
      <c r="AXM77" s="36"/>
      <c r="AXN77" s="338"/>
      <c r="AXO77" s="36"/>
      <c r="AXP77" s="338"/>
      <c r="AXQ77" s="36"/>
      <c r="AXR77" s="338"/>
      <c r="AXS77" s="36"/>
      <c r="AXT77" s="338"/>
      <c r="AXU77" s="36"/>
      <c r="AXV77" s="338"/>
      <c r="AXW77" s="36"/>
      <c r="AXX77" s="338"/>
      <c r="AXY77" s="36"/>
      <c r="AXZ77" s="338"/>
      <c r="AYA77" s="36"/>
      <c r="AYB77" s="338"/>
      <c r="AYC77" s="36"/>
      <c r="AYD77" s="338"/>
      <c r="AYE77" s="36"/>
      <c r="AYF77" s="338"/>
      <c r="AYG77" s="36"/>
      <c r="AYH77" s="338"/>
      <c r="AYI77" s="36"/>
      <c r="AYJ77" s="338"/>
      <c r="AYK77" s="36"/>
      <c r="AYL77" s="338"/>
      <c r="AYM77" s="36"/>
      <c r="AYN77" s="338"/>
      <c r="AYO77" s="36"/>
      <c r="AYP77" s="338"/>
      <c r="AYQ77" s="36"/>
      <c r="AYR77" s="338"/>
      <c r="AYS77" s="36"/>
      <c r="AYT77" s="338"/>
      <c r="AYU77" s="36"/>
      <c r="AYV77" s="338"/>
      <c r="AYW77" s="36"/>
      <c r="AYX77" s="338"/>
      <c r="AYY77" s="36"/>
      <c r="AYZ77" s="338"/>
      <c r="AZA77" s="36"/>
      <c r="AZB77" s="338"/>
      <c r="AZC77" s="36"/>
      <c r="AZD77" s="338"/>
      <c r="AZE77" s="36"/>
      <c r="AZF77" s="338"/>
      <c r="AZG77" s="36"/>
      <c r="AZH77" s="338"/>
      <c r="AZI77" s="36"/>
      <c r="AZJ77" s="338"/>
      <c r="AZK77" s="36"/>
      <c r="AZL77" s="338"/>
      <c r="AZM77" s="36"/>
      <c r="AZN77" s="338"/>
      <c r="AZO77" s="36"/>
      <c r="AZP77" s="338"/>
      <c r="AZQ77" s="36"/>
      <c r="AZR77" s="338"/>
      <c r="AZS77" s="36"/>
      <c r="AZT77" s="338"/>
      <c r="AZU77" s="36"/>
      <c r="AZV77" s="338"/>
      <c r="AZW77" s="36"/>
      <c r="AZX77" s="338"/>
      <c r="AZY77" s="36"/>
      <c r="AZZ77" s="338"/>
      <c r="BAA77" s="36"/>
      <c r="BAB77" s="338"/>
      <c r="BAC77" s="36"/>
      <c r="BAD77" s="338"/>
      <c r="BAE77" s="36"/>
      <c r="BAF77" s="338"/>
      <c r="BAG77" s="36"/>
      <c r="BAH77" s="338"/>
      <c r="BAI77" s="36"/>
      <c r="BAJ77" s="338"/>
      <c r="BAK77" s="36"/>
      <c r="BAL77" s="338"/>
      <c r="BAM77" s="36"/>
      <c r="BAN77" s="338"/>
      <c r="BAO77" s="36"/>
      <c r="BAP77" s="338"/>
      <c r="BAQ77" s="36"/>
      <c r="BAR77" s="338"/>
      <c r="BAS77" s="36"/>
      <c r="BAT77" s="338"/>
      <c r="BAU77" s="36"/>
      <c r="BAV77" s="338"/>
      <c r="BAW77" s="36"/>
      <c r="BAX77" s="338"/>
      <c r="BAY77" s="36"/>
      <c r="BAZ77" s="338"/>
      <c r="BBA77" s="36"/>
      <c r="BBB77" s="338"/>
      <c r="BBC77" s="36"/>
      <c r="BBD77" s="338"/>
      <c r="BBE77" s="36"/>
      <c r="BBF77" s="338"/>
      <c r="BBG77" s="36"/>
      <c r="BBH77" s="338"/>
      <c r="BBI77" s="36"/>
      <c r="BBJ77" s="338"/>
      <c r="BBK77" s="36"/>
      <c r="BBL77" s="338"/>
      <c r="BBM77" s="36"/>
      <c r="BBN77" s="338"/>
      <c r="BBO77" s="36"/>
      <c r="BBP77" s="338"/>
      <c r="BBQ77" s="36"/>
      <c r="BBR77" s="338"/>
      <c r="BBS77" s="36"/>
      <c r="BBT77" s="338"/>
      <c r="BBU77" s="36"/>
      <c r="BBV77" s="338"/>
      <c r="BBW77" s="36"/>
      <c r="BBX77" s="338"/>
      <c r="BBY77" s="36"/>
      <c r="BBZ77" s="338"/>
      <c r="BCA77" s="36"/>
      <c r="BCB77" s="338"/>
      <c r="BCC77" s="36"/>
      <c r="BCD77" s="338"/>
      <c r="BCE77" s="36"/>
      <c r="BCF77" s="338"/>
      <c r="BCG77" s="36"/>
      <c r="BCH77" s="338"/>
      <c r="BCI77" s="36"/>
      <c r="BCJ77" s="338"/>
      <c r="BCK77" s="36"/>
      <c r="BCL77" s="338"/>
      <c r="BCM77" s="36"/>
      <c r="BCN77" s="338"/>
      <c r="BCO77" s="36"/>
      <c r="BCP77" s="338"/>
      <c r="BCQ77" s="36"/>
      <c r="BCR77" s="338"/>
      <c r="BCS77" s="36"/>
      <c r="BCT77" s="338"/>
      <c r="BCU77" s="36"/>
      <c r="BCV77" s="338"/>
      <c r="BCW77" s="36"/>
      <c r="BCX77" s="338"/>
      <c r="BCY77" s="36"/>
      <c r="BCZ77" s="338"/>
      <c r="BDA77" s="36"/>
      <c r="BDB77" s="338"/>
      <c r="BDC77" s="36"/>
      <c r="BDD77" s="338"/>
      <c r="BDE77" s="36"/>
      <c r="BDF77" s="338"/>
      <c r="BDG77" s="36"/>
      <c r="BDH77" s="338"/>
      <c r="BDI77" s="36"/>
      <c r="BDJ77" s="338"/>
      <c r="BDK77" s="36"/>
      <c r="BDL77" s="338"/>
      <c r="BDM77" s="36"/>
      <c r="BDN77" s="338"/>
      <c r="BDO77" s="36"/>
      <c r="BDP77" s="338"/>
      <c r="BDQ77" s="36"/>
      <c r="BDR77" s="338"/>
      <c r="BDS77" s="36"/>
      <c r="BDT77" s="338"/>
      <c r="BDU77" s="36"/>
      <c r="BDV77" s="338"/>
      <c r="BDW77" s="36"/>
      <c r="BDX77" s="338"/>
      <c r="BDY77" s="36"/>
      <c r="BDZ77" s="338"/>
      <c r="BEA77" s="36"/>
      <c r="BEB77" s="338"/>
      <c r="BEC77" s="36"/>
      <c r="BED77" s="338"/>
      <c r="BEE77" s="36"/>
      <c r="BEF77" s="338"/>
      <c r="BEG77" s="36"/>
      <c r="BEH77" s="338"/>
      <c r="BEI77" s="36"/>
      <c r="BEJ77" s="338"/>
      <c r="BEK77" s="36"/>
      <c r="BEL77" s="338"/>
      <c r="BEM77" s="36"/>
      <c r="BEN77" s="338"/>
      <c r="BEO77" s="36"/>
      <c r="BEP77" s="338"/>
      <c r="BEQ77" s="36"/>
      <c r="BER77" s="338"/>
      <c r="BES77" s="36"/>
      <c r="BET77" s="338"/>
      <c r="BEU77" s="36"/>
      <c r="BEV77" s="338"/>
      <c r="BEW77" s="36"/>
      <c r="BEX77" s="338"/>
      <c r="BEY77" s="36"/>
      <c r="BEZ77" s="338"/>
      <c r="BFA77" s="36"/>
      <c r="BFB77" s="338"/>
      <c r="BFC77" s="36"/>
      <c r="BFD77" s="338"/>
      <c r="BFE77" s="36"/>
      <c r="BFF77" s="338"/>
      <c r="BFG77" s="36"/>
      <c r="BFH77" s="338"/>
      <c r="BFI77" s="36"/>
      <c r="BFJ77" s="338"/>
      <c r="BFK77" s="36"/>
      <c r="BFL77" s="338"/>
      <c r="BFM77" s="36"/>
      <c r="BFN77" s="338"/>
      <c r="BFO77" s="36"/>
      <c r="BFP77" s="338"/>
      <c r="BFQ77" s="36"/>
      <c r="BFR77" s="338"/>
      <c r="BFS77" s="36"/>
      <c r="BFT77" s="338"/>
      <c r="BFU77" s="36"/>
      <c r="BFV77" s="338"/>
      <c r="BFW77" s="36"/>
      <c r="BFX77" s="338"/>
      <c r="BFY77" s="36"/>
      <c r="BFZ77" s="338"/>
      <c r="BGA77" s="36"/>
      <c r="BGB77" s="338"/>
      <c r="BGC77" s="36"/>
      <c r="BGD77" s="338"/>
      <c r="BGE77" s="36"/>
      <c r="BGF77" s="338"/>
      <c r="BGG77" s="36"/>
      <c r="BGH77" s="338"/>
      <c r="BGI77" s="36"/>
      <c r="BGJ77" s="338"/>
      <c r="BGK77" s="36"/>
      <c r="BGL77" s="338"/>
      <c r="BGM77" s="36"/>
      <c r="BGN77" s="338"/>
      <c r="BGO77" s="36"/>
      <c r="BGP77" s="338"/>
      <c r="BGQ77" s="36"/>
      <c r="BGR77" s="338"/>
      <c r="BGS77" s="36"/>
      <c r="BGT77" s="338"/>
      <c r="BGU77" s="36"/>
      <c r="BGV77" s="338"/>
      <c r="BGW77" s="36"/>
      <c r="BGX77" s="338"/>
      <c r="BGY77" s="36"/>
      <c r="BGZ77" s="338"/>
      <c r="BHA77" s="36"/>
      <c r="BHB77" s="338"/>
      <c r="BHC77" s="36"/>
      <c r="BHD77" s="338"/>
      <c r="BHE77" s="36"/>
      <c r="BHF77" s="338"/>
      <c r="BHG77" s="36"/>
      <c r="BHH77" s="338"/>
      <c r="BHI77" s="36"/>
      <c r="BHJ77" s="338"/>
      <c r="BHK77" s="36"/>
      <c r="BHL77" s="338"/>
      <c r="BHM77" s="36"/>
      <c r="BHN77" s="338"/>
      <c r="BHO77" s="36"/>
      <c r="BHP77" s="338"/>
      <c r="BHQ77" s="36"/>
      <c r="BHR77" s="338"/>
      <c r="BHS77" s="36"/>
      <c r="BHT77" s="338"/>
      <c r="BHU77" s="36"/>
      <c r="BHV77" s="338"/>
      <c r="BHW77" s="36"/>
      <c r="BHX77" s="338"/>
      <c r="BHY77" s="36"/>
      <c r="BHZ77" s="338"/>
      <c r="BIA77" s="36"/>
      <c r="BIB77" s="338"/>
      <c r="BIC77" s="36"/>
      <c r="BID77" s="338"/>
      <c r="BIE77" s="36"/>
      <c r="BIF77" s="338"/>
      <c r="BIG77" s="36"/>
      <c r="BIH77" s="338"/>
      <c r="BII77" s="36"/>
      <c r="BIJ77" s="338"/>
      <c r="BIK77" s="36"/>
      <c r="BIL77" s="338"/>
      <c r="BIM77" s="36"/>
      <c r="BIN77" s="338"/>
      <c r="BIO77" s="36"/>
      <c r="BIP77" s="338"/>
      <c r="BIQ77" s="36"/>
      <c r="BIR77" s="338"/>
      <c r="BIS77" s="36"/>
      <c r="BIT77" s="338"/>
      <c r="BIU77" s="36"/>
      <c r="BIV77" s="338"/>
      <c r="BIW77" s="36"/>
      <c r="BIX77" s="338"/>
      <c r="BIY77" s="36"/>
      <c r="BIZ77" s="338"/>
      <c r="BJA77" s="36"/>
      <c r="BJB77" s="338"/>
      <c r="BJC77" s="36"/>
      <c r="BJD77" s="338"/>
      <c r="BJE77" s="36"/>
      <c r="BJF77" s="338"/>
      <c r="BJG77" s="36"/>
      <c r="BJH77" s="338"/>
      <c r="BJI77" s="36"/>
      <c r="BJJ77" s="338"/>
      <c r="BJK77" s="36"/>
      <c r="BJL77" s="338"/>
      <c r="BJM77" s="36"/>
      <c r="BJN77" s="338"/>
      <c r="BJO77" s="36"/>
      <c r="BJP77" s="338"/>
      <c r="BJQ77" s="36"/>
      <c r="BJR77" s="338"/>
      <c r="BJS77" s="36"/>
      <c r="BJT77" s="338"/>
      <c r="BJU77" s="36"/>
      <c r="BJV77" s="338"/>
      <c r="BJW77" s="36"/>
      <c r="BJX77" s="338"/>
      <c r="BJY77" s="36"/>
      <c r="BJZ77" s="338"/>
      <c r="BKA77" s="36"/>
      <c r="BKB77" s="338"/>
      <c r="BKC77" s="36"/>
      <c r="BKD77" s="338"/>
      <c r="BKE77" s="36"/>
      <c r="BKF77" s="338"/>
      <c r="BKG77" s="36"/>
      <c r="BKH77" s="338"/>
      <c r="BKI77" s="36"/>
      <c r="BKJ77" s="338"/>
      <c r="BKK77" s="36"/>
      <c r="BKL77" s="338"/>
      <c r="BKM77" s="36"/>
      <c r="BKN77" s="338"/>
      <c r="BKO77" s="36"/>
      <c r="BKP77" s="338"/>
      <c r="BKQ77" s="36"/>
      <c r="BKR77" s="338"/>
      <c r="BKS77" s="36"/>
      <c r="BKT77" s="338"/>
      <c r="BKU77" s="36"/>
      <c r="BKV77" s="338"/>
      <c r="BKW77" s="36"/>
      <c r="BKX77" s="338"/>
      <c r="BKY77" s="36"/>
      <c r="BKZ77" s="338"/>
      <c r="BLA77" s="36"/>
      <c r="BLB77" s="338"/>
      <c r="BLC77" s="36"/>
      <c r="BLD77" s="338"/>
      <c r="BLE77" s="36"/>
      <c r="BLF77" s="338"/>
      <c r="BLG77" s="36"/>
      <c r="BLH77" s="338"/>
      <c r="BLI77" s="36"/>
      <c r="BLJ77" s="338"/>
      <c r="BLK77" s="36"/>
      <c r="BLL77" s="338"/>
      <c r="BLM77" s="36"/>
      <c r="BLN77" s="338"/>
      <c r="BLO77" s="36"/>
      <c r="BLP77" s="338"/>
      <c r="BLQ77" s="36"/>
      <c r="BLR77" s="338"/>
      <c r="BLS77" s="36"/>
      <c r="BLT77" s="338"/>
      <c r="BLU77" s="36"/>
      <c r="BLV77" s="338"/>
      <c r="BLW77" s="36"/>
      <c r="BLX77" s="338"/>
      <c r="BLY77" s="36"/>
      <c r="BLZ77" s="338"/>
      <c r="BMA77" s="36"/>
      <c r="BMB77" s="338"/>
      <c r="BMC77" s="36"/>
      <c r="BMD77" s="338"/>
      <c r="BME77" s="36"/>
      <c r="BMF77" s="338"/>
      <c r="BMG77" s="36"/>
      <c r="BMH77" s="338"/>
      <c r="BMI77" s="36"/>
      <c r="BMJ77" s="338"/>
      <c r="BMK77" s="36"/>
      <c r="BML77" s="338"/>
      <c r="BMM77" s="36"/>
      <c r="BMN77" s="338"/>
      <c r="BMO77" s="36"/>
      <c r="BMP77" s="338"/>
      <c r="BMQ77" s="36"/>
      <c r="BMR77" s="338"/>
      <c r="BMS77" s="36"/>
      <c r="BMT77" s="338"/>
      <c r="BMU77" s="36"/>
      <c r="BMV77" s="338"/>
      <c r="BMW77" s="36"/>
      <c r="BMX77" s="338"/>
      <c r="BMY77" s="36"/>
      <c r="BMZ77" s="338"/>
      <c r="BNA77" s="36"/>
      <c r="BNB77" s="338"/>
      <c r="BNC77" s="36"/>
      <c r="BND77" s="338"/>
      <c r="BNE77" s="36"/>
      <c r="BNF77" s="338"/>
      <c r="BNG77" s="36"/>
      <c r="BNH77" s="338"/>
      <c r="BNI77" s="36"/>
      <c r="BNJ77" s="338"/>
      <c r="BNK77" s="36"/>
      <c r="BNL77" s="338"/>
      <c r="BNM77" s="36"/>
      <c r="BNN77" s="338"/>
      <c r="BNO77" s="36"/>
      <c r="BNP77" s="338"/>
      <c r="BNQ77" s="36"/>
      <c r="BNR77" s="338"/>
      <c r="BNS77" s="36"/>
      <c r="BNT77" s="338"/>
      <c r="BNU77" s="36"/>
      <c r="BNV77" s="338"/>
      <c r="BNW77" s="36"/>
      <c r="BNX77" s="338"/>
      <c r="BNY77" s="36"/>
      <c r="BNZ77" s="338"/>
      <c r="BOA77" s="36"/>
      <c r="BOB77" s="338"/>
      <c r="BOC77" s="36"/>
      <c r="BOD77" s="338"/>
      <c r="BOE77" s="36"/>
      <c r="BOF77" s="338"/>
      <c r="BOG77" s="36"/>
      <c r="BOH77" s="338"/>
      <c r="BOI77" s="36"/>
      <c r="BOJ77" s="338"/>
      <c r="BOK77" s="36"/>
      <c r="BOL77" s="338"/>
      <c r="BOM77" s="36"/>
      <c r="BON77" s="338"/>
      <c r="BOO77" s="36"/>
      <c r="BOP77" s="338"/>
      <c r="BOQ77" s="36"/>
      <c r="BOR77" s="338"/>
      <c r="BOS77" s="36"/>
      <c r="BOT77" s="338"/>
      <c r="BOU77" s="36"/>
      <c r="BOV77" s="338"/>
      <c r="BOW77" s="36"/>
      <c r="BOX77" s="338"/>
      <c r="BOY77" s="36"/>
      <c r="BOZ77" s="338"/>
      <c r="BPA77" s="36"/>
      <c r="BPB77" s="338"/>
      <c r="BPC77" s="36"/>
      <c r="BPD77" s="338"/>
      <c r="BPE77" s="36"/>
      <c r="BPF77" s="338"/>
      <c r="BPG77" s="36"/>
      <c r="BPH77" s="338"/>
      <c r="BPI77" s="36"/>
      <c r="BPJ77" s="338"/>
      <c r="BPK77" s="36"/>
      <c r="BPL77" s="338"/>
      <c r="BPM77" s="36"/>
      <c r="BPN77" s="338"/>
      <c r="BPO77" s="36"/>
      <c r="BPP77" s="338"/>
      <c r="BPQ77" s="36"/>
      <c r="BPR77" s="338"/>
      <c r="BPS77" s="36"/>
      <c r="BPT77" s="338"/>
      <c r="BPU77" s="36"/>
      <c r="BPV77" s="338"/>
      <c r="BPW77" s="36"/>
      <c r="BPX77" s="338"/>
      <c r="BPY77" s="36"/>
      <c r="BPZ77" s="338"/>
      <c r="BQA77" s="36"/>
      <c r="BQB77" s="338"/>
      <c r="BQC77" s="36"/>
      <c r="BQD77" s="338"/>
      <c r="BQE77" s="36"/>
      <c r="BQF77" s="338"/>
      <c r="BQG77" s="36"/>
      <c r="BQH77" s="338"/>
      <c r="BQI77" s="36"/>
      <c r="BQJ77" s="338"/>
      <c r="BQK77" s="36"/>
      <c r="BQL77" s="338"/>
      <c r="BQM77" s="36"/>
      <c r="BQN77" s="338"/>
      <c r="BQO77" s="36"/>
      <c r="BQP77" s="338"/>
      <c r="BQQ77" s="36"/>
      <c r="BQR77" s="338"/>
      <c r="BQS77" s="36"/>
      <c r="BQT77" s="338"/>
      <c r="BQU77" s="36"/>
      <c r="BQV77" s="338"/>
      <c r="BQW77" s="36"/>
      <c r="BQX77" s="338"/>
      <c r="BQY77" s="36"/>
      <c r="BQZ77" s="338"/>
      <c r="BRA77" s="36"/>
      <c r="BRB77" s="338"/>
      <c r="BRC77" s="36"/>
      <c r="BRD77" s="338"/>
      <c r="BRE77" s="36"/>
      <c r="BRF77" s="338"/>
      <c r="BRG77" s="36"/>
      <c r="BRH77" s="338"/>
      <c r="BRI77" s="36"/>
      <c r="BRJ77" s="338"/>
      <c r="BRK77" s="36"/>
      <c r="BRL77" s="338"/>
      <c r="BRM77" s="36"/>
      <c r="BRN77" s="338"/>
      <c r="BRO77" s="36"/>
      <c r="BRP77" s="338"/>
      <c r="BRQ77" s="36"/>
      <c r="BRR77" s="338"/>
      <c r="BRS77" s="36"/>
      <c r="BRT77" s="338"/>
      <c r="BRU77" s="36"/>
      <c r="BRV77" s="338"/>
      <c r="BRW77" s="36"/>
      <c r="BRX77" s="338"/>
      <c r="BRY77" s="36"/>
      <c r="BRZ77" s="338"/>
      <c r="BSA77" s="36"/>
      <c r="BSB77" s="338"/>
      <c r="BSC77" s="36"/>
      <c r="BSD77" s="338"/>
      <c r="BSE77" s="36"/>
      <c r="BSF77" s="338"/>
      <c r="BSG77" s="36"/>
      <c r="BSH77" s="338"/>
      <c r="BSI77" s="36"/>
      <c r="BSJ77" s="338"/>
      <c r="BSK77" s="36"/>
      <c r="BSL77" s="338"/>
      <c r="BSM77" s="36"/>
      <c r="BSN77" s="338"/>
      <c r="BSO77" s="36"/>
      <c r="BSP77" s="338"/>
      <c r="BSQ77" s="36"/>
      <c r="BSR77" s="338"/>
      <c r="BSS77" s="36"/>
      <c r="BST77" s="338"/>
      <c r="BSU77" s="36"/>
      <c r="BSV77" s="338"/>
      <c r="BSW77" s="36"/>
      <c r="BSX77" s="338"/>
      <c r="BSY77" s="36"/>
      <c r="BSZ77" s="338"/>
      <c r="BTA77" s="36"/>
      <c r="BTB77" s="338"/>
      <c r="BTC77" s="36"/>
      <c r="BTD77" s="338"/>
      <c r="BTE77" s="36"/>
      <c r="BTF77" s="338"/>
      <c r="BTG77" s="36"/>
      <c r="BTH77" s="338"/>
      <c r="BTI77" s="36"/>
      <c r="BTJ77" s="338"/>
      <c r="BTK77" s="36"/>
      <c r="BTL77" s="338"/>
      <c r="BTM77" s="36"/>
      <c r="BTN77" s="338"/>
      <c r="BTO77" s="36"/>
      <c r="BTP77" s="338"/>
      <c r="BTQ77" s="36"/>
      <c r="BTR77" s="338"/>
      <c r="BTS77" s="36"/>
      <c r="BTT77" s="338"/>
      <c r="BTU77" s="36"/>
      <c r="BTV77" s="338"/>
      <c r="BTW77" s="36"/>
      <c r="BTX77" s="338"/>
      <c r="BTY77" s="36"/>
      <c r="BTZ77" s="338"/>
      <c r="BUA77" s="36"/>
      <c r="BUB77" s="338"/>
      <c r="BUC77" s="36"/>
      <c r="BUD77" s="338"/>
      <c r="BUE77" s="36"/>
      <c r="BUF77" s="338"/>
      <c r="BUG77" s="36"/>
      <c r="BUH77" s="338"/>
      <c r="BUI77" s="36"/>
      <c r="BUJ77" s="338"/>
      <c r="BUK77" s="36"/>
      <c r="BUL77" s="338"/>
      <c r="BUM77" s="36"/>
      <c r="BUN77" s="338"/>
      <c r="BUO77" s="36"/>
      <c r="BUP77" s="338"/>
      <c r="BUQ77" s="36"/>
      <c r="BUR77" s="338"/>
      <c r="BUS77" s="36"/>
      <c r="BUT77" s="338"/>
      <c r="BUU77" s="36"/>
      <c r="BUV77" s="338"/>
      <c r="BUW77" s="36"/>
      <c r="BUX77" s="338"/>
      <c r="BUY77" s="36"/>
      <c r="BUZ77" s="338"/>
      <c r="BVA77" s="36"/>
      <c r="BVB77" s="338"/>
      <c r="BVC77" s="36"/>
      <c r="BVD77" s="338"/>
      <c r="BVE77" s="36"/>
      <c r="BVF77" s="338"/>
      <c r="BVG77" s="36"/>
      <c r="BVH77" s="338"/>
      <c r="BVI77" s="36"/>
      <c r="BVJ77" s="338"/>
      <c r="BVK77" s="36"/>
      <c r="BVL77" s="338"/>
      <c r="BVM77" s="36"/>
      <c r="BVN77" s="338"/>
      <c r="BVO77" s="36"/>
      <c r="BVP77" s="338"/>
      <c r="BVQ77" s="36"/>
      <c r="BVR77" s="338"/>
      <c r="BVS77" s="36"/>
      <c r="BVT77" s="338"/>
      <c r="BVU77" s="36"/>
      <c r="BVV77" s="338"/>
      <c r="BVW77" s="36"/>
      <c r="BVX77" s="338"/>
      <c r="BVY77" s="36"/>
      <c r="BVZ77" s="338"/>
      <c r="BWA77" s="36"/>
      <c r="BWB77" s="338"/>
      <c r="BWC77" s="36"/>
      <c r="BWD77" s="338"/>
      <c r="BWE77" s="36"/>
      <c r="BWF77" s="338"/>
      <c r="BWG77" s="36"/>
      <c r="BWH77" s="338"/>
      <c r="BWI77" s="36"/>
      <c r="BWJ77" s="338"/>
      <c r="BWK77" s="36"/>
      <c r="BWL77" s="338"/>
      <c r="BWM77" s="36"/>
      <c r="BWN77" s="338"/>
      <c r="BWO77" s="36"/>
      <c r="BWP77" s="338"/>
      <c r="BWQ77" s="36"/>
      <c r="BWR77" s="338"/>
      <c r="BWS77" s="36"/>
      <c r="BWT77" s="338"/>
      <c r="BWU77" s="36"/>
      <c r="BWV77" s="338"/>
      <c r="BWW77" s="36"/>
      <c r="BWX77" s="338"/>
      <c r="BWY77" s="36"/>
      <c r="BWZ77" s="338"/>
      <c r="BXA77" s="36"/>
      <c r="BXB77" s="338"/>
      <c r="BXC77" s="36"/>
      <c r="BXD77" s="338"/>
      <c r="BXE77" s="36"/>
      <c r="BXF77" s="338"/>
      <c r="BXG77" s="36"/>
      <c r="BXH77" s="338"/>
      <c r="BXI77" s="36"/>
      <c r="BXJ77" s="338"/>
      <c r="BXK77" s="36"/>
      <c r="BXL77" s="338"/>
      <c r="BXM77" s="36"/>
      <c r="BXN77" s="338"/>
      <c r="BXO77" s="36"/>
      <c r="BXP77" s="338"/>
      <c r="BXQ77" s="36"/>
      <c r="BXR77" s="338"/>
      <c r="BXS77" s="36"/>
      <c r="BXT77" s="338"/>
      <c r="BXU77" s="36"/>
      <c r="BXV77" s="338"/>
      <c r="BXW77" s="36"/>
      <c r="BXX77" s="338"/>
      <c r="BXY77" s="36"/>
      <c r="BXZ77" s="338"/>
      <c r="BYA77" s="36"/>
      <c r="BYB77" s="338"/>
      <c r="BYC77" s="36"/>
      <c r="BYD77" s="338"/>
      <c r="BYE77" s="36"/>
      <c r="BYF77" s="338"/>
      <c r="BYG77" s="36"/>
      <c r="BYH77" s="338"/>
      <c r="BYI77" s="36"/>
      <c r="BYJ77" s="338"/>
      <c r="BYK77" s="36"/>
      <c r="BYL77" s="338"/>
      <c r="BYM77" s="36"/>
      <c r="BYN77" s="338"/>
      <c r="BYO77" s="36"/>
      <c r="BYP77" s="338"/>
      <c r="BYQ77" s="36"/>
      <c r="BYR77" s="338"/>
      <c r="BYS77" s="36"/>
      <c r="BYT77" s="338"/>
      <c r="BYU77" s="36"/>
      <c r="BYV77" s="338"/>
      <c r="BYW77" s="36"/>
      <c r="BYX77" s="338"/>
      <c r="BYY77" s="36"/>
      <c r="BYZ77" s="338"/>
      <c r="BZA77" s="36"/>
      <c r="BZB77" s="338"/>
      <c r="BZC77" s="36"/>
      <c r="BZD77" s="338"/>
      <c r="BZE77" s="36"/>
      <c r="BZF77" s="338"/>
      <c r="BZG77" s="36"/>
      <c r="BZH77" s="338"/>
      <c r="BZI77" s="36"/>
      <c r="BZJ77" s="338"/>
      <c r="BZK77" s="36"/>
      <c r="BZL77" s="338"/>
      <c r="BZM77" s="36"/>
      <c r="BZN77" s="338"/>
      <c r="BZO77" s="36"/>
      <c r="BZP77" s="338"/>
      <c r="BZQ77" s="36"/>
      <c r="BZR77" s="338"/>
      <c r="BZS77" s="36"/>
      <c r="BZT77" s="338"/>
      <c r="BZU77" s="36"/>
      <c r="BZV77" s="338"/>
      <c r="BZW77" s="36"/>
      <c r="BZX77" s="338"/>
      <c r="BZY77" s="36"/>
      <c r="BZZ77" s="338"/>
      <c r="CAA77" s="36"/>
      <c r="CAB77" s="338"/>
      <c r="CAC77" s="36"/>
      <c r="CAD77" s="338"/>
      <c r="CAE77" s="36"/>
      <c r="CAF77" s="338"/>
      <c r="CAG77" s="36"/>
      <c r="CAH77" s="338"/>
      <c r="CAI77" s="36"/>
      <c r="CAJ77" s="338"/>
      <c r="CAK77" s="36"/>
      <c r="CAL77" s="338"/>
      <c r="CAM77" s="36"/>
      <c r="CAN77" s="338"/>
      <c r="CAO77" s="36"/>
      <c r="CAP77" s="338"/>
      <c r="CAQ77" s="36"/>
      <c r="CAR77" s="338"/>
      <c r="CAS77" s="36"/>
      <c r="CAT77" s="338"/>
      <c r="CAU77" s="36"/>
      <c r="CAV77" s="338"/>
      <c r="CAW77" s="36"/>
      <c r="CAX77" s="338"/>
      <c r="CAY77" s="36"/>
      <c r="CAZ77" s="338"/>
      <c r="CBA77" s="36"/>
      <c r="CBB77" s="338"/>
      <c r="CBC77" s="36"/>
      <c r="CBD77" s="338"/>
      <c r="CBE77" s="36"/>
      <c r="CBF77" s="338"/>
      <c r="CBG77" s="36"/>
      <c r="CBH77" s="338"/>
      <c r="CBI77" s="36"/>
      <c r="CBJ77" s="338"/>
      <c r="CBK77" s="36"/>
      <c r="CBL77" s="338"/>
      <c r="CBM77" s="36"/>
      <c r="CBN77" s="338"/>
      <c r="CBO77" s="36"/>
      <c r="CBP77" s="338"/>
      <c r="CBQ77" s="36"/>
      <c r="CBR77" s="338"/>
      <c r="CBS77" s="36"/>
      <c r="CBT77" s="338"/>
      <c r="CBU77" s="36"/>
      <c r="CBV77" s="338"/>
      <c r="CBW77" s="36"/>
      <c r="CBX77" s="338"/>
      <c r="CBY77" s="36"/>
      <c r="CBZ77" s="338"/>
      <c r="CCA77" s="36"/>
      <c r="CCB77" s="338"/>
      <c r="CCC77" s="36"/>
      <c r="CCD77" s="338"/>
      <c r="CCE77" s="36"/>
      <c r="CCF77" s="338"/>
      <c r="CCG77" s="36"/>
      <c r="CCH77" s="338"/>
      <c r="CCI77" s="36"/>
      <c r="CCJ77" s="338"/>
      <c r="CCK77" s="36"/>
      <c r="CCL77" s="338"/>
      <c r="CCM77" s="36"/>
      <c r="CCN77" s="338"/>
      <c r="CCO77" s="36"/>
      <c r="CCP77" s="338"/>
      <c r="CCQ77" s="36"/>
      <c r="CCR77" s="338"/>
      <c r="CCS77" s="36"/>
      <c r="CCT77" s="338"/>
      <c r="CCU77" s="36"/>
      <c r="CCV77" s="338"/>
      <c r="CCW77" s="36"/>
      <c r="CCX77" s="338"/>
      <c r="CCY77" s="36"/>
      <c r="CCZ77" s="338"/>
      <c r="CDA77" s="36"/>
      <c r="CDB77" s="338"/>
      <c r="CDC77" s="36"/>
      <c r="CDD77" s="338"/>
      <c r="CDE77" s="36"/>
      <c r="CDF77" s="338"/>
      <c r="CDG77" s="36"/>
      <c r="CDH77" s="338"/>
      <c r="CDI77" s="36"/>
      <c r="CDJ77" s="338"/>
      <c r="CDK77" s="36"/>
      <c r="CDL77" s="338"/>
      <c r="CDM77" s="36"/>
      <c r="CDN77" s="338"/>
      <c r="CDO77" s="36"/>
      <c r="CDP77" s="338"/>
      <c r="CDQ77" s="36"/>
      <c r="CDR77" s="338"/>
      <c r="CDS77" s="36"/>
      <c r="CDT77" s="338"/>
      <c r="CDU77" s="36"/>
      <c r="CDV77" s="338"/>
      <c r="CDW77" s="36"/>
      <c r="CDX77" s="338"/>
      <c r="CDY77" s="36"/>
      <c r="CDZ77" s="338"/>
      <c r="CEA77" s="36"/>
      <c r="CEB77" s="338"/>
      <c r="CEC77" s="36"/>
      <c r="CED77" s="338"/>
      <c r="CEE77" s="36"/>
      <c r="CEF77" s="338"/>
      <c r="CEG77" s="36"/>
      <c r="CEH77" s="338"/>
      <c r="CEI77" s="36"/>
      <c r="CEJ77" s="338"/>
      <c r="CEK77" s="36"/>
      <c r="CEL77" s="338"/>
      <c r="CEM77" s="36"/>
      <c r="CEN77" s="338"/>
      <c r="CEO77" s="36"/>
      <c r="CEP77" s="338"/>
      <c r="CEQ77" s="36"/>
      <c r="CER77" s="338"/>
      <c r="CES77" s="36"/>
      <c r="CET77" s="338"/>
      <c r="CEU77" s="36"/>
      <c r="CEV77" s="338"/>
      <c r="CEW77" s="36"/>
      <c r="CEX77" s="338"/>
      <c r="CEY77" s="36"/>
      <c r="CEZ77" s="338"/>
      <c r="CFA77" s="36"/>
      <c r="CFB77" s="338"/>
      <c r="CFC77" s="36"/>
      <c r="CFD77" s="338"/>
      <c r="CFE77" s="36"/>
      <c r="CFF77" s="338"/>
      <c r="CFG77" s="36"/>
      <c r="CFH77" s="338"/>
      <c r="CFI77" s="36"/>
      <c r="CFJ77" s="338"/>
      <c r="CFK77" s="36"/>
      <c r="CFL77" s="338"/>
      <c r="CFM77" s="36"/>
      <c r="CFN77" s="338"/>
      <c r="CFO77" s="36"/>
      <c r="CFP77" s="338"/>
      <c r="CFQ77" s="36"/>
      <c r="CFR77" s="338"/>
      <c r="CFS77" s="36"/>
      <c r="CFT77" s="338"/>
      <c r="CFU77" s="36"/>
      <c r="CFV77" s="338"/>
      <c r="CFW77" s="36"/>
      <c r="CFX77" s="338"/>
      <c r="CFY77" s="36"/>
      <c r="CFZ77" s="338"/>
      <c r="CGA77" s="36"/>
      <c r="CGB77" s="338"/>
      <c r="CGC77" s="36"/>
      <c r="CGD77" s="338"/>
      <c r="CGE77" s="36"/>
      <c r="CGF77" s="338"/>
      <c r="CGG77" s="36"/>
      <c r="CGH77" s="338"/>
      <c r="CGI77" s="36"/>
      <c r="CGJ77" s="338"/>
      <c r="CGK77" s="36"/>
      <c r="CGL77" s="338"/>
      <c r="CGM77" s="36"/>
      <c r="CGN77" s="338"/>
      <c r="CGO77" s="36"/>
      <c r="CGP77" s="338"/>
      <c r="CGQ77" s="36"/>
      <c r="CGR77" s="338"/>
      <c r="CGS77" s="36"/>
      <c r="CGT77" s="338"/>
      <c r="CGU77" s="36"/>
      <c r="CGV77" s="338"/>
      <c r="CGW77" s="36"/>
      <c r="CGX77" s="338"/>
      <c r="CGY77" s="36"/>
      <c r="CGZ77" s="338"/>
      <c r="CHA77" s="36"/>
      <c r="CHB77" s="338"/>
      <c r="CHC77" s="36"/>
      <c r="CHD77" s="338"/>
      <c r="CHE77" s="36"/>
      <c r="CHF77" s="338"/>
      <c r="CHG77" s="36"/>
      <c r="CHH77" s="338"/>
      <c r="CHI77" s="36"/>
      <c r="CHJ77" s="338"/>
      <c r="CHK77" s="36"/>
      <c r="CHL77" s="338"/>
      <c r="CHM77" s="36"/>
      <c r="CHN77" s="338"/>
      <c r="CHO77" s="36"/>
      <c r="CHP77" s="338"/>
      <c r="CHQ77" s="36"/>
      <c r="CHR77" s="338"/>
      <c r="CHS77" s="36"/>
      <c r="CHT77" s="338"/>
      <c r="CHU77" s="36"/>
      <c r="CHV77" s="338"/>
      <c r="CHW77" s="36"/>
      <c r="CHX77" s="338"/>
      <c r="CHY77" s="36"/>
      <c r="CHZ77" s="338"/>
      <c r="CIA77" s="36"/>
      <c r="CIB77" s="338"/>
      <c r="CIC77" s="36"/>
      <c r="CID77" s="338"/>
      <c r="CIE77" s="36"/>
      <c r="CIF77" s="338"/>
      <c r="CIG77" s="36"/>
      <c r="CIH77" s="338"/>
      <c r="CII77" s="36"/>
      <c r="CIJ77" s="338"/>
      <c r="CIK77" s="36"/>
      <c r="CIL77" s="338"/>
      <c r="CIM77" s="36"/>
      <c r="CIN77" s="338"/>
      <c r="CIO77" s="36"/>
      <c r="CIP77" s="338"/>
      <c r="CIQ77" s="36"/>
      <c r="CIR77" s="338"/>
      <c r="CIS77" s="36"/>
      <c r="CIT77" s="338"/>
      <c r="CIU77" s="36"/>
      <c r="CIV77" s="338"/>
      <c r="CIW77" s="36"/>
      <c r="CIX77" s="338"/>
      <c r="CIY77" s="36"/>
      <c r="CIZ77" s="338"/>
      <c r="CJA77" s="36"/>
      <c r="CJB77" s="338"/>
      <c r="CJC77" s="36"/>
      <c r="CJD77" s="338"/>
      <c r="CJE77" s="36"/>
      <c r="CJF77" s="338"/>
      <c r="CJG77" s="36"/>
      <c r="CJH77" s="338"/>
      <c r="CJI77" s="36"/>
      <c r="CJJ77" s="338"/>
      <c r="CJK77" s="36"/>
      <c r="CJL77" s="338"/>
      <c r="CJM77" s="36"/>
      <c r="CJN77" s="338"/>
      <c r="CJO77" s="36"/>
      <c r="CJP77" s="338"/>
      <c r="CJQ77" s="36"/>
      <c r="CJR77" s="338"/>
      <c r="CJS77" s="36"/>
      <c r="CJT77" s="338"/>
      <c r="CJU77" s="36"/>
      <c r="CJV77" s="338"/>
      <c r="CJW77" s="36"/>
      <c r="CJX77" s="338"/>
      <c r="CJY77" s="36"/>
      <c r="CJZ77" s="338"/>
      <c r="CKA77" s="36"/>
      <c r="CKB77" s="338"/>
      <c r="CKC77" s="36"/>
      <c r="CKD77" s="338"/>
      <c r="CKE77" s="36"/>
      <c r="CKF77" s="338"/>
      <c r="CKG77" s="36"/>
      <c r="CKH77" s="338"/>
      <c r="CKI77" s="36"/>
      <c r="CKJ77" s="338"/>
      <c r="CKK77" s="36"/>
      <c r="CKL77" s="338"/>
      <c r="CKM77" s="36"/>
      <c r="CKN77" s="338"/>
      <c r="CKO77" s="36"/>
      <c r="CKP77" s="338"/>
      <c r="CKQ77" s="36"/>
      <c r="CKR77" s="338"/>
      <c r="CKS77" s="36"/>
      <c r="CKT77" s="338"/>
      <c r="CKU77" s="36"/>
      <c r="CKV77" s="338"/>
      <c r="CKW77" s="36"/>
      <c r="CKX77" s="338"/>
      <c r="CKY77" s="36"/>
      <c r="CKZ77" s="338"/>
      <c r="CLA77" s="36"/>
      <c r="CLB77" s="338"/>
      <c r="CLC77" s="36"/>
      <c r="CLD77" s="338"/>
      <c r="CLE77" s="36"/>
      <c r="CLF77" s="338"/>
      <c r="CLG77" s="36"/>
      <c r="CLH77" s="338"/>
      <c r="CLI77" s="36"/>
      <c r="CLJ77" s="338"/>
      <c r="CLK77" s="36"/>
      <c r="CLL77" s="338"/>
      <c r="CLM77" s="36"/>
      <c r="CLN77" s="338"/>
      <c r="CLO77" s="36"/>
      <c r="CLP77" s="338"/>
      <c r="CLQ77" s="36"/>
      <c r="CLR77" s="338"/>
      <c r="CLS77" s="36"/>
      <c r="CLT77" s="338"/>
      <c r="CLU77" s="36"/>
      <c r="CLV77" s="338"/>
      <c r="CLW77" s="36"/>
      <c r="CLX77" s="338"/>
      <c r="CLY77" s="36"/>
      <c r="CLZ77" s="338"/>
      <c r="CMA77" s="36"/>
      <c r="CMB77" s="338"/>
      <c r="CMC77" s="36"/>
      <c r="CMD77" s="338"/>
      <c r="CME77" s="36"/>
      <c r="CMF77" s="338"/>
      <c r="CMG77" s="36"/>
      <c r="CMH77" s="338"/>
      <c r="CMI77" s="36"/>
      <c r="CMJ77" s="338"/>
      <c r="CMK77" s="36"/>
      <c r="CML77" s="338"/>
      <c r="CMM77" s="36"/>
      <c r="CMN77" s="338"/>
      <c r="CMO77" s="36"/>
      <c r="CMP77" s="338"/>
      <c r="CMQ77" s="36"/>
      <c r="CMR77" s="338"/>
      <c r="CMS77" s="36"/>
      <c r="CMT77" s="338"/>
      <c r="CMU77" s="36"/>
      <c r="CMV77" s="338"/>
      <c r="CMW77" s="36"/>
      <c r="CMX77" s="338"/>
      <c r="CMY77" s="36"/>
      <c r="CMZ77" s="338"/>
      <c r="CNA77" s="36"/>
      <c r="CNB77" s="338"/>
      <c r="CNC77" s="36"/>
      <c r="CND77" s="338"/>
      <c r="CNE77" s="36"/>
      <c r="CNF77" s="338"/>
      <c r="CNG77" s="36"/>
      <c r="CNH77" s="338"/>
      <c r="CNI77" s="36"/>
      <c r="CNJ77" s="338"/>
      <c r="CNK77" s="36"/>
      <c r="CNL77" s="338"/>
      <c r="CNM77" s="36"/>
      <c r="CNN77" s="338"/>
      <c r="CNO77" s="36"/>
      <c r="CNP77" s="338"/>
      <c r="CNQ77" s="36"/>
      <c r="CNR77" s="338"/>
      <c r="CNS77" s="36"/>
      <c r="CNT77" s="338"/>
      <c r="CNU77" s="36"/>
      <c r="CNV77" s="338"/>
      <c r="CNW77" s="36"/>
      <c r="CNX77" s="338"/>
      <c r="CNY77" s="36"/>
      <c r="CNZ77" s="338"/>
      <c r="COA77" s="36"/>
      <c r="COB77" s="338"/>
      <c r="COC77" s="36"/>
      <c r="COD77" s="338"/>
      <c r="COE77" s="36"/>
      <c r="COF77" s="338"/>
      <c r="COG77" s="36"/>
      <c r="COH77" s="338"/>
      <c r="COI77" s="36"/>
      <c r="COJ77" s="338"/>
      <c r="COK77" s="36"/>
      <c r="COL77" s="338"/>
      <c r="COM77" s="36"/>
      <c r="CON77" s="338"/>
      <c r="COO77" s="36"/>
      <c r="COP77" s="338"/>
      <c r="COQ77" s="36"/>
      <c r="COR77" s="338"/>
      <c r="COS77" s="36"/>
      <c r="COT77" s="338"/>
      <c r="COU77" s="36"/>
      <c r="COV77" s="338"/>
      <c r="COW77" s="36"/>
      <c r="COX77" s="338"/>
      <c r="COY77" s="36"/>
      <c r="COZ77" s="338"/>
      <c r="CPA77" s="36"/>
      <c r="CPB77" s="338"/>
      <c r="CPC77" s="36"/>
      <c r="CPD77" s="338"/>
      <c r="CPE77" s="36"/>
      <c r="CPF77" s="338"/>
      <c r="CPG77" s="36"/>
      <c r="CPH77" s="338"/>
      <c r="CPI77" s="36"/>
      <c r="CPJ77" s="338"/>
      <c r="CPK77" s="36"/>
      <c r="CPL77" s="338"/>
      <c r="CPM77" s="36"/>
      <c r="CPN77" s="338"/>
      <c r="CPO77" s="36"/>
      <c r="CPP77" s="338"/>
      <c r="CPQ77" s="36"/>
      <c r="CPR77" s="338"/>
      <c r="CPS77" s="36"/>
      <c r="CPT77" s="338"/>
      <c r="CPU77" s="36"/>
      <c r="CPV77" s="338"/>
      <c r="CPW77" s="36"/>
      <c r="CPX77" s="338"/>
      <c r="CPY77" s="36"/>
      <c r="CPZ77" s="338"/>
      <c r="CQA77" s="36"/>
      <c r="CQB77" s="338"/>
      <c r="CQC77" s="36"/>
      <c r="CQD77" s="338"/>
      <c r="CQE77" s="36"/>
      <c r="CQF77" s="338"/>
      <c r="CQG77" s="36"/>
      <c r="CQH77" s="338"/>
      <c r="CQI77" s="36"/>
      <c r="CQJ77" s="338"/>
      <c r="CQK77" s="36"/>
      <c r="CQL77" s="338"/>
      <c r="CQM77" s="36"/>
      <c r="CQN77" s="338"/>
      <c r="CQO77" s="36"/>
      <c r="CQP77" s="338"/>
      <c r="CQQ77" s="36"/>
      <c r="CQR77" s="338"/>
      <c r="CQS77" s="36"/>
      <c r="CQT77" s="338"/>
      <c r="CQU77" s="36"/>
      <c r="CQV77" s="338"/>
      <c r="CQW77" s="36"/>
      <c r="CQX77" s="338"/>
      <c r="CQY77" s="36"/>
      <c r="CQZ77" s="338"/>
      <c r="CRA77" s="36"/>
      <c r="CRB77" s="338"/>
      <c r="CRC77" s="36"/>
      <c r="CRD77" s="338"/>
      <c r="CRE77" s="36"/>
      <c r="CRF77" s="338"/>
      <c r="CRG77" s="36"/>
      <c r="CRH77" s="338"/>
      <c r="CRI77" s="36"/>
      <c r="CRJ77" s="338"/>
      <c r="CRK77" s="36"/>
      <c r="CRL77" s="338"/>
      <c r="CRM77" s="36"/>
      <c r="CRN77" s="338"/>
      <c r="CRO77" s="36"/>
      <c r="CRP77" s="338"/>
      <c r="CRQ77" s="36"/>
      <c r="CRR77" s="338"/>
      <c r="CRS77" s="36"/>
      <c r="CRT77" s="338"/>
      <c r="CRU77" s="36"/>
      <c r="CRV77" s="338"/>
      <c r="CRW77" s="36"/>
      <c r="CRX77" s="338"/>
      <c r="CRY77" s="36"/>
      <c r="CRZ77" s="338"/>
      <c r="CSA77" s="36"/>
      <c r="CSB77" s="338"/>
      <c r="CSC77" s="36"/>
      <c r="CSD77" s="338"/>
      <c r="CSE77" s="36"/>
      <c r="CSF77" s="338"/>
      <c r="CSG77" s="36"/>
      <c r="CSH77" s="338"/>
      <c r="CSI77" s="36"/>
      <c r="CSJ77" s="338"/>
      <c r="CSK77" s="36"/>
      <c r="CSL77" s="338"/>
      <c r="CSM77" s="36"/>
      <c r="CSN77" s="338"/>
      <c r="CSO77" s="36"/>
      <c r="CSP77" s="338"/>
      <c r="CSQ77" s="36"/>
      <c r="CSR77" s="338"/>
      <c r="CSS77" s="36"/>
      <c r="CST77" s="338"/>
      <c r="CSU77" s="36"/>
      <c r="CSV77" s="338"/>
      <c r="CSW77" s="36"/>
      <c r="CSX77" s="338"/>
      <c r="CSY77" s="36"/>
      <c r="CSZ77" s="338"/>
      <c r="CTA77" s="36"/>
      <c r="CTB77" s="338"/>
      <c r="CTC77" s="36"/>
      <c r="CTD77" s="338"/>
      <c r="CTE77" s="36"/>
      <c r="CTF77" s="338"/>
      <c r="CTG77" s="36"/>
      <c r="CTH77" s="338"/>
      <c r="CTI77" s="36"/>
      <c r="CTJ77" s="338"/>
      <c r="CTK77" s="36"/>
      <c r="CTL77" s="338"/>
      <c r="CTM77" s="36"/>
      <c r="CTN77" s="338"/>
      <c r="CTO77" s="36"/>
      <c r="CTP77" s="338"/>
      <c r="CTQ77" s="36"/>
      <c r="CTR77" s="338"/>
      <c r="CTS77" s="36"/>
      <c r="CTT77" s="338"/>
      <c r="CTU77" s="36"/>
      <c r="CTV77" s="338"/>
      <c r="CTW77" s="36"/>
      <c r="CTX77" s="338"/>
      <c r="CTY77" s="36"/>
      <c r="CTZ77" s="338"/>
      <c r="CUA77" s="36"/>
      <c r="CUB77" s="338"/>
      <c r="CUC77" s="36"/>
      <c r="CUD77" s="338"/>
      <c r="CUE77" s="36"/>
      <c r="CUF77" s="338"/>
      <c r="CUG77" s="36"/>
      <c r="CUH77" s="338"/>
      <c r="CUI77" s="36"/>
      <c r="CUJ77" s="338"/>
      <c r="CUK77" s="36"/>
      <c r="CUL77" s="338"/>
      <c r="CUM77" s="36"/>
      <c r="CUN77" s="338"/>
      <c r="CUO77" s="36"/>
      <c r="CUP77" s="338"/>
      <c r="CUQ77" s="36"/>
      <c r="CUR77" s="338"/>
      <c r="CUS77" s="36"/>
      <c r="CUT77" s="338"/>
      <c r="CUU77" s="36"/>
      <c r="CUV77" s="338"/>
      <c r="CUW77" s="36"/>
      <c r="CUX77" s="338"/>
      <c r="CUY77" s="36"/>
      <c r="CUZ77" s="338"/>
      <c r="CVA77" s="36"/>
      <c r="CVB77" s="338"/>
      <c r="CVC77" s="36"/>
      <c r="CVD77" s="338"/>
      <c r="CVE77" s="36"/>
      <c r="CVF77" s="338"/>
      <c r="CVG77" s="36"/>
      <c r="CVH77" s="338"/>
      <c r="CVI77" s="36"/>
      <c r="CVJ77" s="338"/>
      <c r="CVK77" s="36"/>
      <c r="CVL77" s="338"/>
      <c r="CVM77" s="36"/>
      <c r="CVN77" s="338"/>
      <c r="CVO77" s="36"/>
      <c r="CVP77" s="338"/>
      <c r="CVQ77" s="36"/>
      <c r="CVR77" s="338"/>
      <c r="CVS77" s="36"/>
      <c r="CVT77" s="338"/>
      <c r="CVU77" s="36"/>
      <c r="CVV77" s="338"/>
      <c r="CVW77" s="36"/>
      <c r="CVX77" s="338"/>
      <c r="CVY77" s="36"/>
      <c r="CVZ77" s="338"/>
      <c r="CWA77" s="36"/>
      <c r="CWB77" s="338"/>
      <c r="CWC77" s="36"/>
      <c r="CWD77" s="338"/>
      <c r="CWE77" s="36"/>
      <c r="CWF77" s="338"/>
      <c r="CWG77" s="36"/>
      <c r="CWH77" s="338"/>
      <c r="CWI77" s="36"/>
      <c r="CWJ77" s="338"/>
      <c r="CWK77" s="36"/>
      <c r="CWL77" s="338"/>
      <c r="CWM77" s="36"/>
      <c r="CWN77" s="338"/>
      <c r="CWO77" s="36"/>
      <c r="CWP77" s="338"/>
      <c r="CWQ77" s="36"/>
      <c r="CWR77" s="338"/>
      <c r="CWS77" s="36"/>
      <c r="CWT77" s="338"/>
      <c r="CWU77" s="36"/>
      <c r="CWV77" s="338"/>
      <c r="CWW77" s="36"/>
      <c r="CWX77" s="338"/>
      <c r="CWY77" s="36"/>
      <c r="CWZ77" s="338"/>
      <c r="CXA77" s="36"/>
      <c r="CXB77" s="338"/>
      <c r="CXC77" s="36"/>
      <c r="CXD77" s="338"/>
      <c r="CXE77" s="36"/>
      <c r="CXF77" s="338"/>
      <c r="CXG77" s="36"/>
      <c r="CXH77" s="338"/>
      <c r="CXI77" s="36"/>
      <c r="CXJ77" s="338"/>
      <c r="CXK77" s="36"/>
      <c r="CXL77" s="338"/>
      <c r="CXM77" s="36"/>
      <c r="CXN77" s="338"/>
      <c r="CXO77" s="36"/>
      <c r="CXP77" s="338"/>
      <c r="CXQ77" s="36"/>
      <c r="CXR77" s="338"/>
      <c r="CXS77" s="36"/>
      <c r="CXT77" s="338"/>
      <c r="CXU77" s="36"/>
      <c r="CXV77" s="338"/>
      <c r="CXW77" s="36"/>
      <c r="CXX77" s="338"/>
      <c r="CXY77" s="36"/>
      <c r="CXZ77" s="338"/>
      <c r="CYA77" s="36"/>
      <c r="CYB77" s="338"/>
      <c r="CYC77" s="36"/>
      <c r="CYD77" s="338"/>
      <c r="CYE77" s="36"/>
      <c r="CYF77" s="338"/>
      <c r="CYG77" s="36"/>
      <c r="CYH77" s="338"/>
      <c r="CYI77" s="36"/>
      <c r="CYJ77" s="338"/>
      <c r="CYK77" s="36"/>
      <c r="CYL77" s="338"/>
      <c r="CYM77" s="36"/>
      <c r="CYN77" s="338"/>
      <c r="CYO77" s="36"/>
      <c r="CYP77" s="338"/>
      <c r="CYQ77" s="36"/>
      <c r="CYR77" s="338"/>
      <c r="CYS77" s="36"/>
      <c r="CYT77" s="338"/>
      <c r="CYU77" s="36"/>
      <c r="CYV77" s="338"/>
      <c r="CYW77" s="36"/>
      <c r="CYX77" s="338"/>
      <c r="CYY77" s="36"/>
      <c r="CYZ77" s="338"/>
      <c r="CZA77" s="36"/>
      <c r="CZB77" s="338"/>
      <c r="CZC77" s="36"/>
      <c r="CZD77" s="338"/>
      <c r="CZE77" s="36"/>
      <c r="CZF77" s="338"/>
      <c r="CZG77" s="36"/>
      <c r="CZH77" s="338"/>
      <c r="CZI77" s="36"/>
      <c r="CZJ77" s="338"/>
      <c r="CZK77" s="36"/>
      <c r="CZL77" s="338"/>
      <c r="CZM77" s="36"/>
      <c r="CZN77" s="338"/>
      <c r="CZO77" s="36"/>
      <c r="CZP77" s="338"/>
      <c r="CZQ77" s="36"/>
      <c r="CZR77" s="338"/>
      <c r="CZS77" s="36"/>
      <c r="CZT77" s="338"/>
      <c r="CZU77" s="36"/>
      <c r="CZV77" s="338"/>
      <c r="CZW77" s="36"/>
      <c r="CZX77" s="338"/>
      <c r="CZY77" s="36"/>
      <c r="CZZ77" s="338"/>
      <c r="DAA77" s="36"/>
      <c r="DAB77" s="338"/>
      <c r="DAC77" s="36"/>
      <c r="DAD77" s="338"/>
      <c r="DAE77" s="36"/>
      <c r="DAF77" s="338"/>
      <c r="DAG77" s="36"/>
      <c r="DAH77" s="338"/>
      <c r="DAI77" s="36"/>
      <c r="DAJ77" s="338"/>
      <c r="DAK77" s="36"/>
      <c r="DAL77" s="338"/>
      <c r="DAM77" s="36"/>
      <c r="DAN77" s="338"/>
      <c r="DAO77" s="36"/>
      <c r="DAP77" s="338"/>
      <c r="DAQ77" s="36"/>
      <c r="DAR77" s="338"/>
      <c r="DAS77" s="36"/>
      <c r="DAT77" s="338"/>
      <c r="DAU77" s="36"/>
      <c r="DAV77" s="338"/>
      <c r="DAW77" s="36"/>
      <c r="DAX77" s="338"/>
      <c r="DAY77" s="36"/>
      <c r="DAZ77" s="338"/>
      <c r="DBA77" s="36"/>
      <c r="DBB77" s="338"/>
      <c r="DBC77" s="36"/>
      <c r="DBD77" s="338"/>
      <c r="DBE77" s="36"/>
      <c r="DBF77" s="338"/>
      <c r="DBG77" s="36"/>
      <c r="DBH77" s="338"/>
      <c r="DBI77" s="36"/>
      <c r="DBJ77" s="338"/>
      <c r="DBK77" s="36"/>
      <c r="DBL77" s="338"/>
      <c r="DBM77" s="36"/>
      <c r="DBN77" s="338"/>
      <c r="DBO77" s="36"/>
      <c r="DBP77" s="338"/>
      <c r="DBQ77" s="36"/>
      <c r="DBR77" s="338"/>
      <c r="DBS77" s="36"/>
      <c r="DBT77" s="338"/>
      <c r="DBU77" s="36"/>
      <c r="DBV77" s="338"/>
      <c r="DBW77" s="36"/>
      <c r="DBX77" s="338"/>
      <c r="DBY77" s="36"/>
      <c r="DBZ77" s="338"/>
      <c r="DCA77" s="36"/>
      <c r="DCB77" s="338"/>
      <c r="DCC77" s="36"/>
      <c r="DCD77" s="338"/>
      <c r="DCE77" s="36"/>
      <c r="DCF77" s="338"/>
      <c r="DCG77" s="36"/>
      <c r="DCH77" s="338"/>
      <c r="DCI77" s="36"/>
      <c r="DCJ77" s="338"/>
      <c r="DCK77" s="36"/>
      <c r="DCL77" s="338"/>
      <c r="DCM77" s="36"/>
      <c r="DCN77" s="338"/>
      <c r="DCO77" s="36"/>
      <c r="DCP77" s="338"/>
      <c r="DCQ77" s="36"/>
      <c r="DCR77" s="338"/>
      <c r="DCS77" s="36"/>
      <c r="DCT77" s="338"/>
      <c r="DCU77" s="36"/>
      <c r="DCV77" s="338"/>
      <c r="DCW77" s="36"/>
      <c r="DCX77" s="338"/>
      <c r="DCY77" s="36"/>
      <c r="DCZ77" s="338"/>
      <c r="DDA77" s="36"/>
      <c r="DDB77" s="338"/>
      <c r="DDC77" s="36"/>
      <c r="DDD77" s="338"/>
      <c r="DDE77" s="36"/>
      <c r="DDF77" s="338"/>
      <c r="DDG77" s="36"/>
      <c r="DDH77" s="338"/>
      <c r="DDI77" s="36"/>
      <c r="DDJ77" s="338"/>
      <c r="DDK77" s="36"/>
      <c r="DDL77" s="338"/>
      <c r="DDM77" s="36"/>
      <c r="DDN77" s="338"/>
      <c r="DDO77" s="36"/>
      <c r="DDP77" s="338"/>
      <c r="DDQ77" s="36"/>
      <c r="DDR77" s="338"/>
      <c r="DDS77" s="36"/>
      <c r="DDT77" s="338"/>
      <c r="DDU77" s="36"/>
      <c r="DDV77" s="338"/>
      <c r="DDW77" s="36"/>
      <c r="DDX77" s="338"/>
      <c r="DDY77" s="36"/>
      <c r="DDZ77" s="338"/>
      <c r="DEA77" s="36"/>
      <c r="DEB77" s="338"/>
      <c r="DEC77" s="36"/>
      <c r="DED77" s="338"/>
      <c r="DEE77" s="36"/>
      <c r="DEF77" s="338"/>
      <c r="DEG77" s="36"/>
      <c r="DEH77" s="338"/>
      <c r="DEI77" s="36"/>
      <c r="DEJ77" s="338"/>
      <c r="DEK77" s="36"/>
      <c r="DEL77" s="338"/>
      <c r="DEM77" s="36"/>
      <c r="DEN77" s="338"/>
      <c r="DEO77" s="36"/>
      <c r="DEP77" s="338"/>
      <c r="DEQ77" s="36"/>
      <c r="DER77" s="338"/>
      <c r="DES77" s="36"/>
      <c r="DET77" s="338"/>
      <c r="DEU77" s="36"/>
      <c r="DEV77" s="338"/>
      <c r="DEW77" s="36"/>
      <c r="DEX77" s="338"/>
      <c r="DEY77" s="36"/>
      <c r="DEZ77" s="338"/>
      <c r="DFA77" s="36"/>
      <c r="DFB77" s="338"/>
      <c r="DFC77" s="36"/>
      <c r="DFD77" s="338"/>
      <c r="DFE77" s="36"/>
      <c r="DFF77" s="338"/>
      <c r="DFG77" s="36"/>
      <c r="DFH77" s="338"/>
      <c r="DFI77" s="36"/>
      <c r="DFJ77" s="338"/>
      <c r="DFK77" s="36"/>
      <c r="DFL77" s="338"/>
      <c r="DFM77" s="36"/>
      <c r="DFN77" s="338"/>
      <c r="DFO77" s="36"/>
      <c r="DFP77" s="338"/>
      <c r="DFQ77" s="36"/>
      <c r="DFR77" s="338"/>
      <c r="DFS77" s="36"/>
      <c r="DFT77" s="338"/>
      <c r="DFU77" s="36"/>
      <c r="DFV77" s="338"/>
      <c r="DFW77" s="36"/>
      <c r="DFX77" s="338"/>
      <c r="DFY77" s="36"/>
      <c r="DFZ77" s="338"/>
      <c r="DGA77" s="36"/>
      <c r="DGB77" s="338"/>
      <c r="DGC77" s="36"/>
      <c r="DGD77" s="338"/>
      <c r="DGE77" s="36"/>
      <c r="DGF77" s="338"/>
      <c r="DGG77" s="36"/>
      <c r="DGH77" s="338"/>
      <c r="DGI77" s="36"/>
      <c r="DGJ77" s="338"/>
      <c r="DGK77" s="36"/>
      <c r="DGL77" s="338"/>
      <c r="DGM77" s="36"/>
      <c r="DGN77" s="338"/>
      <c r="DGO77" s="36"/>
      <c r="DGP77" s="338"/>
      <c r="DGQ77" s="36"/>
      <c r="DGR77" s="338"/>
      <c r="DGS77" s="36"/>
      <c r="DGT77" s="338"/>
      <c r="DGU77" s="36"/>
      <c r="DGV77" s="338"/>
      <c r="DGW77" s="36"/>
      <c r="DGX77" s="338"/>
      <c r="DGY77" s="36"/>
      <c r="DGZ77" s="338"/>
      <c r="DHA77" s="36"/>
      <c r="DHB77" s="338"/>
      <c r="DHC77" s="36"/>
      <c r="DHD77" s="338"/>
      <c r="DHE77" s="36"/>
      <c r="DHF77" s="338"/>
      <c r="DHG77" s="36"/>
      <c r="DHH77" s="338"/>
      <c r="DHI77" s="36"/>
      <c r="DHJ77" s="338"/>
      <c r="DHK77" s="36"/>
      <c r="DHL77" s="338"/>
      <c r="DHM77" s="36"/>
      <c r="DHN77" s="338"/>
      <c r="DHO77" s="36"/>
      <c r="DHP77" s="338"/>
      <c r="DHQ77" s="36"/>
      <c r="DHR77" s="338"/>
      <c r="DHS77" s="36"/>
      <c r="DHT77" s="338"/>
      <c r="DHU77" s="36"/>
      <c r="DHV77" s="338"/>
      <c r="DHW77" s="36"/>
      <c r="DHX77" s="338"/>
      <c r="DHY77" s="36"/>
      <c r="DHZ77" s="338"/>
      <c r="DIA77" s="36"/>
      <c r="DIB77" s="338"/>
      <c r="DIC77" s="36"/>
      <c r="DID77" s="338"/>
      <c r="DIE77" s="36"/>
      <c r="DIF77" s="338"/>
      <c r="DIG77" s="36"/>
      <c r="DIH77" s="338"/>
      <c r="DII77" s="36"/>
      <c r="DIJ77" s="338"/>
      <c r="DIK77" s="36"/>
      <c r="DIL77" s="338"/>
      <c r="DIM77" s="36"/>
      <c r="DIN77" s="338"/>
      <c r="DIO77" s="36"/>
      <c r="DIP77" s="338"/>
      <c r="DIQ77" s="36"/>
      <c r="DIR77" s="338"/>
      <c r="DIS77" s="36"/>
      <c r="DIT77" s="338"/>
      <c r="DIU77" s="36"/>
      <c r="DIV77" s="338"/>
      <c r="DIW77" s="36"/>
      <c r="DIX77" s="338"/>
      <c r="DIY77" s="36"/>
      <c r="DIZ77" s="338"/>
      <c r="DJA77" s="36"/>
      <c r="DJB77" s="338"/>
      <c r="DJC77" s="36"/>
      <c r="DJD77" s="338"/>
      <c r="DJE77" s="36"/>
      <c r="DJF77" s="338"/>
      <c r="DJG77" s="36"/>
      <c r="DJH77" s="338"/>
      <c r="DJI77" s="36"/>
      <c r="DJJ77" s="338"/>
      <c r="DJK77" s="36"/>
      <c r="DJL77" s="338"/>
      <c r="DJM77" s="36"/>
      <c r="DJN77" s="338"/>
      <c r="DJO77" s="36"/>
      <c r="DJP77" s="338"/>
      <c r="DJQ77" s="36"/>
      <c r="DJR77" s="338"/>
      <c r="DJS77" s="36"/>
      <c r="DJT77" s="338"/>
      <c r="DJU77" s="36"/>
      <c r="DJV77" s="338"/>
      <c r="DJW77" s="36"/>
      <c r="DJX77" s="338"/>
      <c r="DJY77" s="36"/>
      <c r="DJZ77" s="338"/>
      <c r="DKA77" s="36"/>
      <c r="DKB77" s="338"/>
      <c r="DKC77" s="36"/>
      <c r="DKD77" s="338"/>
      <c r="DKE77" s="36"/>
      <c r="DKF77" s="338"/>
      <c r="DKG77" s="36"/>
      <c r="DKH77" s="338"/>
      <c r="DKI77" s="36"/>
      <c r="DKJ77" s="338"/>
      <c r="DKK77" s="36"/>
      <c r="DKL77" s="338"/>
      <c r="DKM77" s="36"/>
      <c r="DKN77" s="338"/>
      <c r="DKO77" s="36"/>
      <c r="DKP77" s="338"/>
      <c r="DKQ77" s="36"/>
      <c r="DKR77" s="338"/>
      <c r="DKS77" s="36"/>
      <c r="DKT77" s="338"/>
      <c r="DKU77" s="36"/>
      <c r="DKV77" s="338"/>
      <c r="DKW77" s="36"/>
      <c r="DKX77" s="338"/>
      <c r="DKY77" s="36"/>
      <c r="DKZ77" s="338"/>
      <c r="DLA77" s="36"/>
      <c r="DLB77" s="338"/>
      <c r="DLC77" s="36"/>
      <c r="DLD77" s="338"/>
      <c r="DLE77" s="36"/>
      <c r="DLF77" s="338"/>
      <c r="DLG77" s="36"/>
      <c r="DLH77" s="338"/>
      <c r="DLI77" s="36"/>
      <c r="DLJ77" s="338"/>
      <c r="DLK77" s="36"/>
      <c r="DLL77" s="338"/>
      <c r="DLM77" s="36"/>
      <c r="DLN77" s="338"/>
      <c r="DLO77" s="36"/>
      <c r="DLP77" s="338"/>
      <c r="DLQ77" s="36"/>
      <c r="DLR77" s="338"/>
      <c r="DLS77" s="36"/>
      <c r="DLT77" s="338"/>
      <c r="DLU77" s="36"/>
      <c r="DLV77" s="338"/>
      <c r="DLW77" s="36"/>
      <c r="DLX77" s="338"/>
      <c r="DLY77" s="36"/>
      <c r="DLZ77" s="338"/>
      <c r="DMA77" s="36"/>
      <c r="DMB77" s="338"/>
      <c r="DMC77" s="36"/>
      <c r="DMD77" s="338"/>
      <c r="DME77" s="36"/>
      <c r="DMF77" s="338"/>
      <c r="DMG77" s="36"/>
      <c r="DMH77" s="338"/>
      <c r="DMI77" s="36"/>
      <c r="DMJ77" s="338"/>
      <c r="DMK77" s="36"/>
      <c r="DML77" s="338"/>
      <c r="DMM77" s="36"/>
      <c r="DMN77" s="338"/>
      <c r="DMO77" s="36"/>
      <c r="DMP77" s="338"/>
      <c r="DMQ77" s="36"/>
      <c r="DMR77" s="338"/>
      <c r="DMS77" s="36"/>
      <c r="DMT77" s="338"/>
      <c r="DMU77" s="36"/>
      <c r="DMV77" s="338"/>
      <c r="DMW77" s="36"/>
      <c r="DMX77" s="338"/>
      <c r="DMY77" s="36"/>
      <c r="DMZ77" s="338"/>
      <c r="DNA77" s="36"/>
      <c r="DNB77" s="338"/>
      <c r="DNC77" s="36"/>
      <c r="DND77" s="338"/>
      <c r="DNE77" s="36"/>
      <c r="DNF77" s="338"/>
      <c r="DNG77" s="36"/>
      <c r="DNH77" s="338"/>
      <c r="DNI77" s="36"/>
      <c r="DNJ77" s="338"/>
      <c r="DNK77" s="36"/>
      <c r="DNL77" s="338"/>
      <c r="DNM77" s="36"/>
      <c r="DNN77" s="338"/>
      <c r="DNO77" s="36"/>
      <c r="DNP77" s="338"/>
      <c r="DNQ77" s="36"/>
      <c r="DNR77" s="338"/>
      <c r="DNS77" s="36"/>
      <c r="DNT77" s="338"/>
      <c r="DNU77" s="36"/>
      <c r="DNV77" s="338"/>
      <c r="DNW77" s="36"/>
      <c r="DNX77" s="338"/>
      <c r="DNY77" s="36"/>
      <c r="DNZ77" s="338"/>
      <c r="DOA77" s="36"/>
      <c r="DOB77" s="338"/>
      <c r="DOC77" s="36"/>
      <c r="DOD77" s="338"/>
      <c r="DOE77" s="36"/>
      <c r="DOF77" s="338"/>
      <c r="DOG77" s="36"/>
      <c r="DOH77" s="338"/>
      <c r="DOI77" s="36"/>
      <c r="DOJ77" s="338"/>
      <c r="DOK77" s="36"/>
      <c r="DOL77" s="338"/>
      <c r="DOM77" s="36"/>
      <c r="DON77" s="338"/>
      <c r="DOO77" s="36"/>
      <c r="DOP77" s="338"/>
      <c r="DOQ77" s="36"/>
      <c r="DOR77" s="338"/>
      <c r="DOS77" s="36"/>
      <c r="DOT77" s="338"/>
      <c r="DOU77" s="36"/>
      <c r="DOV77" s="338"/>
      <c r="DOW77" s="36"/>
      <c r="DOX77" s="338"/>
      <c r="DOY77" s="36"/>
      <c r="DOZ77" s="338"/>
      <c r="DPA77" s="36"/>
      <c r="DPB77" s="338"/>
      <c r="DPC77" s="36"/>
      <c r="DPD77" s="338"/>
      <c r="DPE77" s="36"/>
      <c r="DPF77" s="338"/>
      <c r="DPG77" s="36"/>
      <c r="DPH77" s="338"/>
      <c r="DPI77" s="36"/>
      <c r="DPJ77" s="338"/>
      <c r="DPK77" s="36"/>
      <c r="DPL77" s="338"/>
      <c r="DPM77" s="36"/>
      <c r="DPN77" s="338"/>
      <c r="DPO77" s="36"/>
      <c r="DPP77" s="338"/>
      <c r="DPQ77" s="36"/>
      <c r="DPR77" s="338"/>
      <c r="DPS77" s="36"/>
      <c r="DPT77" s="338"/>
      <c r="DPU77" s="36"/>
      <c r="DPV77" s="338"/>
      <c r="DPW77" s="36"/>
      <c r="DPX77" s="338"/>
      <c r="DPY77" s="36"/>
      <c r="DPZ77" s="338"/>
      <c r="DQA77" s="36"/>
      <c r="DQB77" s="338"/>
      <c r="DQC77" s="36"/>
      <c r="DQD77" s="338"/>
      <c r="DQE77" s="36"/>
      <c r="DQF77" s="338"/>
      <c r="DQG77" s="36"/>
      <c r="DQH77" s="338"/>
      <c r="DQI77" s="36"/>
      <c r="DQJ77" s="338"/>
      <c r="DQK77" s="36"/>
      <c r="DQL77" s="338"/>
      <c r="DQM77" s="36"/>
      <c r="DQN77" s="338"/>
      <c r="DQO77" s="36"/>
      <c r="DQP77" s="338"/>
      <c r="DQQ77" s="36"/>
      <c r="DQR77" s="338"/>
      <c r="DQS77" s="36"/>
      <c r="DQT77" s="338"/>
      <c r="DQU77" s="36"/>
      <c r="DQV77" s="338"/>
      <c r="DQW77" s="36"/>
      <c r="DQX77" s="338"/>
      <c r="DQY77" s="36"/>
      <c r="DQZ77" s="338"/>
      <c r="DRA77" s="36"/>
      <c r="DRB77" s="338"/>
      <c r="DRC77" s="36"/>
      <c r="DRD77" s="338"/>
      <c r="DRE77" s="36"/>
      <c r="DRF77" s="338"/>
      <c r="DRG77" s="36"/>
      <c r="DRH77" s="338"/>
      <c r="DRI77" s="36"/>
      <c r="DRJ77" s="338"/>
      <c r="DRK77" s="36"/>
      <c r="DRL77" s="338"/>
      <c r="DRM77" s="36"/>
      <c r="DRN77" s="338"/>
      <c r="DRO77" s="36"/>
      <c r="DRP77" s="338"/>
      <c r="DRQ77" s="36"/>
      <c r="DRR77" s="338"/>
      <c r="DRS77" s="36"/>
      <c r="DRT77" s="338"/>
      <c r="DRU77" s="36"/>
      <c r="DRV77" s="338"/>
      <c r="DRW77" s="36"/>
      <c r="DRX77" s="338"/>
      <c r="DRY77" s="36"/>
      <c r="DRZ77" s="338"/>
      <c r="DSA77" s="36"/>
      <c r="DSB77" s="338"/>
      <c r="DSC77" s="36"/>
      <c r="DSD77" s="338"/>
      <c r="DSE77" s="36"/>
      <c r="DSF77" s="338"/>
      <c r="DSG77" s="36"/>
      <c r="DSH77" s="338"/>
      <c r="DSI77" s="36"/>
      <c r="DSJ77" s="338"/>
      <c r="DSK77" s="36"/>
      <c r="DSL77" s="338"/>
      <c r="DSM77" s="36"/>
      <c r="DSN77" s="338"/>
      <c r="DSO77" s="36"/>
      <c r="DSP77" s="338"/>
      <c r="DSQ77" s="36"/>
      <c r="DSR77" s="338"/>
      <c r="DSS77" s="36"/>
      <c r="DST77" s="338"/>
      <c r="DSU77" s="36"/>
      <c r="DSV77" s="338"/>
      <c r="DSW77" s="36"/>
      <c r="DSX77" s="338"/>
      <c r="DSY77" s="36"/>
      <c r="DSZ77" s="338"/>
      <c r="DTA77" s="36"/>
      <c r="DTB77" s="338"/>
      <c r="DTC77" s="36"/>
      <c r="DTD77" s="338"/>
      <c r="DTE77" s="36"/>
      <c r="DTF77" s="338"/>
      <c r="DTG77" s="36"/>
      <c r="DTH77" s="338"/>
      <c r="DTI77" s="36"/>
      <c r="DTJ77" s="338"/>
      <c r="DTK77" s="36"/>
      <c r="DTL77" s="338"/>
      <c r="DTM77" s="36"/>
      <c r="DTN77" s="338"/>
      <c r="DTO77" s="36"/>
      <c r="DTP77" s="338"/>
      <c r="DTQ77" s="36"/>
      <c r="DTR77" s="338"/>
      <c r="DTS77" s="36"/>
      <c r="DTT77" s="338"/>
      <c r="DTU77" s="36"/>
      <c r="DTV77" s="338"/>
      <c r="DTW77" s="36"/>
      <c r="DTX77" s="338"/>
      <c r="DTY77" s="36"/>
      <c r="DTZ77" s="338"/>
      <c r="DUA77" s="36"/>
      <c r="DUB77" s="338"/>
      <c r="DUC77" s="36"/>
      <c r="DUD77" s="338"/>
      <c r="DUE77" s="36"/>
      <c r="DUF77" s="338"/>
      <c r="DUG77" s="36"/>
      <c r="DUH77" s="338"/>
      <c r="DUI77" s="36"/>
      <c r="DUJ77" s="338"/>
      <c r="DUK77" s="36"/>
      <c r="DUL77" s="338"/>
      <c r="DUM77" s="36"/>
      <c r="DUN77" s="338"/>
      <c r="DUO77" s="36"/>
      <c r="DUP77" s="338"/>
      <c r="DUQ77" s="36"/>
      <c r="DUR77" s="338"/>
      <c r="DUS77" s="36"/>
      <c r="DUT77" s="338"/>
      <c r="DUU77" s="36"/>
      <c r="DUV77" s="338"/>
      <c r="DUW77" s="36"/>
      <c r="DUX77" s="338"/>
      <c r="DUY77" s="36"/>
      <c r="DUZ77" s="338"/>
      <c r="DVA77" s="36"/>
      <c r="DVB77" s="338"/>
      <c r="DVC77" s="36"/>
      <c r="DVD77" s="338"/>
      <c r="DVE77" s="36"/>
      <c r="DVF77" s="338"/>
      <c r="DVG77" s="36"/>
      <c r="DVH77" s="338"/>
      <c r="DVI77" s="36"/>
      <c r="DVJ77" s="338"/>
      <c r="DVK77" s="36"/>
      <c r="DVL77" s="338"/>
      <c r="DVM77" s="36"/>
      <c r="DVN77" s="338"/>
      <c r="DVO77" s="36"/>
      <c r="DVP77" s="338"/>
      <c r="DVQ77" s="36"/>
      <c r="DVR77" s="338"/>
      <c r="DVS77" s="36"/>
      <c r="DVT77" s="338"/>
      <c r="DVU77" s="36"/>
      <c r="DVV77" s="338"/>
      <c r="DVW77" s="36"/>
      <c r="DVX77" s="338"/>
      <c r="DVY77" s="36"/>
      <c r="DVZ77" s="338"/>
      <c r="DWA77" s="36"/>
      <c r="DWB77" s="338"/>
      <c r="DWC77" s="36"/>
      <c r="DWD77" s="338"/>
      <c r="DWE77" s="36"/>
      <c r="DWF77" s="338"/>
      <c r="DWG77" s="36"/>
      <c r="DWH77" s="338"/>
      <c r="DWI77" s="36"/>
      <c r="DWJ77" s="338"/>
      <c r="DWK77" s="36"/>
      <c r="DWL77" s="338"/>
      <c r="DWM77" s="36"/>
      <c r="DWN77" s="338"/>
      <c r="DWO77" s="36"/>
      <c r="DWP77" s="338"/>
      <c r="DWQ77" s="36"/>
      <c r="DWR77" s="338"/>
      <c r="DWS77" s="36"/>
      <c r="DWT77" s="338"/>
      <c r="DWU77" s="36"/>
      <c r="DWV77" s="338"/>
      <c r="DWW77" s="36"/>
      <c r="DWX77" s="338"/>
      <c r="DWY77" s="36"/>
      <c r="DWZ77" s="338"/>
      <c r="DXA77" s="36"/>
      <c r="DXB77" s="338"/>
      <c r="DXC77" s="36"/>
      <c r="DXD77" s="338"/>
      <c r="DXE77" s="36"/>
      <c r="DXF77" s="338"/>
      <c r="DXG77" s="36"/>
      <c r="DXH77" s="338"/>
      <c r="DXI77" s="36"/>
      <c r="DXJ77" s="338"/>
      <c r="DXK77" s="36"/>
      <c r="DXL77" s="338"/>
      <c r="DXM77" s="36"/>
      <c r="DXN77" s="338"/>
      <c r="DXO77" s="36"/>
      <c r="DXP77" s="338"/>
      <c r="DXQ77" s="36"/>
      <c r="DXR77" s="338"/>
      <c r="DXS77" s="36"/>
      <c r="DXT77" s="338"/>
      <c r="DXU77" s="36"/>
      <c r="DXV77" s="338"/>
      <c r="DXW77" s="36"/>
      <c r="DXX77" s="338"/>
      <c r="DXY77" s="36"/>
      <c r="DXZ77" s="338"/>
      <c r="DYA77" s="36"/>
      <c r="DYB77" s="338"/>
      <c r="DYC77" s="36"/>
      <c r="DYD77" s="338"/>
      <c r="DYE77" s="36"/>
      <c r="DYF77" s="338"/>
      <c r="DYG77" s="36"/>
      <c r="DYH77" s="338"/>
      <c r="DYI77" s="36"/>
      <c r="DYJ77" s="338"/>
      <c r="DYK77" s="36"/>
      <c r="DYL77" s="338"/>
      <c r="DYM77" s="36"/>
      <c r="DYN77" s="338"/>
      <c r="DYO77" s="36"/>
      <c r="DYP77" s="338"/>
      <c r="DYQ77" s="36"/>
      <c r="DYR77" s="338"/>
      <c r="DYS77" s="36"/>
      <c r="DYT77" s="338"/>
      <c r="DYU77" s="36"/>
      <c r="DYV77" s="338"/>
      <c r="DYW77" s="36"/>
      <c r="DYX77" s="338"/>
      <c r="DYY77" s="36"/>
      <c r="DYZ77" s="338"/>
      <c r="DZA77" s="36"/>
      <c r="DZB77" s="338"/>
      <c r="DZC77" s="36"/>
      <c r="DZD77" s="338"/>
      <c r="DZE77" s="36"/>
      <c r="DZF77" s="338"/>
      <c r="DZG77" s="36"/>
      <c r="DZH77" s="338"/>
      <c r="DZI77" s="36"/>
      <c r="DZJ77" s="338"/>
      <c r="DZK77" s="36"/>
      <c r="DZL77" s="338"/>
      <c r="DZM77" s="36"/>
      <c r="DZN77" s="338"/>
      <c r="DZO77" s="36"/>
      <c r="DZP77" s="338"/>
      <c r="DZQ77" s="36"/>
      <c r="DZR77" s="338"/>
      <c r="DZS77" s="36"/>
      <c r="DZT77" s="338"/>
      <c r="DZU77" s="36"/>
      <c r="DZV77" s="338"/>
      <c r="DZW77" s="36"/>
      <c r="DZX77" s="338"/>
      <c r="DZY77" s="36"/>
      <c r="DZZ77" s="338"/>
      <c r="EAA77" s="36"/>
      <c r="EAB77" s="338"/>
      <c r="EAC77" s="36"/>
      <c r="EAD77" s="338"/>
      <c r="EAE77" s="36"/>
      <c r="EAF77" s="338"/>
      <c r="EAG77" s="36"/>
      <c r="EAH77" s="338"/>
      <c r="EAI77" s="36"/>
      <c r="EAJ77" s="338"/>
      <c r="EAK77" s="36"/>
      <c r="EAL77" s="338"/>
      <c r="EAM77" s="36"/>
      <c r="EAN77" s="338"/>
      <c r="EAO77" s="36"/>
      <c r="EAP77" s="338"/>
      <c r="EAQ77" s="36"/>
      <c r="EAR77" s="338"/>
      <c r="EAS77" s="36"/>
      <c r="EAT77" s="338"/>
      <c r="EAU77" s="36"/>
      <c r="EAV77" s="338"/>
      <c r="EAW77" s="36"/>
      <c r="EAX77" s="338"/>
      <c r="EAY77" s="36"/>
      <c r="EAZ77" s="338"/>
      <c r="EBA77" s="36"/>
      <c r="EBB77" s="338"/>
      <c r="EBC77" s="36"/>
      <c r="EBD77" s="338"/>
      <c r="EBE77" s="36"/>
      <c r="EBF77" s="338"/>
      <c r="EBG77" s="36"/>
      <c r="EBH77" s="338"/>
      <c r="EBI77" s="36"/>
      <c r="EBJ77" s="338"/>
      <c r="EBK77" s="36"/>
      <c r="EBL77" s="338"/>
      <c r="EBM77" s="36"/>
      <c r="EBN77" s="338"/>
      <c r="EBO77" s="36"/>
      <c r="EBP77" s="338"/>
      <c r="EBQ77" s="36"/>
      <c r="EBR77" s="338"/>
      <c r="EBS77" s="36"/>
      <c r="EBT77" s="338"/>
      <c r="EBU77" s="36"/>
      <c r="EBV77" s="338"/>
      <c r="EBW77" s="36"/>
      <c r="EBX77" s="338"/>
      <c r="EBY77" s="36"/>
      <c r="EBZ77" s="338"/>
      <c r="ECA77" s="36"/>
      <c r="ECB77" s="338"/>
      <c r="ECC77" s="36"/>
      <c r="ECD77" s="338"/>
      <c r="ECE77" s="36"/>
      <c r="ECF77" s="338"/>
      <c r="ECG77" s="36"/>
      <c r="ECH77" s="338"/>
      <c r="ECI77" s="36"/>
      <c r="ECJ77" s="338"/>
      <c r="ECK77" s="36"/>
      <c r="ECL77" s="338"/>
      <c r="ECM77" s="36"/>
      <c r="ECN77" s="338"/>
      <c r="ECO77" s="36"/>
      <c r="ECP77" s="338"/>
      <c r="ECQ77" s="36"/>
      <c r="ECR77" s="338"/>
      <c r="ECS77" s="36"/>
      <c r="ECT77" s="338"/>
      <c r="ECU77" s="36"/>
      <c r="ECV77" s="338"/>
      <c r="ECW77" s="36"/>
      <c r="ECX77" s="338"/>
      <c r="ECY77" s="36"/>
      <c r="ECZ77" s="338"/>
      <c r="EDA77" s="36"/>
      <c r="EDB77" s="338"/>
      <c r="EDC77" s="36"/>
      <c r="EDD77" s="338"/>
      <c r="EDE77" s="36"/>
      <c r="EDF77" s="338"/>
      <c r="EDG77" s="36"/>
      <c r="EDH77" s="338"/>
      <c r="EDI77" s="36"/>
      <c r="EDJ77" s="338"/>
      <c r="EDK77" s="36"/>
      <c r="EDL77" s="338"/>
      <c r="EDM77" s="36"/>
      <c r="EDN77" s="338"/>
      <c r="EDO77" s="36"/>
      <c r="EDP77" s="338"/>
      <c r="EDQ77" s="36"/>
      <c r="EDR77" s="338"/>
      <c r="EDS77" s="36"/>
      <c r="EDT77" s="338"/>
      <c r="EDU77" s="36"/>
      <c r="EDV77" s="338"/>
      <c r="EDW77" s="36"/>
      <c r="EDX77" s="338"/>
      <c r="EDY77" s="36"/>
      <c r="EDZ77" s="338"/>
      <c r="EEA77" s="36"/>
      <c r="EEB77" s="338"/>
      <c r="EEC77" s="36"/>
      <c r="EED77" s="338"/>
      <c r="EEE77" s="36"/>
      <c r="EEF77" s="338"/>
      <c r="EEG77" s="36"/>
      <c r="EEH77" s="338"/>
      <c r="EEI77" s="36"/>
      <c r="EEJ77" s="338"/>
      <c r="EEK77" s="36"/>
      <c r="EEL77" s="338"/>
      <c r="EEM77" s="36"/>
      <c r="EEN77" s="338"/>
      <c r="EEO77" s="36"/>
      <c r="EEP77" s="338"/>
      <c r="EEQ77" s="36"/>
      <c r="EER77" s="338"/>
      <c r="EES77" s="36"/>
      <c r="EET77" s="338"/>
      <c r="EEU77" s="36"/>
      <c r="EEV77" s="338"/>
      <c r="EEW77" s="36"/>
      <c r="EEX77" s="338"/>
      <c r="EEY77" s="36"/>
      <c r="EEZ77" s="338"/>
      <c r="EFA77" s="36"/>
      <c r="EFB77" s="338"/>
      <c r="EFC77" s="36"/>
      <c r="EFD77" s="338"/>
      <c r="EFE77" s="36"/>
      <c r="EFF77" s="338"/>
      <c r="EFG77" s="36"/>
      <c r="EFH77" s="338"/>
      <c r="EFI77" s="36"/>
      <c r="EFJ77" s="338"/>
      <c r="EFK77" s="36"/>
      <c r="EFL77" s="338"/>
      <c r="EFM77" s="36"/>
      <c r="EFN77" s="338"/>
      <c r="EFO77" s="36"/>
      <c r="EFP77" s="338"/>
      <c r="EFQ77" s="36"/>
      <c r="EFR77" s="338"/>
      <c r="EFS77" s="36"/>
      <c r="EFT77" s="338"/>
      <c r="EFU77" s="36"/>
      <c r="EFV77" s="338"/>
      <c r="EFW77" s="36"/>
      <c r="EFX77" s="338"/>
      <c r="EFY77" s="36"/>
      <c r="EFZ77" s="338"/>
      <c r="EGA77" s="36"/>
      <c r="EGB77" s="338"/>
      <c r="EGC77" s="36"/>
      <c r="EGD77" s="338"/>
      <c r="EGE77" s="36"/>
      <c r="EGF77" s="338"/>
      <c r="EGG77" s="36"/>
      <c r="EGH77" s="338"/>
      <c r="EGI77" s="36"/>
      <c r="EGJ77" s="338"/>
      <c r="EGK77" s="36"/>
      <c r="EGL77" s="338"/>
      <c r="EGM77" s="36"/>
      <c r="EGN77" s="338"/>
      <c r="EGO77" s="36"/>
      <c r="EGP77" s="338"/>
      <c r="EGQ77" s="36"/>
      <c r="EGR77" s="338"/>
      <c r="EGS77" s="36"/>
      <c r="EGT77" s="338"/>
      <c r="EGU77" s="36"/>
      <c r="EGV77" s="338"/>
      <c r="EGW77" s="36"/>
      <c r="EGX77" s="338"/>
      <c r="EGY77" s="36"/>
      <c r="EGZ77" s="338"/>
      <c r="EHA77" s="36"/>
      <c r="EHB77" s="338"/>
      <c r="EHC77" s="36"/>
      <c r="EHD77" s="338"/>
      <c r="EHE77" s="36"/>
      <c r="EHF77" s="338"/>
      <c r="EHG77" s="36"/>
      <c r="EHH77" s="338"/>
      <c r="EHI77" s="36"/>
      <c r="EHJ77" s="338"/>
      <c r="EHK77" s="36"/>
      <c r="EHL77" s="338"/>
      <c r="EHM77" s="36"/>
      <c r="EHN77" s="338"/>
      <c r="EHO77" s="36"/>
      <c r="EHP77" s="338"/>
      <c r="EHQ77" s="36"/>
      <c r="EHR77" s="338"/>
      <c r="EHS77" s="36"/>
      <c r="EHT77" s="338"/>
      <c r="EHU77" s="36"/>
      <c r="EHV77" s="338"/>
      <c r="EHW77" s="36"/>
      <c r="EHX77" s="338"/>
      <c r="EHY77" s="36"/>
      <c r="EHZ77" s="338"/>
      <c r="EIA77" s="36"/>
      <c r="EIB77" s="338"/>
      <c r="EIC77" s="36"/>
      <c r="EID77" s="338"/>
      <c r="EIE77" s="36"/>
      <c r="EIF77" s="338"/>
      <c r="EIG77" s="36"/>
      <c r="EIH77" s="338"/>
      <c r="EII77" s="36"/>
      <c r="EIJ77" s="338"/>
      <c r="EIK77" s="36"/>
      <c r="EIL77" s="338"/>
      <c r="EIM77" s="36"/>
      <c r="EIN77" s="338"/>
      <c r="EIO77" s="36"/>
      <c r="EIP77" s="338"/>
      <c r="EIQ77" s="36"/>
      <c r="EIR77" s="338"/>
      <c r="EIS77" s="36"/>
      <c r="EIT77" s="338"/>
      <c r="EIU77" s="36"/>
      <c r="EIV77" s="338"/>
      <c r="EIW77" s="36"/>
      <c r="EIX77" s="338"/>
      <c r="EIY77" s="36"/>
      <c r="EIZ77" s="338"/>
      <c r="EJA77" s="36"/>
      <c r="EJB77" s="338"/>
      <c r="EJC77" s="36"/>
      <c r="EJD77" s="338"/>
      <c r="EJE77" s="36"/>
      <c r="EJF77" s="338"/>
      <c r="EJG77" s="36"/>
      <c r="EJH77" s="338"/>
      <c r="EJI77" s="36"/>
      <c r="EJJ77" s="338"/>
      <c r="EJK77" s="36"/>
      <c r="EJL77" s="338"/>
      <c r="EJM77" s="36"/>
      <c r="EJN77" s="338"/>
      <c r="EJO77" s="36"/>
      <c r="EJP77" s="338"/>
      <c r="EJQ77" s="36"/>
      <c r="EJR77" s="338"/>
      <c r="EJS77" s="36"/>
      <c r="EJT77" s="338"/>
      <c r="EJU77" s="36"/>
      <c r="EJV77" s="338"/>
      <c r="EJW77" s="36"/>
      <c r="EJX77" s="338"/>
      <c r="EJY77" s="36"/>
      <c r="EJZ77" s="338"/>
      <c r="EKA77" s="36"/>
      <c r="EKB77" s="338"/>
      <c r="EKC77" s="36"/>
      <c r="EKD77" s="338"/>
      <c r="EKE77" s="36"/>
      <c r="EKF77" s="338"/>
      <c r="EKG77" s="36"/>
      <c r="EKH77" s="338"/>
      <c r="EKI77" s="36"/>
      <c r="EKJ77" s="338"/>
      <c r="EKK77" s="36"/>
      <c r="EKL77" s="338"/>
      <c r="EKM77" s="36"/>
      <c r="EKN77" s="338"/>
      <c r="EKO77" s="36"/>
      <c r="EKP77" s="338"/>
      <c r="EKQ77" s="36"/>
      <c r="EKR77" s="338"/>
      <c r="EKS77" s="36"/>
      <c r="EKT77" s="338"/>
      <c r="EKU77" s="36"/>
      <c r="EKV77" s="338"/>
      <c r="EKW77" s="36"/>
      <c r="EKX77" s="338"/>
      <c r="EKY77" s="36"/>
      <c r="EKZ77" s="338"/>
      <c r="ELA77" s="36"/>
      <c r="ELB77" s="338"/>
      <c r="ELC77" s="36"/>
      <c r="ELD77" s="338"/>
      <c r="ELE77" s="36"/>
      <c r="ELF77" s="338"/>
      <c r="ELG77" s="36"/>
      <c r="ELH77" s="338"/>
      <c r="ELI77" s="36"/>
      <c r="ELJ77" s="338"/>
      <c r="ELK77" s="36"/>
      <c r="ELL77" s="338"/>
      <c r="ELM77" s="36"/>
      <c r="ELN77" s="338"/>
      <c r="ELO77" s="36"/>
      <c r="ELP77" s="338"/>
      <c r="ELQ77" s="36"/>
      <c r="ELR77" s="338"/>
      <c r="ELS77" s="36"/>
      <c r="ELT77" s="338"/>
      <c r="ELU77" s="36"/>
      <c r="ELV77" s="338"/>
      <c r="ELW77" s="36"/>
      <c r="ELX77" s="338"/>
      <c r="ELY77" s="36"/>
      <c r="ELZ77" s="338"/>
      <c r="EMA77" s="36"/>
      <c r="EMB77" s="338"/>
      <c r="EMC77" s="36"/>
      <c r="EMD77" s="338"/>
      <c r="EME77" s="36"/>
      <c r="EMF77" s="338"/>
      <c r="EMG77" s="36"/>
      <c r="EMH77" s="338"/>
      <c r="EMI77" s="36"/>
      <c r="EMJ77" s="338"/>
      <c r="EMK77" s="36"/>
      <c r="EML77" s="338"/>
      <c r="EMM77" s="36"/>
      <c r="EMN77" s="338"/>
      <c r="EMO77" s="36"/>
      <c r="EMP77" s="338"/>
      <c r="EMQ77" s="36"/>
      <c r="EMR77" s="338"/>
      <c r="EMS77" s="36"/>
      <c r="EMT77" s="338"/>
      <c r="EMU77" s="36"/>
      <c r="EMV77" s="338"/>
      <c r="EMW77" s="36"/>
      <c r="EMX77" s="338"/>
      <c r="EMY77" s="36"/>
      <c r="EMZ77" s="338"/>
      <c r="ENA77" s="36"/>
      <c r="ENB77" s="338"/>
      <c r="ENC77" s="36"/>
      <c r="END77" s="338"/>
      <c r="ENE77" s="36"/>
      <c r="ENF77" s="338"/>
      <c r="ENG77" s="36"/>
      <c r="ENH77" s="338"/>
      <c r="ENI77" s="36"/>
      <c r="ENJ77" s="338"/>
      <c r="ENK77" s="36"/>
      <c r="ENL77" s="338"/>
      <c r="ENM77" s="36"/>
      <c r="ENN77" s="338"/>
      <c r="ENO77" s="36"/>
      <c r="ENP77" s="338"/>
      <c r="ENQ77" s="36"/>
      <c r="ENR77" s="338"/>
      <c r="ENS77" s="36"/>
      <c r="ENT77" s="338"/>
      <c r="ENU77" s="36"/>
      <c r="ENV77" s="338"/>
      <c r="ENW77" s="36"/>
      <c r="ENX77" s="338"/>
      <c r="ENY77" s="36"/>
      <c r="ENZ77" s="338"/>
      <c r="EOA77" s="36"/>
      <c r="EOB77" s="338"/>
      <c r="EOC77" s="36"/>
      <c r="EOD77" s="338"/>
      <c r="EOE77" s="36"/>
      <c r="EOF77" s="338"/>
      <c r="EOG77" s="36"/>
      <c r="EOH77" s="338"/>
      <c r="EOI77" s="36"/>
      <c r="EOJ77" s="338"/>
      <c r="EOK77" s="36"/>
      <c r="EOL77" s="338"/>
      <c r="EOM77" s="36"/>
      <c r="EON77" s="338"/>
      <c r="EOO77" s="36"/>
      <c r="EOP77" s="338"/>
      <c r="EOQ77" s="36"/>
      <c r="EOR77" s="338"/>
      <c r="EOS77" s="36"/>
      <c r="EOT77" s="338"/>
      <c r="EOU77" s="36"/>
      <c r="EOV77" s="338"/>
      <c r="EOW77" s="36"/>
      <c r="EOX77" s="338"/>
      <c r="EOY77" s="36"/>
      <c r="EOZ77" s="338"/>
      <c r="EPA77" s="36"/>
      <c r="EPB77" s="338"/>
      <c r="EPC77" s="36"/>
      <c r="EPD77" s="338"/>
      <c r="EPE77" s="36"/>
      <c r="EPF77" s="338"/>
      <c r="EPG77" s="36"/>
      <c r="EPH77" s="338"/>
      <c r="EPI77" s="36"/>
      <c r="EPJ77" s="338"/>
      <c r="EPK77" s="36"/>
      <c r="EPL77" s="338"/>
      <c r="EPM77" s="36"/>
      <c r="EPN77" s="338"/>
      <c r="EPO77" s="36"/>
      <c r="EPP77" s="338"/>
      <c r="EPQ77" s="36"/>
      <c r="EPR77" s="338"/>
      <c r="EPS77" s="36"/>
      <c r="EPT77" s="338"/>
      <c r="EPU77" s="36"/>
      <c r="EPV77" s="338"/>
      <c r="EPW77" s="36"/>
      <c r="EPX77" s="338"/>
      <c r="EPY77" s="36"/>
      <c r="EPZ77" s="338"/>
      <c r="EQA77" s="36"/>
      <c r="EQB77" s="338"/>
      <c r="EQC77" s="36"/>
      <c r="EQD77" s="338"/>
      <c r="EQE77" s="36"/>
      <c r="EQF77" s="338"/>
      <c r="EQG77" s="36"/>
      <c r="EQH77" s="338"/>
      <c r="EQI77" s="36"/>
      <c r="EQJ77" s="338"/>
      <c r="EQK77" s="36"/>
      <c r="EQL77" s="338"/>
      <c r="EQM77" s="36"/>
      <c r="EQN77" s="338"/>
      <c r="EQO77" s="36"/>
      <c r="EQP77" s="338"/>
      <c r="EQQ77" s="36"/>
      <c r="EQR77" s="338"/>
      <c r="EQS77" s="36"/>
      <c r="EQT77" s="338"/>
      <c r="EQU77" s="36"/>
      <c r="EQV77" s="338"/>
      <c r="EQW77" s="36"/>
      <c r="EQX77" s="338"/>
      <c r="EQY77" s="36"/>
      <c r="EQZ77" s="338"/>
      <c r="ERA77" s="36"/>
      <c r="ERB77" s="338"/>
      <c r="ERC77" s="36"/>
      <c r="ERD77" s="338"/>
      <c r="ERE77" s="36"/>
      <c r="ERF77" s="338"/>
      <c r="ERG77" s="36"/>
      <c r="ERH77" s="338"/>
      <c r="ERI77" s="36"/>
      <c r="ERJ77" s="338"/>
      <c r="ERK77" s="36"/>
      <c r="ERL77" s="338"/>
      <c r="ERM77" s="36"/>
      <c r="ERN77" s="338"/>
      <c r="ERO77" s="36"/>
      <c r="ERP77" s="338"/>
      <c r="ERQ77" s="36"/>
      <c r="ERR77" s="338"/>
      <c r="ERS77" s="36"/>
      <c r="ERT77" s="338"/>
      <c r="ERU77" s="36"/>
      <c r="ERV77" s="338"/>
      <c r="ERW77" s="36"/>
      <c r="ERX77" s="338"/>
      <c r="ERY77" s="36"/>
      <c r="ERZ77" s="338"/>
      <c r="ESA77" s="36"/>
      <c r="ESB77" s="338"/>
      <c r="ESC77" s="36"/>
      <c r="ESD77" s="338"/>
      <c r="ESE77" s="36"/>
      <c r="ESF77" s="338"/>
      <c r="ESG77" s="36"/>
      <c r="ESH77" s="338"/>
      <c r="ESI77" s="36"/>
      <c r="ESJ77" s="338"/>
      <c r="ESK77" s="36"/>
      <c r="ESL77" s="338"/>
      <c r="ESM77" s="36"/>
      <c r="ESN77" s="338"/>
      <c r="ESO77" s="36"/>
      <c r="ESP77" s="338"/>
      <c r="ESQ77" s="36"/>
      <c r="ESR77" s="338"/>
      <c r="ESS77" s="36"/>
      <c r="EST77" s="338"/>
      <c r="ESU77" s="36"/>
      <c r="ESV77" s="338"/>
      <c r="ESW77" s="36"/>
      <c r="ESX77" s="338"/>
      <c r="ESY77" s="36"/>
      <c r="ESZ77" s="338"/>
      <c r="ETA77" s="36"/>
      <c r="ETB77" s="338"/>
      <c r="ETC77" s="36"/>
      <c r="ETD77" s="338"/>
      <c r="ETE77" s="36"/>
      <c r="ETF77" s="338"/>
      <c r="ETG77" s="36"/>
      <c r="ETH77" s="338"/>
      <c r="ETI77" s="36"/>
      <c r="ETJ77" s="338"/>
      <c r="ETK77" s="36"/>
      <c r="ETL77" s="338"/>
      <c r="ETM77" s="36"/>
      <c r="ETN77" s="338"/>
      <c r="ETO77" s="36"/>
      <c r="ETP77" s="338"/>
      <c r="ETQ77" s="36"/>
      <c r="ETR77" s="338"/>
      <c r="ETS77" s="36"/>
      <c r="ETT77" s="338"/>
      <c r="ETU77" s="36"/>
      <c r="ETV77" s="338"/>
      <c r="ETW77" s="36"/>
      <c r="ETX77" s="338"/>
      <c r="ETY77" s="36"/>
      <c r="ETZ77" s="338"/>
      <c r="EUA77" s="36"/>
      <c r="EUB77" s="338"/>
      <c r="EUC77" s="36"/>
      <c r="EUD77" s="338"/>
      <c r="EUE77" s="36"/>
      <c r="EUF77" s="338"/>
      <c r="EUG77" s="36"/>
      <c r="EUH77" s="338"/>
      <c r="EUI77" s="36"/>
      <c r="EUJ77" s="338"/>
      <c r="EUK77" s="36"/>
      <c r="EUL77" s="338"/>
      <c r="EUM77" s="36"/>
      <c r="EUN77" s="338"/>
      <c r="EUO77" s="36"/>
      <c r="EUP77" s="338"/>
      <c r="EUQ77" s="36"/>
      <c r="EUR77" s="338"/>
      <c r="EUS77" s="36"/>
      <c r="EUT77" s="338"/>
      <c r="EUU77" s="36"/>
      <c r="EUV77" s="338"/>
      <c r="EUW77" s="36"/>
      <c r="EUX77" s="338"/>
      <c r="EUY77" s="36"/>
      <c r="EUZ77" s="338"/>
      <c r="EVA77" s="36"/>
      <c r="EVB77" s="338"/>
      <c r="EVC77" s="36"/>
      <c r="EVD77" s="338"/>
      <c r="EVE77" s="36"/>
      <c r="EVF77" s="338"/>
      <c r="EVG77" s="36"/>
      <c r="EVH77" s="338"/>
      <c r="EVI77" s="36"/>
      <c r="EVJ77" s="338"/>
      <c r="EVK77" s="36"/>
      <c r="EVL77" s="338"/>
      <c r="EVM77" s="36"/>
      <c r="EVN77" s="338"/>
      <c r="EVO77" s="36"/>
      <c r="EVP77" s="338"/>
      <c r="EVQ77" s="36"/>
      <c r="EVR77" s="338"/>
      <c r="EVS77" s="36"/>
      <c r="EVT77" s="338"/>
      <c r="EVU77" s="36"/>
      <c r="EVV77" s="338"/>
      <c r="EVW77" s="36"/>
      <c r="EVX77" s="338"/>
      <c r="EVY77" s="36"/>
      <c r="EVZ77" s="338"/>
      <c r="EWA77" s="36"/>
      <c r="EWB77" s="338"/>
      <c r="EWC77" s="36"/>
      <c r="EWD77" s="338"/>
      <c r="EWE77" s="36"/>
      <c r="EWF77" s="338"/>
      <c r="EWG77" s="36"/>
      <c r="EWH77" s="338"/>
      <c r="EWI77" s="36"/>
      <c r="EWJ77" s="338"/>
      <c r="EWK77" s="36"/>
      <c r="EWL77" s="338"/>
      <c r="EWM77" s="36"/>
      <c r="EWN77" s="338"/>
      <c r="EWO77" s="36"/>
      <c r="EWP77" s="338"/>
      <c r="EWQ77" s="36"/>
      <c r="EWR77" s="338"/>
      <c r="EWS77" s="36"/>
      <c r="EWT77" s="338"/>
      <c r="EWU77" s="36"/>
      <c r="EWV77" s="338"/>
      <c r="EWW77" s="36"/>
      <c r="EWX77" s="338"/>
      <c r="EWY77" s="36"/>
      <c r="EWZ77" s="338"/>
      <c r="EXA77" s="36"/>
      <c r="EXB77" s="338"/>
      <c r="EXC77" s="36"/>
      <c r="EXD77" s="338"/>
      <c r="EXE77" s="36"/>
      <c r="EXF77" s="338"/>
      <c r="EXG77" s="36"/>
      <c r="EXH77" s="338"/>
      <c r="EXI77" s="36"/>
      <c r="EXJ77" s="338"/>
      <c r="EXK77" s="36"/>
      <c r="EXL77" s="338"/>
      <c r="EXM77" s="36"/>
      <c r="EXN77" s="338"/>
      <c r="EXO77" s="36"/>
      <c r="EXP77" s="338"/>
      <c r="EXQ77" s="36"/>
      <c r="EXR77" s="338"/>
      <c r="EXS77" s="36"/>
      <c r="EXT77" s="338"/>
      <c r="EXU77" s="36"/>
      <c r="EXV77" s="338"/>
      <c r="EXW77" s="36"/>
      <c r="EXX77" s="338"/>
      <c r="EXY77" s="36"/>
      <c r="EXZ77" s="338"/>
      <c r="EYA77" s="36"/>
      <c r="EYB77" s="338"/>
      <c r="EYC77" s="36"/>
      <c r="EYD77" s="338"/>
      <c r="EYE77" s="36"/>
      <c r="EYF77" s="338"/>
      <c r="EYG77" s="36"/>
      <c r="EYH77" s="338"/>
      <c r="EYI77" s="36"/>
      <c r="EYJ77" s="338"/>
      <c r="EYK77" s="36"/>
      <c r="EYL77" s="338"/>
      <c r="EYM77" s="36"/>
      <c r="EYN77" s="338"/>
      <c r="EYO77" s="36"/>
      <c r="EYP77" s="338"/>
      <c r="EYQ77" s="36"/>
      <c r="EYR77" s="338"/>
      <c r="EYS77" s="36"/>
      <c r="EYT77" s="338"/>
      <c r="EYU77" s="36"/>
      <c r="EYV77" s="338"/>
      <c r="EYW77" s="36"/>
      <c r="EYX77" s="338"/>
      <c r="EYY77" s="36"/>
      <c r="EYZ77" s="338"/>
      <c r="EZA77" s="36"/>
      <c r="EZB77" s="338"/>
      <c r="EZC77" s="36"/>
      <c r="EZD77" s="338"/>
      <c r="EZE77" s="36"/>
      <c r="EZF77" s="338"/>
      <c r="EZG77" s="36"/>
      <c r="EZH77" s="338"/>
      <c r="EZI77" s="36"/>
      <c r="EZJ77" s="338"/>
      <c r="EZK77" s="36"/>
      <c r="EZL77" s="338"/>
      <c r="EZM77" s="36"/>
      <c r="EZN77" s="338"/>
      <c r="EZO77" s="36"/>
      <c r="EZP77" s="338"/>
      <c r="EZQ77" s="36"/>
      <c r="EZR77" s="338"/>
      <c r="EZS77" s="36"/>
      <c r="EZT77" s="338"/>
      <c r="EZU77" s="36"/>
      <c r="EZV77" s="338"/>
      <c r="EZW77" s="36"/>
      <c r="EZX77" s="338"/>
      <c r="EZY77" s="36"/>
      <c r="EZZ77" s="338"/>
      <c r="FAA77" s="36"/>
      <c r="FAB77" s="338"/>
      <c r="FAC77" s="36"/>
      <c r="FAD77" s="338"/>
      <c r="FAE77" s="36"/>
      <c r="FAF77" s="338"/>
      <c r="FAG77" s="36"/>
      <c r="FAH77" s="338"/>
      <c r="FAI77" s="36"/>
      <c r="FAJ77" s="338"/>
      <c r="FAK77" s="36"/>
      <c r="FAL77" s="338"/>
      <c r="FAM77" s="36"/>
      <c r="FAN77" s="338"/>
      <c r="FAO77" s="36"/>
      <c r="FAP77" s="338"/>
      <c r="FAQ77" s="36"/>
      <c r="FAR77" s="338"/>
      <c r="FAS77" s="36"/>
      <c r="FAT77" s="338"/>
      <c r="FAU77" s="36"/>
      <c r="FAV77" s="338"/>
      <c r="FAW77" s="36"/>
      <c r="FAX77" s="338"/>
      <c r="FAY77" s="36"/>
      <c r="FAZ77" s="338"/>
      <c r="FBA77" s="36"/>
      <c r="FBB77" s="338"/>
      <c r="FBC77" s="36"/>
      <c r="FBD77" s="338"/>
      <c r="FBE77" s="36"/>
      <c r="FBF77" s="338"/>
      <c r="FBG77" s="36"/>
      <c r="FBH77" s="338"/>
      <c r="FBI77" s="36"/>
      <c r="FBJ77" s="338"/>
      <c r="FBK77" s="36"/>
      <c r="FBL77" s="338"/>
      <c r="FBM77" s="36"/>
      <c r="FBN77" s="338"/>
      <c r="FBO77" s="36"/>
      <c r="FBP77" s="338"/>
      <c r="FBQ77" s="36"/>
      <c r="FBR77" s="338"/>
      <c r="FBS77" s="36"/>
      <c r="FBT77" s="338"/>
      <c r="FBU77" s="36"/>
      <c r="FBV77" s="338"/>
      <c r="FBW77" s="36"/>
      <c r="FBX77" s="338"/>
      <c r="FBY77" s="36"/>
      <c r="FBZ77" s="338"/>
      <c r="FCA77" s="36"/>
      <c r="FCB77" s="338"/>
      <c r="FCC77" s="36"/>
      <c r="FCD77" s="338"/>
      <c r="FCE77" s="36"/>
      <c r="FCF77" s="338"/>
      <c r="FCG77" s="36"/>
      <c r="FCH77" s="338"/>
      <c r="FCI77" s="36"/>
      <c r="FCJ77" s="338"/>
      <c r="FCK77" s="36"/>
      <c r="FCL77" s="338"/>
      <c r="FCM77" s="36"/>
      <c r="FCN77" s="338"/>
      <c r="FCO77" s="36"/>
      <c r="FCP77" s="338"/>
      <c r="FCQ77" s="36"/>
      <c r="FCR77" s="338"/>
      <c r="FCS77" s="36"/>
      <c r="FCT77" s="338"/>
      <c r="FCU77" s="36"/>
      <c r="FCV77" s="338"/>
      <c r="FCW77" s="36"/>
      <c r="FCX77" s="338"/>
      <c r="FCY77" s="36"/>
      <c r="FCZ77" s="338"/>
      <c r="FDA77" s="36"/>
      <c r="FDB77" s="338"/>
      <c r="FDC77" s="36"/>
      <c r="FDD77" s="338"/>
      <c r="FDE77" s="36"/>
      <c r="FDF77" s="338"/>
      <c r="FDG77" s="36"/>
      <c r="FDH77" s="338"/>
      <c r="FDI77" s="36"/>
      <c r="FDJ77" s="338"/>
      <c r="FDK77" s="36"/>
      <c r="FDL77" s="338"/>
      <c r="FDM77" s="36"/>
      <c r="FDN77" s="338"/>
      <c r="FDO77" s="36"/>
      <c r="FDP77" s="338"/>
      <c r="FDQ77" s="36"/>
      <c r="FDR77" s="338"/>
      <c r="FDS77" s="36"/>
      <c r="FDT77" s="338"/>
      <c r="FDU77" s="36"/>
      <c r="FDV77" s="338"/>
      <c r="FDW77" s="36"/>
      <c r="FDX77" s="338"/>
      <c r="FDY77" s="36"/>
      <c r="FDZ77" s="338"/>
      <c r="FEA77" s="36"/>
      <c r="FEB77" s="338"/>
      <c r="FEC77" s="36"/>
      <c r="FED77" s="338"/>
      <c r="FEE77" s="36"/>
      <c r="FEF77" s="338"/>
      <c r="FEG77" s="36"/>
      <c r="FEH77" s="338"/>
      <c r="FEI77" s="36"/>
      <c r="FEJ77" s="338"/>
      <c r="FEK77" s="36"/>
      <c r="FEL77" s="338"/>
      <c r="FEM77" s="36"/>
      <c r="FEN77" s="338"/>
      <c r="FEO77" s="36"/>
      <c r="FEP77" s="338"/>
      <c r="FEQ77" s="36"/>
      <c r="FER77" s="338"/>
      <c r="FES77" s="36"/>
      <c r="FET77" s="338"/>
      <c r="FEU77" s="36"/>
      <c r="FEV77" s="338"/>
      <c r="FEW77" s="36"/>
      <c r="FEX77" s="338"/>
      <c r="FEY77" s="36"/>
      <c r="FEZ77" s="338"/>
      <c r="FFA77" s="36"/>
      <c r="FFB77" s="338"/>
      <c r="FFC77" s="36"/>
      <c r="FFD77" s="338"/>
      <c r="FFE77" s="36"/>
      <c r="FFF77" s="338"/>
      <c r="FFG77" s="36"/>
      <c r="FFH77" s="338"/>
      <c r="FFI77" s="36"/>
      <c r="FFJ77" s="338"/>
      <c r="FFK77" s="36"/>
      <c r="FFL77" s="338"/>
      <c r="FFM77" s="36"/>
      <c r="FFN77" s="338"/>
      <c r="FFO77" s="36"/>
      <c r="FFP77" s="338"/>
      <c r="FFQ77" s="36"/>
      <c r="FFR77" s="338"/>
      <c r="FFS77" s="36"/>
      <c r="FFT77" s="338"/>
      <c r="FFU77" s="36"/>
      <c r="FFV77" s="338"/>
      <c r="FFW77" s="36"/>
      <c r="FFX77" s="338"/>
      <c r="FFY77" s="36"/>
      <c r="FFZ77" s="338"/>
      <c r="FGA77" s="36"/>
      <c r="FGB77" s="338"/>
      <c r="FGC77" s="36"/>
      <c r="FGD77" s="338"/>
      <c r="FGE77" s="36"/>
      <c r="FGF77" s="338"/>
      <c r="FGG77" s="36"/>
      <c r="FGH77" s="338"/>
      <c r="FGI77" s="36"/>
      <c r="FGJ77" s="338"/>
      <c r="FGK77" s="36"/>
      <c r="FGL77" s="338"/>
      <c r="FGM77" s="36"/>
      <c r="FGN77" s="338"/>
      <c r="FGO77" s="36"/>
      <c r="FGP77" s="338"/>
      <c r="FGQ77" s="36"/>
      <c r="FGR77" s="338"/>
      <c r="FGS77" s="36"/>
      <c r="FGT77" s="338"/>
      <c r="FGU77" s="36"/>
      <c r="FGV77" s="338"/>
      <c r="FGW77" s="36"/>
      <c r="FGX77" s="338"/>
      <c r="FGY77" s="36"/>
      <c r="FGZ77" s="338"/>
      <c r="FHA77" s="36"/>
      <c r="FHB77" s="338"/>
      <c r="FHC77" s="36"/>
      <c r="FHD77" s="338"/>
      <c r="FHE77" s="36"/>
      <c r="FHF77" s="338"/>
      <c r="FHG77" s="36"/>
      <c r="FHH77" s="338"/>
      <c r="FHI77" s="36"/>
      <c r="FHJ77" s="338"/>
      <c r="FHK77" s="36"/>
      <c r="FHL77" s="338"/>
      <c r="FHM77" s="36"/>
      <c r="FHN77" s="338"/>
      <c r="FHO77" s="36"/>
      <c r="FHP77" s="338"/>
      <c r="FHQ77" s="36"/>
      <c r="FHR77" s="338"/>
      <c r="FHS77" s="36"/>
      <c r="FHT77" s="338"/>
      <c r="FHU77" s="36"/>
      <c r="FHV77" s="338"/>
      <c r="FHW77" s="36"/>
      <c r="FHX77" s="338"/>
      <c r="FHY77" s="36"/>
      <c r="FHZ77" s="338"/>
      <c r="FIA77" s="36"/>
      <c r="FIB77" s="338"/>
      <c r="FIC77" s="36"/>
      <c r="FID77" s="338"/>
      <c r="FIE77" s="36"/>
      <c r="FIF77" s="338"/>
      <c r="FIG77" s="36"/>
      <c r="FIH77" s="338"/>
      <c r="FII77" s="36"/>
      <c r="FIJ77" s="338"/>
      <c r="FIK77" s="36"/>
      <c r="FIL77" s="338"/>
      <c r="FIM77" s="36"/>
      <c r="FIN77" s="338"/>
      <c r="FIO77" s="36"/>
      <c r="FIP77" s="338"/>
      <c r="FIQ77" s="36"/>
      <c r="FIR77" s="338"/>
      <c r="FIS77" s="36"/>
      <c r="FIT77" s="338"/>
      <c r="FIU77" s="36"/>
      <c r="FIV77" s="338"/>
      <c r="FIW77" s="36"/>
      <c r="FIX77" s="338"/>
      <c r="FIY77" s="36"/>
      <c r="FIZ77" s="338"/>
      <c r="FJA77" s="36"/>
      <c r="FJB77" s="338"/>
      <c r="FJC77" s="36"/>
      <c r="FJD77" s="338"/>
      <c r="FJE77" s="36"/>
      <c r="FJF77" s="338"/>
      <c r="FJG77" s="36"/>
      <c r="FJH77" s="338"/>
      <c r="FJI77" s="36"/>
      <c r="FJJ77" s="338"/>
      <c r="FJK77" s="36"/>
      <c r="FJL77" s="338"/>
      <c r="FJM77" s="36"/>
      <c r="FJN77" s="338"/>
      <c r="FJO77" s="36"/>
      <c r="FJP77" s="338"/>
      <c r="FJQ77" s="36"/>
      <c r="FJR77" s="338"/>
      <c r="FJS77" s="36"/>
      <c r="FJT77" s="338"/>
      <c r="FJU77" s="36"/>
      <c r="FJV77" s="338"/>
      <c r="FJW77" s="36"/>
      <c r="FJX77" s="338"/>
      <c r="FJY77" s="36"/>
      <c r="FJZ77" s="338"/>
      <c r="FKA77" s="36"/>
      <c r="FKB77" s="338"/>
      <c r="FKC77" s="36"/>
      <c r="FKD77" s="338"/>
      <c r="FKE77" s="36"/>
      <c r="FKF77" s="338"/>
      <c r="FKG77" s="36"/>
      <c r="FKH77" s="338"/>
      <c r="FKI77" s="36"/>
      <c r="FKJ77" s="338"/>
      <c r="FKK77" s="36"/>
      <c r="FKL77" s="338"/>
      <c r="FKM77" s="36"/>
      <c r="FKN77" s="338"/>
      <c r="FKO77" s="36"/>
      <c r="FKP77" s="338"/>
      <c r="FKQ77" s="36"/>
      <c r="FKR77" s="338"/>
      <c r="FKS77" s="36"/>
      <c r="FKT77" s="338"/>
      <c r="FKU77" s="36"/>
      <c r="FKV77" s="338"/>
      <c r="FKW77" s="36"/>
      <c r="FKX77" s="338"/>
      <c r="FKY77" s="36"/>
      <c r="FKZ77" s="338"/>
      <c r="FLA77" s="36"/>
      <c r="FLB77" s="338"/>
      <c r="FLC77" s="36"/>
      <c r="FLD77" s="338"/>
      <c r="FLE77" s="36"/>
      <c r="FLF77" s="338"/>
      <c r="FLG77" s="36"/>
      <c r="FLH77" s="338"/>
      <c r="FLI77" s="36"/>
      <c r="FLJ77" s="338"/>
      <c r="FLK77" s="36"/>
      <c r="FLL77" s="338"/>
      <c r="FLM77" s="36"/>
      <c r="FLN77" s="338"/>
      <c r="FLO77" s="36"/>
      <c r="FLP77" s="338"/>
      <c r="FLQ77" s="36"/>
      <c r="FLR77" s="338"/>
      <c r="FLS77" s="36"/>
      <c r="FLT77" s="338"/>
      <c r="FLU77" s="36"/>
      <c r="FLV77" s="338"/>
      <c r="FLW77" s="36"/>
      <c r="FLX77" s="338"/>
      <c r="FLY77" s="36"/>
      <c r="FLZ77" s="338"/>
      <c r="FMA77" s="36"/>
      <c r="FMB77" s="338"/>
      <c r="FMC77" s="36"/>
      <c r="FMD77" s="338"/>
      <c r="FME77" s="36"/>
      <c r="FMF77" s="338"/>
      <c r="FMG77" s="36"/>
      <c r="FMH77" s="338"/>
      <c r="FMI77" s="36"/>
      <c r="FMJ77" s="338"/>
      <c r="FMK77" s="36"/>
      <c r="FML77" s="338"/>
      <c r="FMM77" s="36"/>
      <c r="FMN77" s="338"/>
      <c r="FMO77" s="36"/>
      <c r="FMP77" s="338"/>
      <c r="FMQ77" s="36"/>
      <c r="FMR77" s="338"/>
      <c r="FMS77" s="36"/>
      <c r="FMT77" s="338"/>
      <c r="FMU77" s="36"/>
      <c r="FMV77" s="338"/>
      <c r="FMW77" s="36"/>
      <c r="FMX77" s="338"/>
      <c r="FMY77" s="36"/>
      <c r="FMZ77" s="338"/>
      <c r="FNA77" s="36"/>
      <c r="FNB77" s="338"/>
      <c r="FNC77" s="36"/>
      <c r="FND77" s="338"/>
      <c r="FNE77" s="36"/>
      <c r="FNF77" s="338"/>
      <c r="FNG77" s="36"/>
      <c r="FNH77" s="338"/>
      <c r="FNI77" s="36"/>
      <c r="FNJ77" s="338"/>
      <c r="FNK77" s="36"/>
      <c r="FNL77" s="338"/>
      <c r="FNM77" s="36"/>
      <c r="FNN77" s="338"/>
      <c r="FNO77" s="36"/>
      <c r="FNP77" s="338"/>
      <c r="FNQ77" s="36"/>
      <c r="FNR77" s="338"/>
      <c r="FNS77" s="36"/>
      <c r="FNT77" s="338"/>
      <c r="FNU77" s="36"/>
      <c r="FNV77" s="338"/>
      <c r="FNW77" s="36"/>
      <c r="FNX77" s="338"/>
      <c r="FNY77" s="36"/>
      <c r="FNZ77" s="338"/>
      <c r="FOA77" s="36"/>
      <c r="FOB77" s="338"/>
      <c r="FOC77" s="36"/>
      <c r="FOD77" s="338"/>
      <c r="FOE77" s="36"/>
      <c r="FOF77" s="338"/>
      <c r="FOG77" s="36"/>
      <c r="FOH77" s="338"/>
      <c r="FOI77" s="36"/>
      <c r="FOJ77" s="338"/>
      <c r="FOK77" s="36"/>
      <c r="FOL77" s="338"/>
      <c r="FOM77" s="36"/>
      <c r="FON77" s="338"/>
      <c r="FOO77" s="36"/>
      <c r="FOP77" s="338"/>
      <c r="FOQ77" s="36"/>
      <c r="FOR77" s="338"/>
      <c r="FOS77" s="36"/>
      <c r="FOT77" s="338"/>
      <c r="FOU77" s="36"/>
      <c r="FOV77" s="338"/>
      <c r="FOW77" s="36"/>
      <c r="FOX77" s="338"/>
      <c r="FOY77" s="36"/>
      <c r="FOZ77" s="338"/>
      <c r="FPA77" s="36"/>
      <c r="FPB77" s="338"/>
      <c r="FPC77" s="36"/>
      <c r="FPD77" s="338"/>
      <c r="FPE77" s="36"/>
      <c r="FPF77" s="338"/>
      <c r="FPG77" s="36"/>
      <c r="FPH77" s="338"/>
      <c r="FPI77" s="36"/>
      <c r="FPJ77" s="338"/>
      <c r="FPK77" s="36"/>
      <c r="FPL77" s="338"/>
      <c r="FPM77" s="36"/>
      <c r="FPN77" s="338"/>
      <c r="FPO77" s="36"/>
      <c r="FPP77" s="338"/>
      <c r="FPQ77" s="36"/>
      <c r="FPR77" s="338"/>
      <c r="FPS77" s="36"/>
      <c r="FPT77" s="338"/>
      <c r="FPU77" s="36"/>
      <c r="FPV77" s="338"/>
      <c r="FPW77" s="36"/>
      <c r="FPX77" s="338"/>
      <c r="FPY77" s="36"/>
      <c r="FPZ77" s="338"/>
      <c r="FQA77" s="36"/>
      <c r="FQB77" s="338"/>
      <c r="FQC77" s="36"/>
      <c r="FQD77" s="338"/>
      <c r="FQE77" s="36"/>
      <c r="FQF77" s="338"/>
      <c r="FQG77" s="36"/>
      <c r="FQH77" s="338"/>
      <c r="FQI77" s="36"/>
      <c r="FQJ77" s="338"/>
      <c r="FQK77" s="36"/>
      <c r="FQL77" s="338"/>
      <c r="FQM77" s="36"/>
      <c r="FQN77" s="338"/>
      <c r="FQO77" s="36"/>
      <c r="FQP77" s="338"/>
      <c r="FQQ77" s="36"/>
      <c r="FQR77" s="338"/>
      <c r="FQS77" s="36"/>
      <c r="FQT77" s="338"/>
      <c r="FQU77" s="36"/>
      <c r="FQV77" s="338"/>
      <c r="FQW77" s="36"/>
      <c r="FQX77" s="338"/>
      <c r="FQY77" s="36"/>
      <c r="FQZ77" s="338"/>
      <c r="FRA77" s="36"/>
      <c r="FRB77" s="338"/>
      <c r="FRC77" s="36"/>
      <c r="FRD77" s="338"/>
      <c r="FRE77" s="36"/>
      <c r="FRF77" s="338"/>
      <c r="FRG77" s="36"/>
      <c r="FRH77" s="338"/>
      <c r="FRI77" s="36"/>
      <c r="FRJ77" s="338"/>
      <c r="FRK77" s="36"/>
      <c r="FRL77" s="338"/>
      <c r="FRM77" s="36"/>
      <c r="FRN77" s="338"/>
      <c r="FRO77" s="36"/>
      <c r="FRP77" s="338"/>
      <c r="FRQ77" s="36"/>
      <c r="FRR77" s="338"/>
      <c r="FRS77" s="36"/>
      <c r="FRT77" s="338"/>
      <c r="FRU77" s="36"/>
      <c r="FRV77" s="338"/>
      <c r="FRW77" s="36"/>
      <c r="FRX77" s="338"/>
      <c r="FRY77" s="36"/>
      <c r="FRZ77" s="338"/>
      <c r="FSA77" s="36"/>
      <c r="FSB77" s="338"/>
      <c r="FSC77" s="36"/>
      <c r="FSD77" s="338"/>
      <c r="FSE77" s="36"/>
      <c r="FSF77" s="338"/>
      <c r="FSG77" s="36"/>
      <c r="FSH77" s="338"/>
      <c r="FSI77" s="36"/>
      <c r="FSJ77" s="338"/>
      <c r="FSK77" s="36"/>
      <c r="FSL77" s="338"/>
      <c r="FSM77" s="36"/>
      <c r="FSN77" s="338"/>
      <c r="FSO77" s="36"/>
      <c r="FSP77" s="338"/>
      <c r="FSQ77" s="36"/>
      <c r="FSR77" s="338"/>
      <c r="FSS77" s="36"/>
      <c r="FST77" s="338"/>
      <c r="FSU77" s="36"/>
      <c r="FSV77" s="338"/>
      <c r="FSW77" s="36"/>
      <c r="FSX77" s="338"/>
      <c r="FSY77" s="36"/>
      <c r="FSZ77" s="338"/>
      <c r="FTA77" s="36"/>
      <c r="FTB77" s="338"/>
      <c r="FTC77" s="36"/>
      <c r="FTD77" s="338"/>
      <c r="FTE77" s="36"/>
      <c r="FTF77" s="338"/>
      <c r="FTG77" s="36"/>
      <c r="FTH77" s="338"/>
      <c r="FTI77" s="36"/>
      <c r="FTJ77" s="338"/>
      <c r="FTK77" s="36"/>
      <c r="FTL77" s="338"/>
      <c r="FTM77" s="36"/>
      <c r="FTN77" s="338"/>
      <c r="FTO77" s="36"/>
      <c r="FTP77" s="338"/>
      <c r="FTQ77" s="36"/>
      <c r="FTR77" s="338"/>
      <c r="FTS77" s="36"/>
      <c r="FTT77" s="338"/>
      <c r="FTU77" s="36"/>
      <c r="FTV77" s="338"/>
      <c r="FTW77" s="36"/>
      <c r="FTX77" s="338"/>
      <c r="FTY77" s="36"/>
      <c r="FTZ77" s="338"/>
      <c r="FUA77" s="36"/>
      <c r="FUB77" s="338"/>
      <c r="FUC77" s="36"/>
      <c r="FUD77" s="338"/>
      <c r="FUE77" s="36"/>
      <c r="FUF77" s="338"/>
      <c r="FUG77" s="36"/>
      <c r="FUH77" s="338"/>
      <c r="FUI77" s="36"/>
      <c r="FUJ77" s="338"/>
      <c r="FUK77" s="36"/>
      <c r="FUL77" s="338"/>
      <c r="FUM77" s="36"/>
      <c r="FUN77" s="338"/>
      <c r="FUO77" s="36"/>
      <c r="FUP77" s="338"/>
      <c r="FUQ77" s="36"/>
      <c r="FUR77" s="338"/>
      <c r="FUS77" s="36"/>
      <c r="FUT77" s="338"/>
      <c r="FUU77" s="36"/>
      <c r="FUV77" s="338"/>
      <c r="FUW77" s="36"/>
      <c r="FUX77" s="338"/>
      <c r="FUY77" s="36"/>
      <c r="FUZ77" s="338"/>
      <c r="FVA77" s="36"/>
      <c r="FVB77" s="338"/>
      <c r="FVC77" s="36"/>
      <c r="FVD77" s="338"/>
      <c r="FVE77" s="36"/>
      <c r="FVF77" s="338"/>
      <c r="FVG77" s="36"/>
      <c r="FVH77" s="338"/>
      <c r="FVI77" s="36"/>
      <c r="FVJ77" s="338"/>
      <c r="FVK77" s="36"/>
      <c r="FVL77" s="338"/>
      <c r="FVM77" s="36"/>
      <c r="FVN77" s="338"/>
      <c r="FVO77" s="36"/>
      <c r="FVP77" s="338"/>
      <c r="FVQ77" s="36"/>
      <c r="FVR77" s="338"/>
      <c r="FVS77" s="36"/>
      <c r="FVT77" s="338"/>
      <c r="FVU77" s="36"/>
      <c r="FVV77" s="338"/>
      <c r="FVW77" s="36"/>
      <c r="FVX77" s="338"/>
      <c r="FVY77" s="36"/>
      <c r="FVZ77" s="338"/>
      <c r="FWA77" s="36"/>
      <c r="FWB77" s="338"/>
      <c r="FWC77" s="36"/>
      <c r="FWD77" s="338"/>
      <c r="FWE77" s="36"/>
      <c r="FWF77" s="338"/>
      <c r="FWG77" s="36"/>
      <c r="FWH77" s="338"/>
      <c r="FWI77" s="36"/>
      <c r="FWJ77" s="338"/>
      <c r="FWK77" s="36"/>
      <c r="FWL77" s="338"/>
      <c r="FWM77" s="36"/>
      <c r="FWN77" s="338"/>
      <c r="FWO77" s="36"/>
      <c r="FWP77" s="338"/>
      <c r="FWQ77" s="36"/>
      <c r="FWR77" s="338"/>
      <c r="FWS77" s="36"/>
      <c r="FWT77" s="338"/>
      <c r="FWU77" s="36"/>
      <c r="FWV77" s="338"/>
      <c r="FWW77" s="36"/>
      <c r="FWX77" s="338"/>
      <c r="FWY77" s="36"/>
      <c r="FWZ77" s="338"/>
      <c r="FXA77" s="36"/>
      <c r="FXB77" s="338"/>
      <c r="FXC77" s="36"/>
      <c r="FXD77" s="338"/>
      <c r="FXE77" s="36"/>
      <c r="FXF77" s="338"/>
      <c r="FXG77" s="36"/>
      <c r="FXH77" s="338"/>
      <c r="FXI77" s="36"/>
      <c r="FXJ77" s="338"/>
      <c r="FXK77" s="36"/>
      <c r="FXL77" s="338"/>
      <c r="FXM77" s="36"/>
      <c r="FXN77" s="338"/>
      <c r="FXO77" s="36"/>
      <c r="FXP77" s="338"/>
      <c r="FXQ77" s="36"/>
      <c r="FXR77" s="338"/>
      <c r="FXS77" s="36"/>
      <c r="FXT77" s="338"/>
      <c r="FXU77" s="36"/>
      <c r="FXV77" s="338"/>
      <c r="FXW77" s="36"/>
      <c r="FXX77" s="338"/>
      <c r="FXY77" s="36"/>
      <c r="FXZ77" s="338"/>
      <c r="FYA77" s="36"/>
      <c r="FYB77" s="338"/>
      <c r="FYC77" s="36"/>
      <c r="FYD77" s="338"/>
      <c r="FYE77" s="36"/>
      <c r="FYF77" s="338"/>
      <c r="FYG77" s="36"/>
      <c r="FYH77" s="338"/>
      <c r="FYI77" s="36"/>
      <c r="FYJ77" s="338"/>
      <c r="FYK77" s="36"/>
      <c r="FYL77" s="338"/>
      <c r="FYM77" s="36"/>
      <c r="FYN77" s="338"/>
      <c r="FYO77" s="36"/>
      <c r="FYP77" s="338"/>
      <c r="FYQ77" s="36"/>
      <c r="FYR77" s="338"/>
      <c r="FYS77" s="36"/>
      <c r="FYT77" s="338"/>
      <c r="FYU77" s="36"/>
      <c r="FYV77" s="338"/>
      <c r="FYW77" s="36"/>
      <c r="FYX77" s="338"/>
      <c r="FYY77" s="36"/>
      <c r="FYZ77" s="338"/>
      <c r="FZA77" s="36"/>
      <c r="FZB77" s="338"/>
      <c r="FZC77" s="36"/>
      <c r="FZD77" s="338"/>
      <c r="FZE77" s="36"/>
      <c r="FZF77" s="338"/>
      <c r="FZG77" s="36"/>
      <c r="FZH77" s="338"/>
      <c r="FZI77" s="36"/>
      <c r="FZJ77" s="338"/>
      <c r="FZK77" s="36"/>
      <c r="FZL77" s="338"/>
      <c r="FZM77" s="36"/>
      <c r="FZN77" s="338"/>
      <c r="FZO77" s="36"/>
      <c r="FZP77" s="338"/>
      <c r="FZQ77" s="36"/>
      <c r="FZR77" s="338"/>
      <c r="FZS77" s="36"/>
      <c r="FZT77" s="338"/>
      <c r="FZU77" s="36"/>
      <c r="FZV77" s="338"/>
      <c r="FZW77" s="36"/>
      <c r="FZX77" s="338"/>
      <c r="FZY77" s="36"/>
      <c r="FZZ77" s="338"/>
      <c r="GAA77" s="36"/>
      <c r="GAB77" s="338"/>
      <c r="GAC77" s="36"/>
      <c r="GAD77" s="338"/>
      <c r="GAE77" s="36"/>
      <c r="GAF77" s="338"/>
      <c r="GAG77" s="36"/>
      <c r="GAH77" s="338"/>
      <c r="GAI77" s="36"/>
      <c r="GAJ77" s="338"/>
      <c r="GAK77" s="36"/>
      <c r="GAL77" s="338"/>
      <c r="GAM77" s="36"/>
      <c r="GAN77" s="338"/>
      <c r="GAO77" s="36"/>
      <c r="GAP77" s="338"/>
      <c r="GAQ77" s="36"/>
      <c r="GAR77" s="338"/>
      <c r="GAS77" s="36"/>
      <c r="GAT77" s="338"/>
      <c r="GAU77" s="36"/>
      <c r="GAV77" s="338"/>
      <c r="GAW77" s="36"/>
      <c r="GAX77" s="338"/>
      <c r="GAY77" s="36"/>
      <c r="GAZ77" s="338"/>
      <c r="GBA77" s="36"/>
      <c r="GBB77" s="338"/>
      <c r="GBC77" s="36"/>
      <c r="GBD77" s="338"/>
      <c r="GBE77" s="36"/>
      <c r="GBF77" s="338"/>
      <c r="GBG77" s="36"/>
      <c r="GBH77" s="338"/>
      <c r="GBI77" s="36"/>
      <c r="GBJ77" s="338"/>
      <c r="GBK77" s="36"/>
      <c r="GBL77" s="338"/>
      <c r="GBM77" s="36"/>
      <c r="GBN77" s="338"/>
      <c r="GBO77" s="36"/>
      <c r="GBP77" s="338"/>
      <c r="GBQ77" s="36"/>
      <c r="GBR77" s="338"/>
      <c r="GBS77" s="36"/>
      <c r="GBT77" s="338"/>
      <c r="GBU77" s="36"/>
      <c r="GBV77" s="338"/>
      <c r="GBW77" s="36"/>
      <c r="GBX77" s="338"/>
      <c r="GBY77" s="36"/>
      <c r="GBZ77" s="338"/>
      <c r="GCA77" s="36"/>
      <c r="GCB77" s="338"/>
      <c r="GCC77" s="36"/>
      <c r="GCD77" s="338"/>
      <c r="GCE77" s="36"/>
      <c r="GCF77" s="338"/>
      <c r="GCG77" s="36"/>
      <c r="GCH77" s="338"/>
      <c r="GCI77" s="36"/>
      <c r="GCJ77" s="338"/>
      <c r="GCK77" s="36"/>
      <c r="GCL77" s="338"/>
      <c r="GCM77" s="36"/>
      <c r="GCN77" s="338"/>
      <c r="GCO77" s="36"/>
      <c r="GCP77" s="338"/>
      <c r="GCQ77" s="36"/>
      <c r="GCR77" s="338"/>
      <c r="GCS77" s="36"/>
      <c r="GCT77" s="338"/>
      <c r="GCU77" s="36"/>
      <c r="GCV77" s="338"/>
      <c r="GCW77" s="36"/>
      <c r="GCX77" s="338"/>
      <c r="GCY77" s="36"/>
      <c r="GCZ77" s="338"/>
      <c r="GDA77" s="36"/>
      <c r="GDB77" s="338"/>
      <c r="GDC77" s="36"/>
      <c r="GDD77" s="338"/>
      <c r="GDE77" s="36"/>
      <c r="GDF77" s="338"/>
      <c r="GDG77" s="36"/>
      <c r="GDH77" s="338"/>
      <c r="GDI77" s="36"/>
      <c r="GDJ77" s="338"/>
      <c r="GDK77" s="36"/>
      <c r="GDL77" s="338"/>
      <c r="GDM77" s="36"/>
      <c r="GDN77" s="338"/>
      <c r="GDO77" s="36"/>
      <c r="GDP77" s="338"/>
      <c r="GDQ77" s="36"/>
      <c r="GDR77" s="338"/>
      <c r="GDS77" s="36"/>
      <c r="GDT77" s="338"/>
      <c r="GDU77" s="36"/>
      <c r="GDV77" s="338"/>
      <c r="GDW77" s="36"/>
      <c r="GDX77" s="338"/>
      <c r="GDY77" s="36"/>
      <c r="GDZ77" s="338"/>
      <c r="GEA77" s="36"/>
      <c r="GEB77" s="338"/>
      <c r="GEC77" s="36"/>
      <c r="GED77" s="338"/>
      <c r="GEE77" s="36"/>
      <c r="GEF77" s="338"/>
      <c r="GEG77" s="36"/>
      <c r="GEH77" s="338"/>
      <c r="GEI77" s="36"/>
      <c r="GEJ77" s="338"/>
      <c r="GEK77" s="36"/>
      <c r="GEL77" s="338"/>
      <c r="GEM77" s="36"/>
      <c r="GEN77" s="338"/>
      <c r="GEO77" s="36"/>
      <c r="GEP77" s="338"/>
      <c r="GEQ77" s="36"/>
      <c r="GER77" s="338"/>
      <c r="GES77" s="36"/>
      <c r="GET77" s="338"/>
      <c r="GEU77" s="36"/>
      <c r="GEV77" s="338"/>
      <c r="GEW77" s="36"/>
      <c r="GEX77" s="338"/>
      <c r="GEY77" s="36"/>
      <c r="GEZ77" s="338"/>
      <c r="GFA77" s="36"/>
      <c r="GFB77" s="338"/>
      <c r="GFC77" s="36"/>
      <c r="GFD77" s="338"/>
      <c r="GFE77" s="36"/>
      <c r="GFF77" s="338"/>
      <c r="GFG77" s="36"/>
      <c r="GFH77" s="338"/>
      <c r="GFI77" s="36"/>
      <c r="GFJ77" s="338"/>
      <c r="GFK77" s="36"/>
      <c r="GFL77" s="338"/>
      <c r="GFM77" s="36"/>
      <c r="GFN77" s="338"/>
      <c r="GFO77" s="36"/>
      <c r="GFP77" s="338"/>
      <c r="GFQ77" s="36"/>
      <c r="GFR77" s="338"/>
      <c r="GFS77" s="36"/>
      <c r="GFT77" s="338"/>
      <c r="GFU77" s="36"/>
      <c r="GFV77" s="338"/>
      <c r="GFW77" s="36"/>
      <c r="GFX77" s="338"/>
      <c r="GFY77" s="36"/>
      <c r="GFZ77" s="338"/>
      <c r="GGA77" s="36"/>
      <c r="GGB77" s="338"/>
      <c r="GGC77" s="36"/>
      <c r="GGD77" s="338"/>
      <c r="GGE77" s="36"/>
      <c r="GGF77" s="338"/>
      <c r="GGG77" s="36"/>
      <c r="GGH77" s="338"/>
      <c r="GGI77" s="36"/>
      <c r="GGJ77" s="338"/>
      <c r="GGK77" s="36"/>
      <c r="GGL77" s="338"/>
      <c r="GGM77" s="36"/>
      <c r="GGN77" s="338"/>
      <c r="GGO77" s="36"/>
      <c r="GGP77" s="338"/>
      <c r="GGQ77" s="36"/>
      <c r="GGR77" s="338"/>
      <c r="GGS77" s="36"/>
      <c r="GGT77" s="338"/>
      <c r="GGU77" s="36"/>
      <c r="GGV77" s="338"/>
      <c r="GGW77" s="36"/>
      <c r="GGX77" s="338"/>
      <c r="GGY77" s="36"/>
      <c r="GGZ77" s="338"/>
      <c r="GHA77" s="36"/>
      <c r="GHB77" s="338"/>
      <c r="GHC77" s="36"/>
      <c r="GHD77" s="338"/>
      <c r="GHE77" s="36"/>
      <c r="GHF77" s="338"/>
      <c r="GHG77" s="36"/>
      <c r="GHH77" s="338"/>
      <c r="GHI77" s="36"/>
      <c r="GHJ77" s="338"/>
      <c r="GHK77" s="36"/>
      <c r="GHL77" s="338"/>
      <c r="GHM77" s="36"/>
      <c r="GHN77" s="338"/>
      <c r="GHO77" s="36"/>
      <c r="GHP77" s="338"/>
      <c r="GHQ77" s="36"/>
      <c r="GHR77" s="338"/>
      <c r="GHS77" s="36"/>
      <c r="GHT77" s="338"/>
      <c r="GHU77" s="36"/>
      <c r="GHV77" s="338"/>
      <c r="GHW77" s="36"/>
      <c r="GHX77" s="338"/>
      <c r="GHY77" s="36"/>
      <c r="GHZ77" s="338"/>
      <c r="GIA77" s="36"/>
      <c r="GIB77" s="338"/>
      <c r="GIC77" s="36"/>
      <c r="GID77" s="338"/>
      <c r="GIE77" s="36"/>
      <c r="GIF77" s="338"/>
      <c r="GIG77" s="36"/>
      <c r="GIH77" s="338"/>
      <c r="GII77" s="36"/>
      <c r="GIJ77" s="338"/>
      <c r="GIK77" s="36"/>
      <c r="GIL77" s="338"/>
      <c r="GIM77" s="36"/>
      <c r="GIN77" s="338"/>
      <c r="GIO77" s="36"/>
      <c r="GIP77" s="338"/>
      <c r="GIQ77" s="36"/>
      <c r="GIR77" s="338"/>
      <c r="GIS77" s="36"/>
      <c r="GIT77" s="338"/>
      <c r="GIU77" s="36"/>
      <c r="GIV77" s="338"/>
      <c r="GIW77" s="36"/>
      <c r="GIX77" s="338"/>
      <c r="GIY77" s="36"/>
      <c r="GIZ77" s="338"/>
      <c r="GJA77" s="36"/>
      <c r="GJB77" s="338"/>
      <c r="GJC77" s="36"/>
      <c r="GJD77" s="338"/>
      <c r="GJE77" s="36"/>
      <c r="GJF77" s="338"/>
      <c r="GJG77" s="36"/>
      <c r="GJH77" s="338"/>
      <c r="GJI77" s="36"/>
      <c r="GJJ77" s="338"/>
      <c r="GJK77" s="36"/>
      <c r="GJL77" s="338"/>
      <c r="GJM77" s="36"/>
      <c r="GJN77" s="338"/>
      <c r="GJO77" s="36"/>
      <c r="GJP77" s="338"/>
      <c r="GJQ77" s="36"/>
      <c r="GJR77" s="338"/>
      <c r="GJS77" s="36"/>
      <c r="GJT77" s="338"/>
      <c r="GJU77" s="36"/>
      <c r="GJV77" s="338"/>
      <c r="GJW77" s="36"/>
      <c r="GJX77" s="338"/>
      <c r="GJY77" s="36"/>
      <c r="GJZ77" s="338"/>
      <c r="GKA77" s="36"/>
      <c r="GKB77" s="338"/>
      <c r="GKC77" s="36"/>
      <c r="GKD77" s="338"/>
      <c r="GKE77" s="36"/>
      <c r="GKF77" s="338"/>
      <c r="GKG77" s="36"/>
      <c r="GKH77" s="338"/>
      <c r="GKI77" s="36"/>
      <c r="GKJ77" s="338"/>
      <c r="GKK77" s="36"/>
      <c r="GKL77" s="338"/>
      <c r="GKM77" s="36"/>
      <c r="GKN77" s="338"/>
      <c r="GKO77" s="36"/>
      <c r="GKP77" s="338"/>
      <c r="GKQ77" s="36"/>
      <c r="GKR77" s="338"/>
      <c r="GKS77" s="36"/>
      <c r="GKT77" s="338"/>
      <c r="GKU77" s="36"/>
      <c r="GKV77" s="338"/>
      <c r="GKW77" s="36"/>
      <c r="GKX77" s="338"/>
      <c r="GKY77" s="36"/>
      <c r="GKZ77" s="338"/>
      <c r="GLA77" s="36"/>
      <c r="GLB77" s="338"/>
      <c r="GLC77" s="36"/>
      <c r="GLD77" s="338"/>
      <c r="GLE77" s="36"/>
      <c r="GLF77" s="338"/>
      <c r="GLG77" s="36"/>
      <c r="GLH77" s="338"/>
      <c r="GLI77" s="36"/>
      <c r="GLJ77" s="338"/>
      <c r="GLK77" s="36"/>
      <c r="GLL77" s="338"/>
      <c r="GLM77" s="36"/>
      <c r="GLN77" s="338"/>
      <c r="GLO77" s="36"/>
      <c r="GLP77" s="338"/>
      <c r="GLQ77" s="36"/>
      <c r="GLR77" s="338"/>
      <c r="GLS77" s="36"/>
      <c r="GLT77" s="338"/>
      <c r="GLU77" s="36"/>
      <c r="GLV77" s="338"/>
      <c r="GLW77" s="36"/>
      <c r="GLX77" s="338"/>
      <c r="GLY77" s="36"/>
      <c r="GLZ77" s="338"/>
      <c r="GMA77" s="36"/>
      <c r="GMB77" s="338"/>
      <c r="GMC77" s="36"/>
      <c r="GMD77" s="338"/>
      <c r="GME77" s="36"/>
      <c r="GMF77" s="338"/>
      <c r="GMG77" s="36"/>
      <c r="GMH77" s="338"/>
      <c r="GMI77" s="36"/>
      <c r="GMJ77" s="338"/>
      <c r="GMK77" s="36"/>
      <c r="GML77" s="338"/>
      <c r="GMM77" s="36"/>
      <c r="GMN77" s="338"/>
      <c r="GMO77" s="36"/>
      <c r="GMP77" s="338"/>
      <c r="GMQ77" s="36"/>
      <c r="GMR77" s="338"/>
      <c r="GMS77" s="36"/>
      <c r="GMT77" s="338"/>
      <c r="GMU77" s="36"/>
      <c r="GMV77" s="338"/>
      <c r="GMW77" s="36"/>
      <c r="GMX77" s="338"/>
      <c r="GMY77" s="36"/>
      <c r="GMZ77" s="338"/>
      <c r="GNA77" s="36"/>
      <c r="GNB77" s="338"/>
      <c r="GNC77" s="36"/>
      <c r="GND77" s="338"/>
      <c r="GNE77" s="36"/>
      <c r="GNF77" s="338"/>
      <c r="GNG77" s="36"/>
      <c r="GNH77" s="338"/>
      <c r="GNI77" s="36"/>
      <c r="GNJ77" s="338"/>
      <c r="GNK77" s="36"/>
      <c r="GNL77" s="338"/>
      <c r="GNM77" s="36"/>
      <c r="GNN77" s="338"/>
      <c r="GNO77" s="36"/>
      <c r="GNP77" s="338"/>
      <c r="GNQ77" s="36"/>
      <c r="GNR77" s="338"/>
      <c r="GNS77" s="36"/>
      <c r="GNT77" s="338"/>
      <c r="GNU77" s="36"/>
      <c r="GNV77" s="338"/>
      <c r="GNW77" s="36"/>
      <c r="GNX77" s="338"/>
      <c r="GNY77" s="36"/>
      <c r="GNZ77" s="338"/>
      <c r="GOA77" s="36"/>
      <c r="GOB77" s="338"/>
      <c r="GOC77" s="36"/>
      <c r="GOD77" s="338"/>
      <c r="GOE77" s="36"/>
      <c r="GOF77" s="338"/>
      <c r="GOG77" s="36"/>
      <c r="GOH77" s="338"/>
      <c r="GOI77" s="36"/>
      <c r="GOJ77" s="338"/>
      <c r="GOK77" s="36"/>
      <c r="GOL77" s="338"/>
      <c r="GOM77" s="36"/>
      <c r="GON77" s="338"/>
      <c r="GOO77" s="36"/>
      <c r="GOP77" s="338"/>
      <c r="GOQ77" s="36"/>
      <c r="GOR77" s="338"/>
      <c r="GOS77" s="36"/>
      <c r="GOT77" s="338"/>
      <c r="GOU77" s="36"/>
      <c r="GOV77" s="338"/>
      <c r="GOW77" s="36"/>
      <c r="GOX77" s="338"/>
      <c r="GOY77" s="36"/>
      <c r="GOZ77" s="338"/>
      <c r="GPA77" s="36"/>
      <c r="GPB77" s="338"/>
      <c r="GPC77" s="36"/>
      <c r="GPD77" s="338"/>
      <c r="GPE77" s="36"/>
      <c r="GPF77" s="338"/>
      <c r="GPG77" s="36"/>
      <c r="GPH77" s="338"/>
      <c r="GPI77" s="36"/>
      <c r="GPJ77" s="338"/>
      <c r="GPK77" s="36"/>
      <c r="GPL77" s="338"/>
      <c r="GPM77" s="36"/>
      <c r="GPN77" s="338"/>
      <c r="GPO77" s="36"/>
      <c r="GPP77" s="338"/>
      <c r="GPQ77" s="36"/>
      <c r="GPR77" s="338"/>
      <c r="GPS77" s="36"/>
      <c r="GPT77" s="338"/>
      <c r="GPU77" s="36"/>
      <c r="GPV77" s="338"/>
      <c r="GPW77" s="36"/>
      <c r="GPX77" s="338"/>
      <c r="GPY77" s="36"/>
      <c r="GPZ77" s="338"/>
      <c r="GQA77" s="36"/>
      <c r="GQB77" s="338"/>
      <c r="GQC77" s="36"/>
      <c r="GQD77" s="338"/>
      <c r="GQE77" s="36"/>
      <c r="GQF77" s="338"/>
      <c r="GQG77" s="36"/>
      <c r="GQH77" s="338"/>
      <c r="GQI77" s="36"/>
      <c r="GQJ77" s="338"/>
      <c r="GQK77" s="36"/>
      <c r="GQL77" s="338"/>
      <c r="GQM77" s="36"/>
      <c r="GQN77" s="338"/>
      <c r="GQO77" s="36"/>
      <c r="GQP77" s="338"/>
      <c r="GQQ77" s="36"/>
      <c r="GQR77" s="338"/>
      <c r="GQS77" s="36"/>
      <c r="GQT77" s="338"/>
      <c r="GQU77" s="36"/>
      <c r="GQV77" s="338"/>
      <c r="GQW77" s="36"/>
      <c r="GQX77" s="338"/>
      <c r="GQY77" s="36"/>
      <c r="GQZ77" s="338"/>
      <c r="GRA77" s="36"/>
      <c r="GRB77" s="338"/>
      <c r="GRC77" s="36"/>
      <c r="GRD77" s="338"/>
      <c r="GRE77" s="36"/>
      <c r="GRF77" s="338"/>
      <c r="GRG77" s="36"/>
      <c r="GRH77" s="338"/>
      <c r="GRI77" s="36"/>
      <c r="GRJ77" s="338"/>
      <c r="GRK77" s="36"/>
      <c r="GRL77" s="338"/>
      <c r="GRM77" s="36"/>
      <c r="GRN77" s="338"/>
      <c r="GRO77" s="36"/>
      <c r="GRP77" s="338"/>
      <c r="GRQ77" s="36"/>
      <c r="GRR77" s="338"/>
      <c r="GRS77" s="36"/>
      <c r="GRT77" s="338"/>
      <c r="GRU77" s="36"/>
      <c r="GRV77" s="338"/>
      <c r="GRW77" s="36"/>
      <c r="GRX77" s="338"/>
      <c r="GRY77" s="36"/>
      <c r="GRZ77" s="338"/>
      <c r="GSA77" s="36"/>
      <c r="GSB77" s="338"/>
      <c r="GSC77" s="36"/>
      <c r="GSD77" s="338"/>
      <c r="GSE77" s="36"/>
      <c r="GSF77" s="338"/>
      <c r="GSG77" s="36"/>
      <c r="GSH77" s="338"/>
      <c r="GSI77" s="36"/>
      <c r="GSJ77" s="338"/>
      <c r="GSK77" s="36"/>
      <c r="GSL77" s="338"/>
      <c r="GSM77" s="36"/>
      <c r="GSN77" s="338"/>
      <c r="GSO77" s="36"/>
      <c r="GSP77" s="338"/>
      <c r="GSQ77" s="36"/>
      <c r="GSR77" s="338"/>
      <c r="GSS77" s="36"/>
      <c r="GST77" s="338"/>
      <c r="GSU77" s="36"/>
      <c r="GSV77" s="338"/>
      <c r="GSW77" s="36"/>
      <c r="GSX77" s="338"/>
      <c r="GSY77" s="36"/>
      <c r="GSZ77" s="338"/>
      <c r="GTA77" s="36"/>
      <c r="GTB77" s="338"/>
      <c r="GTC77" s="36"/>
      <c r="GTD77" s="338"/>
      <c r="GTE77" s="36"/>
      <c r="GTF77" s="338"/>
      <c r="GTG77" s="36"/>
      <c r="GTH77" s="338"/>
      <c r="GTI77" s="36"/>
      <c r="GTJ77" s="338"/>
      <c r="GTK77" s="36"/>
      <c r="GTL77" s="338"/>
      <c r="GTM77" s="36"/>
      <c r="GTN77" s="338"/>
      <c r="GTO77" s="36"/>
      <c r="GTP77" s="338"/>
      <c r="GTQ77" s="36"/>
      <c r="GTR77" s="338"/>
      <c r="GTS77" s="36"/>
      <c r="GTT77" s="338"/>
      <c r="GTU77" s="36"/>
      <c r="GTV77" s="338"/>
      <c r="GTW77" s="36"/>
      <c r="GTX77" s="338"/>
      <c r="GTY77" s="36"/>
      <c r="GTZ77" s="338"/>
      <c r="GUA77" s="36"/>
      <c r="GUB77" s="338"/>
      <c r="GUC77" s="36"/>
      <c r="GUD77" s="338"/>
      <c r="GUE77" s="36"/>
      <c r="GUF77" s="338"/>
      <c r="GUG77" s="36"/>
      <c r="GUH77" s="338"/>
      <c r="GUI77" s="36"/>
      <c r="GUJ77" s="338"/>
      <c r="GUK77" s="36"/>
      <c r="GUL77" s="338"/>
      <c r="GUM77" s="36"/>
      <c r="GUN77" s="338"/>
      <c r="GUO77" s="36"/>
      <c r="GUP77" s="338"/>
      <c r="GUQ77" s="36"/>
      <c r="GUR77" s="338"/>
      <c r="GUS77" s="36"/>
      <c r="GUT77" s="338"/>
      <c r="GUU77" s="36"/>
      <c r="GUV77" s="338"/>
      <c r="GUW77" s="36"/>
      <c r="GUX77" s="338"/>
      <c r="GUY77" s="36"/>
      <c r="GUZ77" s="338"/>
      <c r="GVA77" s="36"/>
      <c r="GVB77" s="338"/>
      <c r="GVC77" s="36"/>
      <c r="GVD77" s="338"/>
      <c r="GVE77" s="36"/>
      <c r="GVF77" s="338"/>
      <c r="GVG77" s="36"/>
      <c r="GVH77" s="338"/>
      <c r="GVI77" s="36"/>
      <c r="GVJ77" s="338"/>
      <c r="GVK77" s="36"/>
      <c r="GVL77" s="338"/>
      <c r="GVM77" s="36"/>
      <c r="GVN77" s="338"/>
      <c r="GVO77" s="36"/>
      <c r="GVP77" s="338"/>
      <c r="GVQ77" s="36"/>
      <c r="GVR77" s="338"/>
      <c r="GVS77" s="36"/>
      <c r="GVT77" s="338"/>
      <c r="GVU77" s="36"/>
      <c r="GVV77" s="338"/>
      <c r="GVW77" s="36"/>
      <c r="GVX77" s="338"/>
      <c r="GVY77" s="36"/>
      <c r="GVZ77" s="338"/>
      <c r="GWA77" s="36"/>
      <c r="GWB77" s="338"/>
      <c r="GWC77" s="36"/>
      <c r="GWD77" s="338"/>
      <c r="GWE77" s="36"/>
      <c r="GWF77" s="338"/>
      <c r="GWG77" s="36"/>
      <c r="GWH77" s="338"/>
      <c r="GWI77" s="36"/>
      <c r="GWJ77" s="338"/>
      <c r="GWK77" s="36"/>
      <c r="GWL77" s="338"/>
      <c r="GWM77" s="36"/>
      <c r="GWN77" s="338"/>
      <c r="GWO77" s="36"/>
      <c r="GWP77" s="338"/>
      <c r="GWQ77" s="36"/>
      <c r="GWR77" s="338"/>
      <c r="GWS77" s="36"/>
      <c r="GWT77" s="338"/>
      <c r="GWU77" s="36"/>
      <c r="GWV77" s="338"/>
      <c r="GWW77" s="36"/>
      <c r="GWX77" s="338"/>
      <c r="GWY77" s="36"/>
      <c r="GWZ77" s="338"/>
      <c r="GXA77" s="36"/>
      <c r="GXB77" s="338"/>
      <c r="GXC77" s="36"/>
      <c r="GXD77" s="338"/>
      <c r="GXE77" s="36"/>
      <c r="GXF77" s="338"/>
      <c r="GXG77" s="36"/>
      <c r="GXH77" s="338"/>
      <c r="GXI77" s="36"/>
      <c r="GXJ77" s="338"/>
      <c r="GXK77" s="36"/>
      <c r="GXL77" s="338"/>
      <c r="GXM77" s="36"/>
      <c r="GXN77" s="338"/>
      <c r="GXO77" s="36"/>
      <c r="GXP77" s="338"/>
      <c r="GXQ77" s="36"/>
      <c r="GXR77" s="338"/>
      <c r="GXS77" s="36"/>
      <c r="GXT77" s="338"/>
      <c r="GXU77" s="36"/>
      <c r="GXV77" s="338"/>
      <c r="GXW77" s="36"/>
      <c r="GXX77" s="338"/>
      <c r="GXY77" s="36"/>
      <c r="GXZ77" s="338"/>
      <c r="GYA77" s="36"/>
      <c r="GYB77" s="338"/>
      <c r="GYC77" s="36"/>
      <c r="GYD77" s="338"/>
      <c r="GYE77" s="36"/>
      <c r="GYF77" s="338"/>
      <c r="GYG77" s="36"/>
      <c r="GYH77" s="338"/>
      <c r="GYI77" s="36"/>
      <c r="GYJ77" s="338"/>
      <c r="GYK77" s="36"/>
      <c r="GYL77" s="338"/>
      <c r="GYM77" s="36"/>
      <c r="GYN77" s="338"/>
      <c r="GYO77" s="36"/>
      <c r="GYP77" s="338"/>
      <c r="GYQ77" s="36"/>
      <c r="GYR77" s="338"/>
      <c r="GYS77" s="36"/>
      <c r="GYT77" s="338"/>
      <c r="GYU77" s="36"/>
      <c r="GYV77" s="338"/>
      <c r="GYW77" s="36"/>
      <c r="GYX77" s="338"/>
      <c r="GYY77" s="36"/>
      <c r="GYZ77" s="338"/>
      <c r="GZA77" s="36"/>
      <c r="GZB77" s="338"/>
      <c r="GZC77" s="36"/>
      <c r="GZD77" s="338"/>
      <c r="GZE77" s="36"/>
      <c r="GZF77" s="338"/>
      <c r="GZG77" s="36"/>
      <c r="GZH77" s="338"/>
      <c r="GZI77" s="36"/>
      <c r="GZJ77" s="338"/>
      <c r="GZK77" s="36"/>
      <c r="GZL77" s="338"/>
      <c r="GZM77" s="36"/>
      <c r="GZN77" s="338"/>
      <c r="GZO77" s="36"/>
      <c r="GZP77" s="338"/>
      <c r="GZQ77" s="36"/>
      <c r="GZR77" s="338"/>
      <c r="GZS77" s="36"/>
      <c r="GZT77" s="338"/>
      <c r="GZU77" s="36"/>
      <c r="GZV77" s="338"/>
      <c r="GZW77" s="36"/>
      <c r="GZX77" s="338"/>
      <c r="GZY77" s="36"/>
      <c r="GZZ77" s="338"/>
      <c r="HAA77" s="36"/>
      <c r="HAB77" s="338"/>
      <c r="HAC77" s="36"/>
      <c r="HAD77" s="338"/>
      <c r="HAE77" s="36"/>
      <c r="HAF77" s="338"/>
      <c r="HAG77" s="36"/>
      <c r="HAH77" s="338"/>
      <c r="HAI77" s="36"/>
      <c r="HAJ77" s="338"/>
      <c r="HAK77" s="36"/>
      <c r="HAL77" s="338"/>
      <c r="HAM77" s="36"/>
      <c r="HAN77" s="338"/>
      <c r="HAO77" s="36"/>
      <c r="HAP77" s="338"/>
      <c r="HAQ77" s="36"/>
      <c r="HAR77" s="338"/>
      <c r="HAS77" s="36"/>
      <c r="HAT77" s="338"/>
      <c r="HAU77" s="36"/>
      <c r="HAV77" s="338"/>
      <c r="HAW77" s="36"/>
      <c r="HAX77" s="338"/>
      <c r="HAY77" s="36"/>
      <c r="HAZ77" s="338"/>
      <c r="HBA77" s="36"/>
      <c r="HBB77" s="338"/>
      <c r="HBC77" s="36"/>
      <c r="HBD77" s="338"/>
      <c r="HBE77" s="36"/>
      <c r="HBF77" s="338"/>
      <c r="HBG77" s="36"/>
      <c r="HBH77" s="338"/>
      <c r="HBI77" s="36"/>
      <c r="HBJ77" s="338"/>
      <c r="HBK77" s="36"/>
      <c r="HBL77" s="338"/>
      <c r="HBM77" s="36"/>
      <c r="HBN77" s="338"/>
      <c r="HBO77" s="36"/>
      <c r="HBP77" s="338"/>
      <c r="HBQ77" s="36"/>
      <c r="HBR77" s="338"/>
      <c r="HBS77" s="36"/>
      <c r="HBT77" s="338"/>
      <c r="HBU77" s="36"/>
      <c r="HBV77" s="338"/>
      <c r="HBW77" s="36"/>
      <c r="HBX77" s="338"/>
      <c r="HBY77" s="36"/>
      <c r="HBZ77" s="338"/>
      <c r="HCA77" s="36"/>
      <c r="HCB77" s="338"/>
      <c r="HCC77" s="36"/>
      <c r="HCD77" s="338"/>
      <c r="HCE77" s="36"/>
      <c r="HCF77" s="338"/>
      <c r="HCG77" s="36"/>
      <c r="HCH77" s="338"/>
      <c r="HCI77" s="36"/>
      <c r="HCJ77" s="338"/>
      <c r="HCK77" s="36"/>
      <c r="HCL77" s="338"/>
      <c r="HCM77" s="36"/>
      <c r="HCN77" s="338"/>
      <c r="HCO77" s="36"/>
      <c r="HCP77" s="338"/>
      <c r="HCQ77" s="36"/>
      <c r="HCR77" s="338"/>
      <c r="HCS77" s="36"/>
      <c r="HCT77" s="338"/>
      <c r="HCU77" s="36"/>
      <c r="HCV77" s="338"/>
      <c r="HCW77" s="36"/>
      <c r="HCX77" s="338"/>
      <c r="HCY77" s="36"/>
      <c r="HCZ77" s="338"/>
      <c r="HDA77" s="36"/>
      <c r="HDB77" s="338"/>
      <c r="HDC77" s="36"/>
      <c r="HDD77" s="338"/>
      <c r="HDE77" s="36"/>
      <c r="HDF77" s="338"/>
      <c r="HDG77" s="36"/>
      <c r="HDH77" s="338"/>
      <c r="HDI77" s="36"/>
      <c r="HDJ77" s="338"/>
      <c r="HDK77" s="36"/>
      <c r="HDL77" s="338"/>
      <c r="HDM77" s="36"/>
      <c r="HDN77" s="338"/>
      <c r="HDO77" s="36"/>
      <c r="HDP77" s="338"/>
      <c r="HDQ77" s="36"/>
      <c r="HDR77" s="338"/>
      <c r="HDS77" s="36"/>
      <c r="HDT77" s="338"/>
      <c r="HDU77" s="36"/>
      <c r="HDV77" s="338"/>
      <c r="HDW77" s="36"/>
      <c r="HDX77" s="338"/>
      <c r="HDY77" s="36"/>
      <c r="HDZ77" s="338"/>
      <c r="HEA77" s="36"/>
      <c r="HEB77" s="338"/>
      <c r="HEC77" s="36"/>
      <c r="HED77" s="338"/>
      <c r="HEE77" s="36"/>
      <c r="HEF77" s="338"/>
      <c r="HEG77" s="36"/>
      <c r="HEH77" s="338"/>
      <c r="HEI77" s="36"/>
      <c r="HEJ77" s="338"/>
      <c r="HEK77" s="36"/>
      <c r="HEL77" s="338"/>
      <c r="HEM77" s="36"/>
      <c r="HEN77" s="338"/>
      <c r="HEO77" s="36"/>
      <c r="HEP77" s="338"/>
      <c r="HEQ77" s="36"/>
      <c r="HER77" s="338"/>
      <c r="HES77" s="36"/>
      <c r="HET77" s="338"/>
      <c r="HEU77" s="36"/>
      <c r="HEV77" s="338"/>
      <c r="HEW77" s="36"/>
      <c r="HEX77" s="338"/>
      <c r="HEY77" s="36"/>
      <c r="HEZ77" s="338"/>
      <c r="HFA77" s="36"/>
      <c r="HFB77" s="338"/>
      <c r="HFC77" s="36"/>
      <c r="HFD77" s="338"/>
      <c r="HFE77" s="36"/>
      <c r="HFF77" s="338"/>
      <c r="HFG77" s="36"/>
      <c r="HFH77" s="338"/>
      <c r="HFI77" s="36"/>
      <c r="HFJ77" s="338"/>
      <c r="HFK77" s="36"/>
      <c r="HFL77" s="338"/>
      <c r="HFM77" s="36"/>
      <c r="HFN77" s="338"/>
      <c r="HFO77" s="36"/>
      <c r="HFP77" s="338"/>
      <c r="HFQ77" s="36"/>
      <c r="HFR77" s="338"/>
      <c r="HFS77" s="36"/>
      <c r="HFT77" s="338"/>
      <c r="HFU77" s="36"/>
      <c r="HFV77" s="338"/>
      <c r="HFW77" s="36"/>
      <c r="HFX77" s="338"/>
      <c r="HFY77" s="36"/>
      <c r="HFZ77" s="338"/>
      <c r="HGA77" s="36"/>
      <c r="HGB77" s="338"/>
      <c r="HGC77" s="36"/>
      <c r="HGD77" s="338"/>
      <c r="HGE77" s="36"/>
      <c r="HGF77" s="338"/>
      <c r="HGG77" s="36"/>
      <c r="HGH77" s="338"/>
      <c r="HGI77" s="36"/>
      <c r="HGJ77" s="338"/>
      <c r="HGK77" s="36"/>
      <c r="HGL77" s="338"/>
      <c r="HGM77" s="36"/>
      <c r="HGN77" s="338"/>
      <c r="HGO77" s="36"/>
      <c r="HGP77" s="338"/>
      <c r="HGQ77" s="36"/>
      <c r="HGR77" s="338"/>
      <c r="HGS77" s="36"/>
      <c r="HGT77" s="338"/>
      <c r="HGU77" s="36"/>
      <c r="HGV77" s="338"/>
      <c r="HGW77" s="36"/>
      <c r="HGX77" s="338"/>
      <c r="HGY77" s="36"/>
      <c r="HGZ77" s="338"/>
      <c r="HHA77" s="36"/>
      <c r="HHB77" s="338"/>
      <c r="HHC77" s="36"/>
      <c r="HHD77" s="338"/>
      <c r="HHE77" s="36"/>
      <c r="HHF77" s="338"/>
      <c r="HHG77" s="36"/>
      <c r="HHH77" s="338"/>
      <c r="HHI77" s="36"/>
      <c r="HHJ77" s="338"/>
      <c r="HHK77" s="36"/>
      <c r="HHL77" s="338"/>
      <c r="HHM77" s="36"/>
      <c r="HHN77" s="338"/>
      <c r="HHO77" s="36"/>
      <c r="HHP77" s="338"/>
      <c r="HHQ77" s="36"/>
      <c r="HHR77" s="338"/>
      <c r="HHS77" s="36"/>
      <c r="HHT77" s="338"/>
      <c r="HHU77" s="36"/>
      <c r="HHV77" s="338"/>
      <c r="HHW77" s="36"/>
      <c r="HHX77" s="338"/>
      <c r="HHY77" s="36"/>
      <c r="HHZ77" s="338"/>
      <c r="HIA77" s="36"/>
      <c r="HIB77" s="338"/>
      <c r="HIC77" s="36"/>
      <c r="HID77" s="338"/>
      <c r="HIE77" s="36"/>
      <c r="HIF77" s="338"/>
      <c r="HIG77" s="36"/>
      <c r="HIH77" s="338"/>
      <c r="HII77" s="36"/>
      <c r="HIJ77" s="338"/>
      <c r="HIK77" s="36"/>
      <c r="HIL77" s="338"/>
      <c r="HIM77" s="36"/>
      <c r="HIN77" s="338"/>
      <c r="HIO77" s="36"/>
      <c r="HIP77" s="338"/>
      <c r="HIQ77" s="36"/>
      <c r="HIR77" s="338"/>
      <c r="HIS77" s="36"/>
      <c r="HIT77" s="338"/>
      <c r="HIU77" s="36"/>
      <c r="HIV77" s="338"/>
      <c r="HIW77" s="36"/>
      <c r="HIX77" s="338"/>
      <c r="HIY77" s="36"/>
      <c r="HIZ77" s="338"/>
      <c r="HJA77" s="36"/>
      <c r="HJB77" s="338"/>
      <c r="HJC77" s="36"/>
      <c r="HJD77" s="338"/>
      <c r="HJE77" s="36"/>
      <c r="HJF77" s="338"/>
      <c r="HJG77" s="36"/>
      <c r="HJH77" s="338"/>
      <c r="HJI77" s="36"/>
      <c r="HJJ77" s="338"/>
      <c r="HJK77" s="36"/>
      <c r="HJL77" s="338"/>
      <c r="HJM77" s="36"/>
      <c r="HJN77" s="338"/>
      <c r="HJO77" s="36"/>
      <c r="HJP77" s="338"/>
      <c r="HJQ77" s="36"/>
      <c r="HJR77" s="338"/>
      <c r="HJS77" s="36"/>
      <c r="HJT77" s="338"/>
      <c r="HJU77" s="36"/>
      <c r="HJV77" s="338"/>
      <c r="HJW77" s="36"/>
      <c r="HJX77" s="338"/>
      <c r="HJY77" s="36"/>
      <c r="HJZ77" s="338"/>
      <c r="HKA77" s="36"/>
      <c r="HKB77" s="338"/>
      <c r="HKC77" s="36"/>
      <c r="HKD77" s="338"/>
      <c r="HKE77" s="36"/>
      <c r="HKF77" s="338"/>
      <c r="HKG77" s="36"/>
      <c r="HKH77" s="338"/>
      <c r="HKI77" s="36"/>
      <c r="HKJ77" s="338"/>
      <c r="HKK77" s="36"/>
      <c r="HKL77" s="338"/>
      <c r="HKM77" s="36"/>
      <c r="HKN77" s="338"/>
      <c r="HKO77" s="36"/>
      <c r="HKP77" s="338"/>
      <c r="HKQ77" s="36"/>
      <c r="HKR77" s="338"/>
      <c r="HKS77" s="36"/>
      <c r="HKT77" s="338"/>
      <c r="HKU77" s="36"/>
      <c r="HKV77" s="338"/>
      <c r="HKW77" s="36"/>
      <c r="HKX77" s="338"/>
      <c r="HKY77" s="36"/>
      <c r="HKZ77" s="338"/>
      <c r="HLA77" s="36"/>
      <c r="HLB77" s="338"/>
      <c r="HLC77" s="36"/>
      <c r="HLD77" s="338"/>
      <c r="HLE77" s="36"/>
      <c r="HLF77" s="338"/>
      <c r="HLG77" s="36"/>
      <c r="HLH77" s="338"/>
      <c r="HLI77" s="36"/>
      <c r="HLJ77" s="338"/>
      <c r="HLK77" s="36"/>
      <c r="HLL77" s="338"/>
      <c r="HLM77" s="36"/>
      <c r="HLN77" s="338"/>
      <c r="HLO77" s="36"/>
      <c r="HLP77" s="338"/>
      <c r="HLQ77" s="36"/>
      <c r="HLR77" s="338"/>
      <c r="HLS77" s="36"/>
      <c r="HLT77" s="338"/>
      <c r="HLU77" s="36"/>
      <c r="HLV77" s="338"/>
      <c r="HLW77" s="36"/>
      <c r="HLX77" s="338"/>
      <c r="HLY77" s="36"/>
      <c r="HLZ77" s="338"/>
      <c r="HMA77" s="36"/>
      <c r="HMB77" s="338"/>
      <c r="HMC77" s="36"/>
      <c r="HMD77" s="338"/>
      <c r="HME77" s="36"/>
      <c r="HMF77" s="338"/>
      <c r="HMG77" s="36"/>
      <c r="HMH77" s="338"/>
      <c r="HMI77" s="36"/>
      <c r="HMJ77" s="338"/>
      <c r="HMK77" s="36"/>
      <c r="HML77" s="338"/>
      <c r="HMM77" s="36"/>
      <c r="HMN77" s="338"/>
      <c r="HMO77" s="36"/>
      <c r="HMP77" s="338"/>
      <c r="HMQ77" s="36"/>
      <c r="HMR77" s="338"/>
      <c r="HMS77" s="36"/>
      <c r="HMT77" s="338"/>
      <c r="HMU77" s="36"/>
      <c r="HMV77" s="338"/>
      <c r="HMW77" s="36"/>
      <c r="HMX77" s="338"/>
      <c r="HMY77" s="36"/>
      <c r="HMZ77" s="338"/>
      <c r="HNA77" s="36"/>
      <c r="HNB77" s="338"/>
      <c r="HNC77" s="36"/>
      <c r="HND77" s="338"/>
      <c r="HNE77" s="36"/>
      <c r="HNF77" s="338"/>
      <c r="HNG77" s="36"/>
      <c r="HNH77" s="338"/>
      <c r="HNI77" s="36"/>
      <c r="HNJ77" s="338"/>
      <c r="HNK77" s="36"/>
      <c r="HNL77" s="338"/>
      <c r="HNM77" s="36"/>
      <c r="HNN77" s="338"/>
      <c r="HNO77" s="36"/>
      <c r="HNP77" s="338"/>
      <c r="HNQ77" s="36"/>
      <c r="HNR77" s="338"/>
      <c r="HNS77" s="36"/>
      <c r="HNT77" s="338"/>
      <c r="HNU77" s="36"/>
      <c r="HNV77" s="338"/>
      <c r="HNW77" s="36"/>
      <c r="HNX77" s="338"/>
      <c r="HNY77" s="36"/>
      <c r="HNZ77" s="338"/>
      <c r="HOA77" s="36"/>
      <c r="HOB77" s="338"/>
      <c r="HOC77" s="36"/>
      <c r="HOD77" s="338"/>
      <c r="HOE77" s="36"/>
      <c r="HOF77" s="338"/>
      <c r="HOG77" s="36"/>
      <c r="HOH77" s="338"/>
      <c r="HOI77" s="36"/>
      <c r="HOJ77" s="338"/>
      <c r="HOK77" s="36"/>
      <c r="HOL77" s="338"/>
      <c r="HOM77" s="36"/>
      <c r="HON77" s="338"/>
      <c r="HOO77" s="36"/>
      <c r="HOP77" s="338"/>
      <c r="HOQ77" s="36"/>
      <c r="HOR77" s="338"/>
      <c r="HOS77" s="36"/>
      <c r="HOT77" s="338"/>
      <c r="HOU77" s="36"/>
      <c r="HOV77" s="338"/>
      <c r="HOW77" s="36"/>
      <c r="HOX77" s="338"/>
      <c r="HOY77" s="36"/>
      <c r="HOZ77" s="338"/>
      <c r="HPA77" s="36"/>
      <c r="HPB77" s="338"/>
      <c r="HPC77" s="36"/>
      <c r="HPD77" s="338"/>
      <c r="HPE77" s="36"/>
      <c r="HPF77" s="338"/>
      <c r="HPG77" s="36"/>
      <c r="HPH77" s="338"/>
      <c r="HPI77" s="36"/>
      <c r="HPJ77" s="338"/>
      <c r="HPK77" s="36"/>
      <c r="HPL77" s="338"/>
      <c r="HPM77" s="36"/>
      <c r="HPN77" s="338"/>
      <c r="HPO77" s="36"/>
      <c r="HPP77" s="338"/>
      <c r="HPQ77" s="36"/>
      <c r="HPR77" s="338"/>
      <c r="HPS77" s="36"/>
      <c r="HPT77" s="338"/>
      <c r="HPU77" s="36"/>
      <c r="HPV77" s="338"/>
      <c r="HPW77" s="36"/>
      <c r="HPX77" s="338"/>
      <c r="HPY77" s="36"/>
      <c r="HPZ77" s="338"/>
      <c r="HQA77" s="36"/>
      <c r="HQB77" s="338"/>
      <c r="HQC77" s="36"/>
      <c r="HQD77" s="338"/>
      <c r="HQE77" s="36"/>
      <c r="HQF77" s="338"/>
      <c r="HQG77" s="36"/>
      <c r="HQH77" s="338"/>
      <c r="HQI77" s="36"/>
      <c r="HQJ77" s="338"/>
      <c r="HQK77" s="36"/>
      <c r="HQL77" s="338"/>
      <c r="HQM77" s="36"/>
      <c r="HQN77" s="338"/>
      <c r="HQO77" s="36"/>
      <c r="HQP77" s="338"/>
      <c r="HQQ77" s="36"/>
      <c r="HQR77" s="338"/>
      <c r="HQS77" s="36"/>
      <c r="HQT77" s="338"/>
      <c r="HQU77" s="36"/>
      <c r="HQV77" s="338"/>
      <c r="HQW77" s="36"/>
      <c r="HQX77" s="338"/>
      <c r="HQY77" s="36"/>
      <c r="HQZ77" s="338"/>
      <c r="HRA77" s="36"/>
      <c r="HRB77" s="338"/>
      <c r="HRC77" s="36"/>
      <c r="HRD77" s="338"/>
      <c r="HRE77" s="36"/>
      <c r="HRF77" s="338"/>
      <c r="HRG77" s="36"/>
      <c r="HRH77" s="338"/>
      <c r="HRI77" s="36"/>
      <c r="HRJ77" s="338"/>
      <c r="HRK77" s="36"/>
      <c r="HRL77" s="338"/>
      <c r="HRM77" s="36"/>
      <c r="HRN77" s="338"/>
      <c r="HRO77" s="36"/>
      <c r="HRP77" s="338"/>
      <c r="HRQ77" s="36"/>
      <c r="HRR77" s="338"/>
      <c r="HRS77" s="36"/>
      <c r="HRT77" s="338"/>
      <c r="HRU77" s="36"/>
      <c r="HRV77" s="338"/>
      <c r="HRW77" s="36"/>
      <c r="HRX77" s="338"/>
      <c r="HRY77" s="36"/>
      <c r="HRZ77" s="338"/>
      <c r="HSA77" s="36"/>
      <c r="HSB77" s="338"/>
      <c r="HSC77" s="36"/>
      <c r="HSD77" s="338"/>
      <c r="HSE77" s="36"/>
      <c r="HSF77" s="338"/>
      <c r="HSG77" s="36"/>
      <c r="HSH77" s="338"/>
      <c r="HSI77" s="36"/>
      <c r="HSJ77" s="338"/>
      <c r="HSK77" s="36"/>
      <c r="HSL77" s="338"/>
      <c r="HSM77" s="36"/>
      <c r="HSN77" s="338"/>
      <c r="HSO77" s="36"/>
      <c r="HSP77" s="338"/>
      <c r="HSQ77" s="36"/>
      <c r="HSR77" s="338"/>
      <c r="HSS77" s="36"/>
      <c r="HST77" s="338"/>
      <c r="HSU77" s="36"/>
      <c r="HSV77" s="338"/>
      <c r="HSW77" s="36"/>
      <c r="HSX77" s="338"/>
      <c r="HSY77" s="36"/>
      <c r="HSZ77" s="338"/>
      <c r="HTA77" s="36"/>
      <c r="HTB77" s="338"/>
      <c r="HTC77" s="36"/>
      <c r="HTD77" s="338"/>
      <c r="HTE77" s="36"/>
      <c r="HTF77" s="338"/>
      <c r="HTG77" s="36"/>
      <c r="HTH77" s="338"/>
      <c r="HTI77" s="36"/>
      <c r="HTJ77" s="338"/>
      <c r="HTK77" s="36"/>
      <c r="HTL77" s="338"/>
      <c r="HTM77" s="36"/>
      <c r="HTN77" s="338"/>
      <c r="HTO77" s="36"/>
      <c r="HTP77" s="338"/>
      <c r="HTQ77" s="36"/>
      <c r="HTR77" s="338"/>
      <c r="HTS77" s="36"/>
      <c r="HTT77" s="338"/>
      <c r="HTU77" s="36"/>
      <c r="HTV77" s="338"/>
      <c r="HTW77" s="36"/>
      <c r="HTX77" s="338"/>
      <c r="HTY77" s="36"/>
      <c r="HTZ77" s="338"/>
      <c r="HUA77" s="36"/>
      <c r="HUB77" s="338"/>
      <c r="HUC77" s="36"/>
      <c r="HUD77" s="338"/>
      <c r="HUE77" s="36"/>
      <c r="HUF77" s="338"/>
      <c r="HUG77" s="36"/>
      <c r="HUH77" s="338"/>
      <c r="HUI77" s="36"/>
      <c r="HUJ77" s="338"/>
      <c r="HUK77" s="36"/>
      <c r="HUL77" s="338"/>
      <c r="HUM77" s="36"/>
      <c r="HUN77" s="338"/>
      <c r="HUO77" s="36"/>
      <c r="HUP77" s="338"/>
      <c r="HUQ77" s="36"/>
      <c r="HUR77" s="338"/>
      <c r="HUS77" s="36"/>
      <c r="HUT77" s="338"/>
      <c r="HUU77" s="36"/>
      <c r="HUV77" s="338"/>
      <c r="HUW77" s="36"/>
      <c r="HUX77" s="338"/>
      <c r="HUY77" s="36"/>
      <c r="HUZ77" s="338"/>
      <c r="HVA77" s="36"/>
      <c r="HVB77" s="338"/>
      <c r="HVC77" s="36"/>
      <c r="HVD77" s="338"/>
      <c r="HVE77" s="36"/>
      <c r="HVF77" s="338"/>
      <c r="HVG77" s="36"/>
      <c r="HVH77" s="338"/>
      <c r="HVI77" s="36"/>
      <c r="HVJ77" s="338"/>
      <c r="HVK77" s="36"/>
      <c r="HVL77" s="338"/>
      <c r="HVM77" s="36"/>
      <c r="HVN77" s="338"/>
      <c r="HVO77" s="36"/>
      <c r="HVP77" s="338"/>
      <c r="HVQ77" s="36"/>
      <c r="HVR77" s="338"/>
      <c r="HVS77" s="36"/>
      <c r="HVT77" s="338"/>
      <c r="HVU77" s="36"/>
      <c r="HVV77" s="338"/>
      <c r="HVW77" s="36"/>
      <c r="HVX77" s="338"/>
      <c r="HVY77" s="36"/>
      <c r="HVZ77" s="338"/>
      <c r="HWA77" s="36"/>
      <c r="HWB77" s="338"/>
      <c r="HWC77" s="36"/>
      <c r="HWD77" s="338"/>
      <c r="HWE77" s="36"/>
      <c r="HWF77" s="338"/>
      <c r="HWG77" s="36"/>
      <c r="HWH77" s="338"/>
      <c r="HWI77" s="36"/>
      <c r="HWJ77" s="338"/>
      <c r="HWK77" s="36"/>
      <c r="HWL77" s="338"/>
      <c r="HWM77" s="36"/>
      <c r="HWN77" s="338"/>
      <c r="HWO77" s="36"/>
      <c r="HWP77" s="338"/>
      <c r="HWQ77" s="36"/>
      <c r="HWR77" s="338"/>
      <c r="HWS77" s="36"/>
      <c r="HWT77" s="338"/>
      <c r="HWU77" s="36"/>
      <c r="HWV77" s="338"/>
      <c r="HWW77" s="36"/>
      <c r="HWX77" s="338"/>
      <c r="HWY77" s="36"/>
      <c r="HWZ77" s="338"/>
      <c r="HXA77" s="36"/>
      <c r="HXB77" s="338"/>
      <c r="HXC77" s="36"/>
      <c r="HXD77" s="338"/>
      <c r="HXE77" s="36"/>
      <c r="HXF77" s="338"/>
      <c r="HXG77" s="36"/>
      <c r="HXH77" s="338"/>
      <c r="HXI77" s="36"/>
      <c r="HXJ77" s="338"/>
      <c r="HXK77" s="36"/>
      <c r="HXL77" s="338"/>
      <c r="HXM77" s="36"/>
      <c r="HXN77" s="338"/>
      <c r="HXO77" s="36"/>
      <c r="HXP77" s="338"/>
      <c r="HXQ77" s="36"/>
      <c r="HXR77" s="338"/>
      <c r="HXS77" s="36"/>
      <c r="HXT77" s="338"/>
      <c r="HXU77" s="36"/>
      <c r="HXV77" s="338"/>
      <c r="HXW77" s="36"/>
      <c r="HXX77" s="338"/>
      <c r="HXY77" s="36"/>
      <c r="HXZ77" s="338"/>
      <c r="HYA77" s="36"/>
      <c r="HYB77" s="338"/>
      <c r="HYC77" s="36"/>
      <c r="HYD77" s="338"/>
      <c r="HYE77" s="36"/>
      <c r="HYF77" s="338"/>
      <c r="HYG77" s="36"/>
      <c r="HYH77" s="338"/>
      <c r="HYI77" s="36"/>
      <c r="HYJ77" s="338"/>
      <c r="HYK77" s="36"/>
      <c r="HYL77" s="338"/>
      <c r="HYM77" s="36"/>
      <c r="HYN77" s="338"/>
      <c r="HYO77" s="36"/>
      <c r="HYP77" s="338"/>
      <c r="HYQ77" s="36"/>
      <c r="HYR77" s="338"/>
      <c r="HYS77" s="36"/>
      <c r="HYT77" s="338"/>
      <c r="HYU77" s="36"/>
      <c r="HYV77" s="338"/>
      <c r="HYW77" s="36"/>
      <c r="HYX77" s="338"/>
      <c r="HYY77" s="36"/>
      <c r="HYZ77" s="338"/>
      <c r="HZA77" s="36"/>
      <c r="HZB77" s="338"/>
      <c r="HZC77" s="36"/>
      <c r="HZD77" s="338"/>
      <c r="HZE77" s="36"/>
      <c r="HZF77" s="338"/>
      <c r="HZG77" s="36"/>
      <c r="HZH77" s="338"/>
      <c r="HZI77" s="36"/>
      <c r="HZJ77" s="338"/>
      <c r="HZK77" s="36"/>
      <c r="HZL77" s="338"/>
      <c r="HZM77" s="36"/>
      <c r="HZN77" s="338"/>
      <c r="HZO77" s="36"/>
      <c r="HZP77" s="338"/>
      <c r="HZQ77" s="36"/>
      <c r="HZR77" s="338"/>
      <c r="HZS77" s="36"/>
      <c r="HZT77" s="338"/>
      <c r="HZU77" s="36"/>
      <c r="HZV77" s="338"/>
      <c r="HZW77" s="36"/>
      <c r="HZX77" s="338"/>
      <c r="HZY77" s="36"/>
      <c r="HZZ77" s="338"/>
      <c r="IAA77" s="36"/>
      <c r="IAB77" s="338"/>
      <c r="IAC77" s="36"/>
      <c r="IAD77" s="338"/>
      <c r="IAE77" s="36"/>
      <c r="IAF77" s="338"/>
      <c r="IAG77" s="36"/>
      <c r="IAH77" s="338"/>
      <c r="IAI77" s="36"/>
      <c r="IAJ77" s="338"/>
      <c r="IAK77" s="36"/>
      <c r="IAL77" s="338"/>
      <c r="IAM77" s="36"/>
      <c r="IAN77" s="338"/>
      <c r="IAO77" s="36"/>
      <c r="IAP77" s="338"/>
      <c r="IAQ77" s="36"/>
      <c r="IAR77" s="338"/>
      <c r="IAS77" s="36"/>
      <c r="IAT77" s="338"/>
      <c r="IAU77" s="36"/>
      <c r="IAV77" s="338"/>
      <c r="IAW77" s="36"/>
      <c r="IAX77" s="338"/>
      <c r="IAY77" s="36"/>
      <c r="IAZ77" s="338"/>
      <c r="IBA77" s="36"/>
      <c r="IBB77" s="338"/>
      <c r="IBC77" s="36"/>
      <c r="IBD77" s="338"/>
      <c r="IBE77" s="36"/>
      <c r="IBF77" s="338"/>
      <c r="IBG77" s="36"/>
      <c r="IBH77" s="338"/>
      <c r="IBI77" s="36"/>
      <c r="IBJ77" s="338"/>
      <c r="IBK77" s="36"/>
      <c r="IBL77" s="338"/>
      <c r="IBM77" s="36"/>
      <c r="IBN77" s="338"/>
      <c r="IBO77" s="36"/>
      <c r="IBP77" s="338"/>
      <c r="IBQ77" s="36"/>
      <c r="IBR77" s="338"/>
      <c r="IBS77" s="36"/>
      <c r="IBT77" s="338"/>
      <c r="IBU77" s="36"/>
      <c r="IBV77" s="338"/>
      <c r="IBW77" s="36"/>
      <c r="IBX77" s="338"/>
      <c r="IBY77" s="36"/>
      <c r="IBZ77" s="338"/>
      <c r="ICA77" s="36"/>
      <c r="ICB77" s="338"/>
      <c r="ICC77" s="36"/>
      <c r="ICD77" s="338"/>
      <c r="ICE77" s="36"/>
      <c r="ICF77" s="338"/>
      <c r="ICG77" s="36"/>
      <c r="ICH77" s="338"/>
      <c r="ICI77" s="36"/>
      <c r="ICJ77" s="338"/>
      <c r="ICK77" s="36"/>
      <c r="ICL77" s="338"/>
      <c r="ICM77" s="36"/>
      <c r="ICN77" s="338"/>
      <c r="ICO77" s="36"/>
      <c r="ICP77" s="338"/>
      <c r="ICQ77" s="36"/>
      <c r="ICR77" s="338"/>
      <c r="ICS77" s="36"/>
      <c r="ICT77" s="338"/>
      <c r="ICU77" s="36"/>
      <c r="ICV77" s="338"/>
      <c r="ICW77" s="36"/>
      <c r="ICX77" s="338"/>
      <c r="ICY77" s="36"/>
      <c r="ICZ77" s="338"/>
      <c r="IDA77" s="36"/>
      <c r="IDB77" s="338"/>
      <c r="IDC77" s="36"/>
      <c r="IDD77" s="338"/>
      <c r="IDE77" s="36"/>
      <c r="IDF77" s="338"/>
      <c r="IDG77" s="36"/>
      <c r="IDH77" s="338"/>
      <c r="IDI77" s="36"/>
      <c r="IDJ77" s="338"/>
      <c r="IDK77" s="36"/>
      <c r="IDL77" s="338"/>
      <c r="IDM77" s="36"/>
      <c r="IDN77" s="338"/>
      <c r="IDO77" s="36"/>
      <c r="IDP77" s="338"/>
      <c r="IDQ77" s="36"/>
      <c r="IDR77" s="338"/>
      <c r="IDS77" s="36"/>
      <c r="IDT77" s="338"/>
      <c r="IDU77" s="36"/>
      <c r="IDV77" s="338"/>
      <c r="IDW77" s="36"/>
      <c r="IDX77" s="338"/>
      <c r="IDY77" s="36"/>
      <c r="IDZ77" s="338"/>
      <c r="IEA77" s="36"/>
      <c r="IEB77" s="338"/>
      <c r="IEC77" s="36"/>
      <c r="IED77" s="338"/>
      <c r="IEE77" s="36"/>
      <c r="IEF77" s="338"/>
      <c r="IEG77" s="36"/>
      <c r="IEH77" s="338"/>
      <c r="IEI77" s="36"/>
      <c r="IEJ77" s="338"/>
      <c r="IEK77" s="36"/>
      <c r="IEL77" s="338"/>
      <c r="IEM77" s="36"/>
      <c r="IEN77" s="338"/>
      <c r="IEO77" s="36"/>
      <c r="IEP77" s="338"/>
      <c r="IEQ77" s="36"/>
      <c r="IER77" s="338"/>
      <c r="IES77" s="36"/>
      <c r="IET77" s="338"/>
      <c r="IEU77" s="36"/>
      <c r="IEV77" s="338"/>
      <c r="IEW77" s="36"/>
      <c r="IEX77" s="338"/>
      <c r="IEY77" s="36"/>
      <c r="IEZ77" s="338"/>
      <c r="IFA77" s="36"/>
      <c r="IFB77" s="338"/>
      <c r="IFC77" s="36"/>
      <c r="IFD77" s="338"/>
      <c r="IFE77" s="36"/>
      <c r="IFF77" s="338"/>
      <c r="IFG77" s="36"/>
      <c r="IFH77" s="338"/>
      <c r="IFI77" s="36"/>
      <c r="IFJ77" s="338"/>
      <c r="IFK77" s="36"/>
      <c r="IFL77" s="338"/>
      <c r="IFM77" s="36"/>
      <c r="IFN77" s="338"/>
      <c r="IFO77" s="36"/>
      <c r="IFP77" s="338"/>
      <c r="IFQ77" s="36"/>
      <c r="IFR77" s="338"/>
      <c r="IFS77" s="36"/>
      <c r="IFT77" s="338"/>
      <c r="IFU77" s="36"/>
      <c r="IFV77" s="338"/>
      <c r="IFW77" s="36"/>
      <c r="IFX77" s="338"/>
      <c r="IFY77" s="36"/>
      <c r="IFZ77" s="338"/>
      <c r="IGA77" s="36"/>
      <c r="IGB77" s="338"/>
      <c r="IGC77" s="36"/>
      <c r="IGD77" s="338"/>
      <c r="IGE77" s="36"/>
      <c r="IGF77" s="338"/>
      <c r="IGG77" s="36"/>
      <c r="IGH77" s="338"/>
      <c r="IGI77" s="36"/>
      <c r="IGJ77" s="338"/>
      <c r="IGK77" s="36"/>
      <c r="IGL77" s="338"/>
      <c r="IGM77" s="36"/>
      <c r="IGN77" s="338"/>
      <c r="IGO77" s="36"/>
      <c r="IGP77" s="338"/>
      <c r="IGQ77" s="36"/>
      <c r="IGR77" s="338"/>
      <c r="IGS77" s="36"/>
      <c r="IGT77" s="338"/>
      <c r="IGU77" s="36"/>
      <c r="IGV77" s="338"/>
      <c r="IGW77" s="36"/>
      <c r="IGX77" s="338"/>
      <c r="IGY77" s="36"/>
      <c r="IGZ77" s="338"/>
      <c r="IHA77" s="36"/>
      <c r="IHB77" s="338"/>
      <c r="IHC77" s="36"/>
      <c r="IHD77" s="338"/>
      <c r="IHE77" s="36"/>
      <c r="IHF77" s="338"/>
      <c r="IHG77" s="36"/>
      <c r="IHH77" s="338"/>
      <c r="IHI77" s="36"/>
      <c r="IHJ77" s="338"/>
      <c r="IHK77" s="36"/>
      <c r="IHL77" s="338"/>
      <c r="IHM77" s="36"/>
      <c r="IHN77" s="338"/>
      <c r="IHO77" s="36"/>
      <c r="IHP77" s="338"/>
      <c r="IHQ77" s="36"/>
      <c r="IHR77" s="338"/>
      <c r="IHS77" s="36"/>
      <c r="IHT77" s="338"/>
      <c r="IHU77" s="36"/>
      <c r="IHV77" s="338"/>
      <c r="IHW77" s="36"/>
      <c r="IHX77" s="338"/>
      <c r="IHY77" s="36"/>
      <c r="IHZ77" s="338"/>
      <c r="IIA77" s="36"/>
      <c r="IIB77" s="338"/>
      <c r="IIC77" s="36"/>
      <c r="IID77" s="338"/>
      <c r="IIE77" s="36"/>
      <c r="IIF77" s="338"/>
      <c r="IIG77" s="36"/>
      <c r="IIH77" s="338"/>
      <c r="III77" s="36"/>
      <c r="IIJ77" s="338"/>
      <c r="IIK77" s="36"/>
      <c r="IIL77" s="338"/>
      <c r="IIM77" s="36"/>
      <c r="IIN77" s="338"/>
      <c r="IIO77" s="36"/>
      <c r="IIP77" s="338"/>
      <c r="IIQ77" s="36"/>
      <c r="IIR77" s="338"/>
      <c r="IIS77" s="36"/>
      <c r="IIT77" s="338"/>
      <c r="IIU77" s="36"/>
      <c r="IIV77" s="338"/>
      <c r="IIW77" s="36"/>
      <c r="IIX77" s="338"/>
      <c r="IIY77" s="36"/>
      <c r="IIZ77" s="338"/>
      <c r="IJA77" s="36"/>
      <c r="IJB77" s="338"/>
      <c r="IJC77" s="36"/>
      <c r="IJD77" s="338"/>
      <c r="IJE77" s="36"/>
      <c r="IJF77" s="338"/>
      <c r="IJG77" s="36"/>
      <c r="IJH77" s="338"/>
      <c r="IJI77" s="36"/>
      <c r="IJJ77" s="338"/>
      <c r="IJK77" s="36"/>
      <c r="IJL77" s="338"/>
      <c r="IJM77" s="36"/>
      <c r="IJN77" s="338"/>
      <c r="IJO77" s="36"/>
      <c r="IJP77" s="338"/>
      <c r="IJQ77" s="36"/>
      <c r="IJR77" s="338"/>
      <c r="IJS77" s="36"/>
      <c r="IJT77" s="338"/>
      <c r="IJU77" s="36"/>
      <c r="IJV77" s="338"/>
      <c r="IJW77" s="36"/>
      <c r="IJX77" s="338"/>
      <c r="IJY77" s="36"/>
      <c r="IJZ77" s="338"/>
      <c r="IKA77" s="36"/>
      <c r="IKB77" s="338"/>
      <c r="IKC77" s="36"/>
      <c r="IKD77" s="338"/>
      <c r="IKE77" s="36"/>
      <c r="IKF77" s="338"/>
      <c r="IKG77" s="36"/>
      <c r="IKH77" s="338"/>
      <c r="IKI77" s="36"/>
      <c r="IKJ77" s="338"/>
      <c r="IKK77" s="36"/>
      <c r="IKL77" s="338"/>
      <c r="IKM77" s="36"/>
      <c r="IKN77" s="338"/>
      <c r="IKO77" s="36"/>
      <c r="IKP77" s="338"/>
      <c r="IKQ77" s="36"/>
      <c r="IKR77" s="338"/>
      <c r="IKS77" s="36"/>
      <c r="IKT77" s="338"/>
      <c r="IKU77" s="36"/>
      <c r="IKV77" s="338"/>
      <c r="IKW77" s="36"/>
      <c r="IKX77" s="338"/>
      <c r="IKY77" s="36"/>
      <c r="IKZ77" s="338"/>
      <c r="ILA77" s="36"/>
      <c r="ILB77" s="338"/>
      <c r="ILC77" s="36"/>
      <c r="ILD77" s="338"/>
      <c r="ILE77" s="36"/>
      <c r="ILF77" s="338"/>
      <c r="ILG77" s="36"/>
      <c r="ILH77" s="338"/>
      <c r="ILI77" s="36"/>
      <c r="ILJ77" s="338"/>
      <c r="ILK77" s="36"/>
      <c r="ILL77" s="338"/>
      <c r="ILM77" s="36"/>
      <c r="ILN77" s="338"/>
      <c r="ILO77" s="36"/>
      <c r="ILP77" s="338"/>
      <c r="ILQ77" s="36"/>
      <c r="ILR77" s="338"/>
      <c r="ILS77" s="36"/>
      <c r="ILT77" s="338"/>
      <c r="ILU77" s="36"/>
      <c r="ILV77" s="338"/>
      <c r="ILW77" s="36"/>
      <c r="ILX77" s="338"/>
      <c r="ILY77" s="36"/>
      <c r="ILZ77" s="338"/>
      <c r="IMA77" s="36"/>
      <c r="IMB77" s="338"/>
      <c r="IMC77" s="36"/>
      <c r="IMD77" s="338"/>
      <c r="IME77" s="36"/>
      <c r="IMF77" s="338"/>
      <c r="IMG77" s="36"/>
      <c r="IMH77" s="338"/>
      <c r="IMI77" s="36"/>
      <c r="IMJ77" s="338"/>
      <c r="IMK77" s="36"/>
      <c r="IML77" s="338"/>
      <c r="IMM77" s="36"/>
      <c r="IMN77" s="338"/>
      <c r="IMO77" s="36"/>
      <c r="IMP77" s="338"/>
      <c r="IMQ77" s="36"/>
      <c r="IMR77" s="338"/>
      <c r="IMS77" s="36"/>
      <c r="IMT77" s="338"/>
      <c r="IMU77" s="36"/>
      <c r="IMV77" s="338"/>
      <c r="IMW77" s="36"/>
      <c r="IMX77" s="338"/>
      <c r="IMY77" s="36"/>
      <c r="IMZ77" s="338"/>
      <c r="INA77" s="36"/>
      <c r="INB77" s="338"/>
      <c r="INC77" s="36"/>
      <c r="IND77" s="338"/>
      <c r="INE77" s="36"/>
      <c r="INF77" s="338"/>
      <c r="ING77" s="36"/>
      <c r="INH77" s="338"/>
      <c r="INI77" s="36"/>
      <c r="INJ77" s="338"/>
      <c r="INK77" s="36"/>
      <c r="INL77" s="338"/>
      <c r="INM77" s="36"/>
      <c r="INN77" s="338"/>
      <c r="INO77" s="36"/>
      <c r="INP77" s="338"/>
      <c r="INQ77" s="36"/>
      <c r="INR77" s="338"/>
      <c r="INS77" s="36"/>
      <c r="INT77" s="338"/>
      <c r="INU77" s="36"/>
      <c r="INV77" s="338"/>
      <c r="INW77" s="36"/>
      <c r="INX77" s="338"/>
      <c r="INY77" s="36"/>
      <c r="INZ77" s="338"/>
      <c r="IOA77" s="36"/>
      <c r="IOB77" s="338"/>
      <c r="IOC77" s="36"/>
      <c r="IOD77" s="338"/>
      <c r="IOE77" s="36"/>
      <c r="IOF77" s="338"/>
      <c r="IOG77" s="36"/>
      <c r="IOH77" s="338"/>
      <c r="IOI77" s="36"/>
      <c r="IOJ77" s="338"/>
      <c r="IOK77" s="36"/>
      <c r="IOL77" s="338"/>
      <c r="IOM77" s="36"/>
      <c r="ION77" s="338"/>
      <c r="IOO77" s="36"/>
      <c r="IOP77" s="338"/>
      <c r="IOQ77" s="36"/>
      <c r="IOR77" s="338"/>
      <c r="IOS77" s="36"/>
      <c r="IOT77" s="338"/>
      <c r="IOU77" s="36"/>
      <c r="IOV77" s="338"/>
      <c r="IOW77" s="36"/>
      <c r="IOX77" s="338"/>
      <c r="IOY77" s="36"/>
      <c r="IOZ77" s="338"/>
      <c r="IPA77" s="36"/>
      <c r="IPB77" s="338"/>
      <c r="IPC77" s="36"/>
      <c r="IPD77" s="338"/>
      <c r="IPE77" s="36"/>
      <c r="IPF77" s="338"/>
      <c r="IPG77" s="36"/>
      <c r="IPH77" s="338"/>
      <c r="IPI77" s="36"/>
      <c r="IPJ77" s="338"/>
      <c r="IPK77" s="36"/>
      <c r="IPL77" s="338"/>
      <c r="IPM77" s="36"/>
      <c r="IPN77" s="338"/>
      <c r="IPO77" s="36"/>
      <c r="IPP77" s="338"/>
      <c r="IPQ77" s="36"/>
      <c r="IPR77" s="338"/>
      <c r="IPS77" s="36"/>
      <c r="IPT77" s="338"/>
      <c r="IPU77" s="36"/>
      <c r="IPV77" s="338"/>
      <c r="IPW77" s="36"/>
      <c r="IPX77" s="338"/>
      <c r="IPY77" s="36"/>
      <c r="IPZ77" s="338"/>
      <c r="IQA77" s="36"/>
      <c r="IQB77" s="338"/>
      <c r="IQC77" s="36"/>
      <c r="IQD77" s="338"/>
      <c r="IQE77" s="36"/>
      <c r="IQF77" s="338"/>
      <c r="IQG77" s="36"/>
      <c r="IQH77" s="338"/>
      <c r="IQI77" s="36"/>
      <c r="IQJ77" s="338"/>
      <c r="IQK77" s="36"/>
      <c r="IQL77" s="338"/>
      <c r="IQM77" s="36"/>
      <c r="IQN77" s="338"/>
      <c r="IQO77" s="36"/>
      <c r="IQP77" s="338"/>
      <c r="IQQ77" s="36"/>
      <c r="IQR77" s="338"/>
      <c r="IQS77" s="36"/>
      <c r="IQT77" s="338"/>
      <c r="IQU77" s="36"/>
      <c r="IQV77" s="338"/>
      <c r="IQW77" s="36"/>
      <c r="IQX77" s="338"/>
      <c r="IQY77" s="36"/>
      <c r="IQZ77" s="338"/>
      <c r="IRA77" s="36"/>
      <c r="IRB77" s="338"/>
      <c r="IRC77" s="36"/>
      <c r="IRD77" s="338"/>
      <c r="IRE77" s="36"/>
      <c r="IRF77" s="338"/>
      <c r="IRG77" s="36"/>
      <c r="IRH77" s="338"/>
      <c r="IRI77" s="36"/>
      <c r="IRJ77" s="338"/>
      <c r="IRK77" s="36"/>
      <c r="IRL77" s="338"/>
      <c r="IRM77" s="36"/>
      <c r="IRN77" s="338"/>
      <c r="IRO77" s="36"/>
      <c r="IRP77" s="338"/>
      <c r="IRQ77" s="36"/>
      <c r="IRR77" s="338"/>
      <c r="IRS77" s="36"/>
      <c r="IRT77" s="338"/>
      <c r="IRU77" s="36"/>
      <c r="IRV77" s="338"/>
      <c r="IRW77" s="36"/>
      <c r="IRX77" s="338"/>
      <c r="IRY77" s="36"/>
      <c r="IRZ77" s="338"/>
      <c r="ISA77" s="36"/>
      <c r="ISB77" s="338"/>
      <c r="ISC77" s="36"/>
      <c r="ISD77" s="338"/>
      <c r="ISE77" s="36"/>
      <c r="ISF77" s="338"/>
      <c r="ISG77" s="36"/>
      <c r="ISH77" s="338"/>
      <c r="ISI77" s="36"/>
      <c r="ISJ77" s="338"/>
      <c r="ISK77" s="36"/>
      <c r="ISL77" s="338"/>
      <c r="ISM77" s="36"/>
      <c r="ISN77" s="338"/>
      <c r="ISO77" s="36"/>
      <c r="ISP77" s="338"/>
      <c r="ISQ77" s="36"/>
      <c r="ISR77" s="338"/>
      <c r="ISS77" s="36"/>
      <c r="IST77" s="338"/>
      <c r="ISU77" s="36"/>
      <c r="ISV77" s="338"/>
      <c r="ISW77" s="36"/>
      <c r="ISX77" s="338"/>
      <c r="ISY77" s="36"/>
      <c r="ISZ77" s="338"/>
      <c r="ITA77" s="36"/>
      <c r="ITB77" s="338"/>
      <c r="ITC77" s="36"/>
      <c r="ITD77" s="338"/>
      <c r="ITE77" s="36"/>
      <c r="ITF77" s="338"/>
      <c r="ITG77" s="36"/>
      <c r="ITH77" s="338"/>
      <c r="ITI77" s="36"/>
      <c r="ITJ77" s="338"/>
      <c r="ITK77" s="36"/>
      <c r="ITL77" s="338"/>
      <c r="ITM77" s="36"/>
      <c r="ITN77" s="338"/>
      <c r="ITO77" s="36"/>
      <c r="ITP77" s="338"/>
      <c r="ITQ77" s="36"/>
      <c r="ITR77" s="338"/>
      <c r="ITS77" s="36"/>
      <c r="ITT77" s="338"/>
      <c r="ITU77" s="36"/>
      <c r="ITV77" s="338"/>
      <c r="ITW77" s="36"/>
      <c r="ITX77" s="338"/>
      <c r="ITY77" s="36"/>
      <c r="ITZ77" s="338"/>
      <c r="IUA77" s="36"/>
      <c r="IUB77" s="338"/>
      <c r="IUC77" s="36"/>
      <c r="IUD77" s="338"/>
      <c r="IUE77" s="36"/>
      <c r="IUF77" s="338"/>
      <c r="IUG77" s="36"/>
      <c r="IUH77" s="338"/>
      <c r="IUI77" s="36"/>
      <c r="IUJ77" s="338"/>
      <c r="IUK77" s="36"/>
      <c r="IUL77" s="338"/>
      <c r="IUM77" s="36"/>
      <c r="IUN77" s="338"/>
      <c r="IUO77" s="36"/>
      <c r="IUP77" s="338"/>
      <c r="IUQ77" s="36"/>
      <c r="IUR77" s="338"/>
      <c r="IUS77" s="36"/>
      <c r="IUT77" s="338"/>
      <c r="IUU77" s="36"/>
      <c r="IUV77" s="338"/>
      <c r="IUW77" s="36"/>
      <c r="IUX77" s="338"/>
      <c r="IUY77" s="36"/>
      <c r="IUZ77" s="338"/>
      <c r="IVA77" s="36"/>
      <c r="IVB77" s="338"/>
      <c r="IVC77" s="36"/>
      <c r="IVD77" s="338"/>
      <c r="IVE77" s="36"/>
      <c r="IVF77" s="338"/>
      <c r="IVG77" s="36"/>
      <c r="IVH77" s="338"/>
      <c r="IVI77" s="36"/>
      <c r="IVJ77" s="338"/>
      <c r="IVK77" s="36"/>
      <c r="IVL77" s="338"/>
      <c r="IVM77" s="36"/>
      <c r="IVN77" s="338"/>
      <c r="IVO77" s="36"/>
      <c r="IVP77" s="338"/>
      <c r="IVQ77" s="36"/>
      <c r="IVR77" s="338"/>
      <c r="IVS77" s="36"/>
      <c r="IVT77" s="338"/>
      <c r="IVU77" s="36"/>
      <c r="IVV77" s="338"/>
      <c r="IVW77" s="36"/>
      <c r="IVX77" s="338"/>
      <c r="IVY77" s="36"/>
      <c r="IVZ77" s="338"/>
      <c r="IWA77" s="36"/>
      <c r="IWB77" s="338"/>
      <c r="IWC77" s="36"/>
      <c r="IWD77" s="338"/>
      <c r="IWE77" s="36"/>
      <c r="IWF77" s="338"/>
      <c r="IWG77" s="36"/>
      <c r="IWH77" s="338"/>
      <c r="IWI77" s="36"/>
      <c r="IWJ77" s="338"/>
      <c r="IWK77" s="36"/>
      <c r="IWL77" s="338"/>
      <c r="IWM77" s="36"/>
      <c r="IWN77" s="338"/>
      <c r="IWO77" s="36"/>
      <c r="IWP77" s="338"/>
      <c r="IWQ77" s="36"/>
      <c r="IWR77" s="338"/>
      <c r="IWS77" s="36"/>
      <c r="IWT77" s="338"/>
      <c r="IWU77" s="36"/>
      <c r="IWV77" s="338"/>
      <c r="IWW77" s="36"/>
      <c r="IWX77" s="338"/>
      <c r="IWY77" s="36"/>
      <c r="IWZ77" s="338"/>
      <c r="IXA77" s="36"/>
      <c r="IXB77" s="338"/>
      <c r="IXC77" s="36"/>
      <c r="IXD77" s="338"/>
      <c r="IXE77" s="36"/>
      <c r="IXF77" s="338"/>
      <c r="IXG77" s="36"/>
      <c r="IXH77" s="338"/>
      <c r="IXI77" s="36"/>
      <c r="IXJ77" s="338"/>
      <c r="IXK77" s="36"/>
      <c r="IXL77" s="338"/>
      <c r="IXM77" s="36"/>
      <c r="IXN77" s="338"/>
      <c r="IXO77" s="36"/>
      <c r="IXP77" s="338"/>
      <c r="IXQ77" s="36"/>
      <c r="IXR77" s="338"/>
      <c r="IXS77" s="36"/>
      <c r="IXT77" s="338"/>
      <c r="IXU77" s="36"/>
      <c r="IXV77" s="338"/>
      <c r="IXW77" s="36"/>
      <c r="IXX77" s="338"/>
      <c r="IXY77" s="36"/>
      <c r="IXZ77" s="338"/>
      <c r="IYA77" s="36"/>
      <c r="IYB77" s="338"/>
      <c r="IYC77" s="36"/>
      <c r="IYD77" s="338"/>
      <c r="IYE77" s="36"/>
      <c r="IYF77" s="338"/>
      <c r="IYG77" s="36"/>
      <c r="IYH77" s="338"/>
      <c r="IYI77" s="36"/>
      <c r="IYJ77" s="338"/>
      <c r="IYK77" s="36"/>
      <c r="IYL77" s="338"/>
      <c r="IYM77" s="36"/>
      <c r="IYN77" s="338"/>
      <c r="IYO77" s="36"/>
      <c r="IYP77" s="338"/>
      <c r="IYQ77" s="36"/>
      <c r="IYR77" s="338"/>
      <c r="IYS77" s="36"/>
      <c r="IYT77" s="338"/>
      <c r="IYU77" s="36"/>
      <c r="IYV77" s="338"/>
      <c r="IYW77" s="36"/>
      <c r="IYX77" s="338"/>
      <c r="IYY77" s="36"/>
      <c r="IYZ77" s="338"/>
      <c r="IZA77" s="36"/>
      <c r="IZB77" s="338"/>
      <c r="IZC77" s="36"/>
      <c r="IZD77" s="338"/>
      <c r="IZE77" s="36"/>
      <c r="IZF77" s="338"/>
      <c r="IZG77" s="36"/>
      <c r="IZH77" s="338"/>
      <c r="IZI77" s="36"/>
      <c r="IZJ77" s="338"/>
      <c r="IZK77" s="36"/>
      <c r="IZL77" s="338"/>
      <c r="IZM77" s="36"/>
      <c r="IZN77" s="338"/>
      <c r="IZO77" s="36"/>
      <c r="IZP77" s="338"/>
      <c r="IZQ77" s="36"/>
      <c r="IZR77" s="338"/>
      <c r="IZS77" s="36"/>
      <c r="IZT77" s="338"/>
      <c r="IZU77" s="36"/>
      <c r="IZV77" s="338"/>
      <c r="IZW77" s="36"/>
      <c r="IZX77" s="338"/>
      <c r="IZY77" s="36"/>
      <c r="IZZ77" s="338"/>
      <c r="JAA77" s="36"/>
      <c r="JAB77" s="338"/>
      <c r="JAC77" s="36"/>
      <c r="JAD77" s="338"/>
      <c r="JAE77" s="36"/>
      <c r="JAF77" s="338"/>
      <c r="JAG77" s="36"/>
      <c r="JAH77" s="338"/>
      <c r="JAI77" s="36"/>
      <c r="JAJ77" s="338"/>
      <c r="JAK77" s="36"/>
      <c r="JAL77" s="338"/>
      <c r="JAM77" s="36"/>
      <c r="JAN77" s="338"/>
      <c r="JAO77" s="36"/>
      <c r="JAP77" s="338"/>
      <c r="JAQ77" s="36"/>
      <c r="JAR77" s="338"/>
      <c r="JAS77" s="36"/>
      <c r="JAT77" s="338"/>
      <c r="JAU77" s="36"/>
      <c r="JAV77" s="338"/>
      <c r="JAW77" s="36"/>
      <c r="JAX77" s="338"/>
      <c r="JAY77" s="36"/>
      <c r="JAZ77" s="338"/>
      <c r="JBA77" s="36"/>
      <c r="JBB77" s="338"/>
      <c r="JBC77" s="36"/>
      <c r="JBD77" s="338"/>
      <c r="JBE77" s="36"/>
      <c r="JBF77" s="338"/>
      <c r="JBG77" s="36"/>
      <c r="JBH77" s="338"/>
      <c r="JBI77" s="36"/>
      <c r="JBJ77" s="338"/>
      <c r="JBK77" s="36"/>
      <c r="JBL77" s="338"/>
      <c r="JBM77" s="36"/>
      <c r="JBN77" s="338"/>
      <c r="JBO77" s="36"/>
      <c r="JBP77" s="338"/>
      <c r="JBQ77" s="36"/>
      <c r="JBR77" s="338"/>
      <c r="JBS77" s="36"/>
      <c r="JBT77" s="338"/>
      <c r="JBU77" s="36"/>
      <c r="JBV77" s="338"/>
      <c r="JBW77" s="36"/>
      <c r="JBX77" s="338"/>
      <c r="JBY77" s="36"/>
      <c r="JBZ77" s="338"/>
      <c r="JCA77" s="36"/>
      <c r="JCB77" s="338"/>
      <c r="JCC77" s="36"/>
      <c r="JCD77" s="338"/>
      <c r="JCE77" s="36"/>
      <c r="JCF77" s="338"/>
      <c r="JCG77" s="36"/>
      <c r="JCH77" s="338"/>
      <c r="JCI77" s="36"/>
      <c r="JCJ77" s="338"/>
      <c r="JCK77" s="36"/>
      <c r="JCL77" s="338"/>
      <c r="JCM77" s="36"/>
      <c r="JCN77" s="338"/>
      <c r="JCO77" s="36"/>
      <c r="JCP77" s="338"/>
      <c r="JCQ77" s="36"/>
      <c r="JCR77" s="338"/>
      <c r="JCS77" s="36"/>
      <c r="JCT77" s="338"/>
      <c r="JCU77" s="36"/>
      <c r="JCV77" s="338"/>
      <c r="JCW77" s="36"/>
      <c r="JCX77" s="338"/>
      <c r="JCY77" s="36"/>
      <c r="JCZ77" s="338"/>
      <c r="JDA77" s="36"/>
      <c r="JDB77" s="338"/>
      <c r="JDC77" s="36"/>
      <c r="JDD77" s="338"/>
      <c r="JDE77" s="36"/>
      <c r="JDF77" s="338"/>
      <c r="JDG77" s="36"/>
      <c r="JDH77" s="338"/>
      <c r="JDI77" s="36"/>
      <c r="JDJ77" s="338"/>
      <c r="JDK77" s="36"/>
      <c r="JDL77" s="338"/>
      <c r="JDM77" s="36"/>
      <c r="JDN77" s="338"/>
      <c r="JDO77" s="36"/>
      <c r="JDP77" s="338"/>
      <c r="JDQ77" s="36"/>
      <c r="JDR77" s="338"/>
      <c r="JDS77" s="36"/>
      <c r="JDT77" s="338"/>
      <c r="JDU77" s="36"/>
      <c r="JDV77" s="338"/>
      <c r="JDW77" s="36"/>
      <c r="JDX77" s="338"/>
      <c r="JDY77" s="36"/>
      <c r="JDZ77" s="338"/>
      <c r="JEA77" s="36"/>
      <c r="JEB77" s="338"/>
      <c r="JEC77" s="36"/>
      <c r="JED77" s="338"/>
      <c r="JEE77" s="36"/>
      <c r="JEF77" s="338"/>
      <c r="JEG77" s="36"/>
      <c r="JEH77" s="338"/>
      <c r="JEI77" s="36"/>
      <c r="JEJ77" s="338"/>
      <c r="JEK77" s="36"/>
      <c r="JEL77" s="338"/>
      <c r="JEM77" s="36"/>
      <c r="JEN77" s="338"/>
      <c r="JEO77" s="36"/>
      <c r="JEP77" s="338"/>
      <c r="JEQ77" s="36"/>
      <c r="JER77" s="338"/>
      <c r="JES77" s="36"/>
      <c r="JET77" s="338"/>
      <c r="JEU77" s="36"/>
      <c r="JEV77" s="338"/>
      <c r="JEW77" s="36"/>
      <c r="JEX77" s="338"/>
      <c r="JEY77" s="36"/>
      <c r="JEZ77" s="338"/>
      <c r="JFA77" s="36"/>
      <c r="JFB77" s="338"/>
      <c r="JFC77" s="36"/>
      <c r="JFD77" s="338"/>
      <c r="JFE77" s="36"/>
      <c r="JFF77" s="338"/>
      <c r="JFG77" s="36"/>
      <c r="JFH77" s="338"/>
      <c r="JFI77" s="36"/>
      <c r="JFJ77" s="338"/>
      <c r="JFK77" s="36"/>
      <c r="JFL77" s="338"/>
      <c r="JFM77" s="36"/>
      <c r="JFN77" s="338"/>
      <c r="JFO77" s="36"/>
      <c r="JFP77" s="338"/>
      <c r="JFQ77" s="36"/>
      <c r="JFR77" s="338"/>
      <c r="JFS77" s="36"/>
      <c r="JFT77" s="338"/>
      <c r="JFU77" s="36"/>
      <c r="JFV77" s="338"/>
      <c r="JFW77" s="36"/>
      <c r="JFX77" s="338"/>
      <c r="JFY77" s="36"/>
      <c r="JFZ77" s="338"/>
      <c r="JGA77" s="36"/>
      <c r="JGB77" s="338"/>
      <c r="JGC77" s="36"/>
      <c r="JGD77" s="338"/>
      <c r="JGE77" s="36"/>
      <c r="JGF77" s="338"/>
      <c r="JGG77" s="36"/>
      <c r="JGH77" s="338"/>
      <c r="JGI77" s="36"/>
      <c r="JGJ77" s="338"/>
      <c r="JGK77" s="36"/>
      <c r="JGL77" s="338"/>
      <c r="JGM77" s="36"/>
      <c r="JGN77" s="338"/>
      <c r="JGO77" s="36"/>
      <c r="JGP77" s="338"/>
      <c r="JGQ77" s="36"/>
      <c r="JGR77" s="338"/>
      <c r="JGS77" s="36"/>
      <c r="JGT77" s="338"/>
      <c r="JGU77" s="36"/>
      <c r="JGV77" s="338"/>
      <c r="JGW77" s="36"/>
      <c r="JGX77" s="338"/>
      <c r="JGY77" s="36"/>
      <c r="JGZ77" s="338"/>
      <c r="JHA77" s="36"/>
      <c r="JHB77" s="338"/>
      <c r="JHC77" s="36"/>
      <c r="JHD77" s="338"/>
      <c r="JHE77" s="36"/>
      <c r="JHF77" s="338"/>
      <c r="JHG77" s="36"/>
      <c r="JHH77" s="338"/>
      <c r="JHI77" s="36"/>
      <c r="JHJ77" s="338"/>
      <c r="JHK77" s="36"/>
      <c r="JHL77" s="338"/>
      <c r="JHM77" s="36"/>
      <c r="JHN77" s="338"/>
      <c r="JHO77" s="36"/>
      <c r="JHP77" s="338"/>
      <c r="JHQ77" s="36"/>
      <c r="JHR77" s="338"/>
      <c r="JHS77" s="36"/>
      <c r="JHT77" s="338"/>
      <c r="JHU77" s="36"/>
      <c r="JHV77" s="338"/>
      <c r="JHW77" s="36"/>
      <c r="JHX77" s="338"/>
      <c r="JHY77" s="36"/>
      <c r="JHZ77" s="338"/>
      <c r="JIA77" s="36"/>
      <c r="JIB77" s="338"/>
      <c r="JIC77" s="36"/>
      <c r="JID77" s="338"/>
      <c r="JIE77" s="36"/>
      <c r="JIF77" s="338"/>
      <c r="JIG77" s="36"/>
      <c r="JIH77" s="338"/>
      <c r="JII77" s="36"/>
      <c r="JIJ77" s="338"/>
      <c r="JIK77" s="36"/>
      <c r="JIL77" s="338"/>
      <c r="JIM77" s="36"/>
      <c r="JIN77" s="338"/>
      <c r="JIO77" s="36"/>
      <c r="JIP77" s="338"/>
      <c r="JIQ77" s="36"/>
      <c r="JIR77" s="338"/>
      <c r="JIS77" s="36"/>
      <c r="JIT77" s="338"/>
      <c r="JIU77" s="36"/>
      <c r="JIV77" s="338"/>
      <c r="JIW77" s="36"/>
      <c r="JIX77" s="338"/>
      <c r="JIY77" s="36"/>
      <c r="JIZ77" s="338"/>
      <c r="JJA77" s="36"/>
      <c r="JJB77" s="338"/>
      <c r="JJC77" s="36"/>
      <c r="JJD77" s="338"/>
      <c r="JJE77" s="36"/>
      <c r="JJF77" s="338"/>
      <c r="JJG77" s="36"/>
      <c r="JJH77" s="338"/>
      <c r="JJI77" s="36"/>
      <c r="JJJ77" s="338"/>
      <c r="JJK77" s="36"/>
      <c r="JJL77" s="338"/>
      <c r="JJM77" s="36"/>
      <c r="JJN77" s="338"/>
      <c r="JJO77" s="36"/>
      <c r="JJP77" s="338"/>
      <c r="JJQ77" s="36"/>
      <c r="JJR77" s="338"/>
      <c r="JJS77" s="36"/>
      <c r="JJT77" s="338"/>
      <c r="JJU77" s="36"/>
      <c r="JJV77" s="338"/>
      <c r="JJW77" s="36"/>
      <c r="JJX77" s="338"/>
      <c r="JJY77" s="36"/>
      <c r="JJZ77" s="338"/>
      <c r="JKA77" s="36"/>
      <c r="JKB77" s="338"/>
      <c r="JKC77" s="36"/>
      <c r="JKD77" s="338"/>
      <c r="JKE77" s="36"/>
      <c r="JKF77" s="338"/>
      <c r="JKG77" s="36"/>
      <c r="JKH77" s="338"/>
      <c r="JKI77" s="36"/>
      <c r="JKJ77" s="338"/>
      <c r="JKK77" s="36"/>
      <c r="JKL77" s="338"/>
      <c r="JKM77" s="36"/>
      <c r="JKN77" s="338"/>
      <c r="JKO77" s="36"/>
      <c r="JKP77" s="338"/>
      <c r="JKQ77" s="36"/>
      <c r="JKR77" s="338"/>
      <c r="JKS77" s="36"/>
      <c r="JKT77" s="338"/>
      <c r="JKU77" s="36"/>
      <c r="JKV77" s="338"/>
      <c r="JKW77" s="36"/>
      <c r="JKX77" s="338"/>
      <c r="JKY77" s="36"/>
      <c r="JKZ77" s="338"/>
      <c r="JLA77" s="36"/>
      <c r="JLB77" s="338"/>
      <c r="JLC77" s="36"/>
      <c r="JLD77" s="338"/>
      <c r="JLE77" s="36"/>
      <c r="JLF77" s="338"/>
      <c r="JLG77" s="36"/>
      <c r="JLH77" s="338"/>
      <c r="JLI77" s="36"/>
      <c r="JLJ77" s="338"/>
      <c r="JLK77" s="36"/>
      <c r="JLL77" s="338"/>
      <c r="JLM77" s="36"/>
      <c r="JLN77" s="338"/>
      <c r="JLO77" s="36"/>
      <c r="JLP77" s="338"/>
      <c r="JLQ77" s="36"/>
      <c r="JLR77" s="338"/>
      <c r="JLS77" s="36"/>
      <c r="JLT77" s="338"/>
      <c r="JLU77" s="36"/>
      <c r="JLV77" s="338"/>
      <c r="JLW77" s="36"/>
      <c r="JLX77" s="338"/>
      <c r="JLY77" s="36"/>
      <c r="JLZ77" s="338"/>
      <c r="JMA77" s="36"/>
      <c r="JMB77" s="338"/>
      <c r="JMC77" s="36"/>
      <c r="JMD77" s="338"/>
      <c r="JME77" s="36"/>
      <c r="JMF77" s="338"/>
      <c r="JMG77" s="36"/>
      <c r="JMH77" s="338"/>
      <c r="JMI77" s="36"/>
      <c r="JMJ77" s="338"/>
      <c r="JMK77" s="36"/>
      <c r="JML77" s="338"/>
      <c r="JMM77" s="36"/>
      <c r="JMN77" s="338"/>
      <c r="JMO77" s="36"/>
      <c r="JMP77" s="338"/>
      <c r="JMQ77" s="36"/>
      <c r="JMR77" s="338"/>
      <c r="JMS77" s="36"/>
      <c r="JMT77" s="338"/>
      <c r="JMU77" s="36"/>
      <c r="JMV77" s="338"/>
      <c r="JMW77" s="36"/>
      <c r="JMX77" s="338"/>
      <c r="JMY77" s="36"/>
      <c r="JMZ77" s="338"/>
      <c r="JNA77" s="36"/>
      <c r="JNB77" s="338"/>
      <c r="JNC77" s="36"/>
      <c r="JND77" s="338"/>
      <c r="JNE77" s="36"/>
      <c r="JNF77" s="338"/>
      <c r="JNG77" s="36"/>
      <c r="JNH77" s="338"/>
      <c r="JNI77" s="36"/>
      <c r="JNJ77" s="338"/>
      <c r="JNK77" s="36"/>
      <c r="JNL77" s="338"/>
      <c r="JNM77" s="36"/>
      <c r="JNN77" s="338"/>
      <c r="JNO77" s="36"/>
      <c r="JNP77" s="338"/>
      <c r="JNQ77" s="36"/>
      <c r="JNR77" s="338"/>
      <c r="JNS77" s="36"/>
      <c r="JNT77" s="338"/>
      <c r="JNU77" s="36"/>
      <c r="JNV77" s="338"/>
      <c r="JNW77" s="36"/>
      <c r="JNX77" s="338"/>
      <c r="JNY77" s="36"/>
      <c r="JNZ77" s="338"/>
      <c r="JOA77" s="36"/>
      <c r="JOB77" s="338"/>
      <c r="JOC77" s="36"/>
      <c r="JOD77" s="338"/>
      <c r="JOE77" s="36"/>
      <c r="JOF77" s="338"/>
      <c r="JOG77" s="36"/>
      <c r="JOH77" s="338"/>
      <c r="JOI77" s="36"/>
      <c r="JOJ77" s="338"/>
      <c r="JOK77" s="36"/>
      <c r="JOL77" s="338"/>
      <c r="JOM77" s="36"/>
      <c r="JON77" s="338"/>
      <c r="JOO77" s="36"/>
      <c r="JOP77" s="338"/>
      <c r="JOQ77" s="36"/>
      <c r="JOR77" s="338"/>
      <c r="JOS77" s="36"/>
      <c r="JOT77" s="338"/>
      <c r="JOU77" s="36"/>
      <c r="JOV77" s="338"/>
      <c r="JOW77" s="36"/>
      <c r="JOX77" s="338"/>
      <c r="JOY77" s="36"/>
      <c r="JOZ77" s="338"/>
      <c r="JPA77" s="36"/>
      <c r="JPB77" s="338"/>
      <c r="JPC77" s="36"/>
      <c r="JPD77" s="338"/>
      <c r="JPE77" s="36"/>
      <c r="JPF77" s="338"/>
      <c r="JPG77" s="36"/>
      <c r="JPH77" s="338"/>
      <c r="JPI77" s="36"/>
      <c r="JPJ77" s="338"/>
      <c r="JPK77" s="36"/>
      <c r="JPL77" s="338"/>
      <c r="JPM77" s="36"/>
      <c r="JPN77" s="338"/>
      <c r="JPO77" s="36"/>
      <c r="JPP77" s="338"/>
      <c r="JPQ77" s="36"/>
      <c r="JPR77" s="338"/>
      <c r="JPS77" s="36"/>
      <c r="JPT77" s="338"/>
      <c r="JPU77" s="36"/>
      <c r="JPV77" s="338"/>
      <c r="JPW77" s="36"/>
      <c r="JPX77" s="338"/>
      <c r="JPY77" s="36"/>
      <c r="JPZ77" s="338"/>
      <c r="JQA77" s="36"/>
      <c r="JQB77" s="338"/>
      <c r="JQC77" s="36"/>
      <c r="JQD77" s="338"/>
      <c r="JQE77" s="36"/>
      <c r="JQF77" s="338"/>
      <c r="JQG77" s="36"/>
      <c r="JQH77" s="338"/>
      <c r="JQI77" s="36"/>
      <c r="JQJ77" s="338"/>
      <c r="JQK77" s="36"/>
      <c r="JQL77" s="338"/>
      <c r="JQM77" s="36"/>
      <c r="JQN77" s="338"/>
      <c r="JQO77" s="36"/>
      <c r="JQP77" s="338"/>
      <c r="JQQ77" s="36"/>
      <c r="JQR77" s="338"/>
      <c r="JQS77" s="36"/>
      <c r="JQT77" s="338"/>
      <c r="JQU77" s="36"/>
      <c r="JQV77" s="338"/>
      <c r="JQW77" s="36"/>
      <c r="JQX77" s="338"/>
      <c r="JQY77" s="36"/>
      <c r="JQZ77" s="338"/>
      <c r="JRA77" s="36"/>
      <c r="JRB77" s="338"/>
      <c r="JRC77" s="36"/>
      <c r="JRD77" s="338"/>
      <c r="JRE77" s="36"/>
      <c r="JRF77" s="338"/>
      <c r="JRG77" s="36"/>
      <c r="JRH77" s="338"/>
      <c r="JRI77" s="36"/>
      <c r="JRJ77" s="338"/>
      <c r="JRK77" s="36"/>
      <c r="JRL77" s="338"/>
      <c r="JRM77" s="36"/>
      <c r="JRN77" s="338"/>
      <c r="JRO77" s="36"/>
      <c r="JRP77" s="338"/>
      <c r="JRQ77" s="36"/>
      <c r="JRR77" s="338"/>
      <c r="JRS77" s="36"/>
      <c r="JRT77" s="338"/>
      <c r="JRU77" s="36"/>
      <c r="JRV77" s="338"/>
      <c r="JRW77" s="36"/>
      <c r="JRX77" s="338"/>
      <c r="JRY77" s="36"/>
      <c r="JRZ77" s="338"/>
      <c r="JSA77" s="36"/>
      <c r="JSB77" s="338"/>
      <c r="JSC77" s="36"/>
      <c r="JSD77" s="338"/>
      <c r="JSE77" s="36"/>
      <c r="JSF77" s="338"/>
      <c r="JSG77" s="36"/>
      <c r="JSH77" s="338"/>
      <c r="JSI77" s="36"/>
      <c r="JSJ77" s="338"/>
      <c r="JSK77" s="36"/>
      <c r="JSL77" s="338"/>
      <c r="JSM77" s="36"/>
      <c r="JSN77" s="338"/>
      <c r="JSO77" s="36"/>
      <c r="JSP77" s="338"/>
      <c r="JSQ77" s="36"/>
      <c r="JSR77" s="338"/>
      <c r="JSS77" s="36"/>
      <c r="JST77" s="338"/>
      <c r="JSU77" s="36"/>
      <c r="JSV77" s="338"/>
      <c r="JSW77" s="36"/>
      <c r="JSX77" s="338"/>
      <c r="JSY77" s="36"/>
      <c r="JSZ77" s="338"/>
      <c r="JTA77" s="36"/>
      <c r="JTB77" s="338"/>
      <c r="JTC77" s="36"/>
      <c r="JTD77" s="338"/>
      <c r="JTE77" s="36"/>
      <c r="JTF77" s="338"/>
      <c r="JTG77" s="36"/>
      <c r="JTH77" s="338"/>
      <c r="JTI77" s="36"/>
      <c r="JTJ77" s="338"/>
      <c r="JTK77" s="36"/>
      <c r="JTL77" s="338"/>
      <c r="JTM77" s="36"/>
      <c r="JTN77" s="338"/>
      <c r="JTO77" s="36"/>
      <c r="JTP77" s="338"/>
      <c r="JTQ77" s="36"/>
      <c r="JTR77" s="338"/>
      <c r="JTS77" s="36"/>
      <c r="JTT77" s="338"/>
      <c r="JTU77" s="36"/>
      <c r="JTV77" s="338"/>
      <c r="JTW77" s="36"/>
      <c r="JTX77" s="338"/>
      <c r="JTY77" s="36"/>
      <c r="JTZ77" s="338"/>
      <c r="JUA77" s="36"/>
      <c r="JUB77" s="338"/>
      <c r="JUC77" s="36"/>
      <c r="JUD77" s="338"/>
      <c r="JUE77" s="36"/>
      <c r="JUF77" s="338"/>
      <c r="JUG77" s="36"/>
      <c r="JUH77" s="338"/>
      <c r="JUI77" s="36"/>
      <c r="JUJ77" s="338"/>
      <c r="JUK77" s="36"/>
      <c r="JUL77" s="338"/>
      <c r="JUM77" s="36"/>
      <c r="JUN77" s="338"/>
      <c r="JUO77" s="36"/>
      <c r="JUP77" s="338"/>
      <c r="JUQ77" s="36"/>
      <c r="JUR77" s="338"/>
      <c r="JUS77" s="36"/>
      <c r="JUT77" s="338"/>
      <c r="JUU77" s="36"/>
      <c r="JUV77" s="338"/>
      <c r="JUW77" s="36"/>
      <c r="JUX77" s="338"/>
      <c r="JUY77" s="36"/>
      <c r="JUZ77" s="338"/>
      <c r="JVA77" s="36"/>
      <c r="JVB77" s="338"/>
      <c r="JVC77" s="36"/>
      <c r="JVD77" s="338"/>
      <c r="JVE77" s="36"/>
      <c r="JVF77" s="338"/>
      <c r="JVG77" s="36"/>
      <c r="JVH77" s="338"/>
      <c r="JVI77" s="36"/>
      <c r="JVJ77" s="338"/>
      <c r="JVK77" s="36"/>
      <c r="JVL77" s="338"/>
      <c r="JVM77" s="36"/>
      <c r="JVN77" s="338"/>
      <c r="JVO77" s="36"/>
      <c r="JVP77" s="338"/>
      <c r="JVQ77" s="36"/>
      <c r="JVR77" s="338"/>
      <c r="JVS77" s="36"/>
      <c r="JVT77" s="338"/>
      <c r="JVU77" s="36"/>
      <c r="JVV77" s="338"/>
      <c r="JVW77" s="36"/>
      <c r="JVX77" s="338"/>
      <c r="JVY77" s="36"/>
      <c r="JVZ77" s="338"/>
      <c r="JWA77" s="36"/>
      <c r="JWB77" s="338"/>
      <c r="JWC77" s="36"/>
      <c r="JWD77" s="338"/>
      <c r="JWE77" s="36"/>
      <c r="JWF77" s="338"/>
      <c r="JWG77" s="36"/>
      <c r="JWH77" s="338"/>
      <c r="JWI77" s="36"/>
      <c r="JWJ77" s="338"/>
      <c r="JWK77" s="36"/>
      <c r="JWL77" s="338"/>
      <c r="JWM77" s="36"/>
      <c r="JWN77" s="338"/>
      <c r="JWO77" s="36"/>
      <c r="JWP77" s="338"/>
      <c r="JWQ77" s="36"/>
      <c r="JWR77" s="338"/>
      <c r="JWS77" s="36"/>
      <c r="JWT77" s="338"/>
      <c r="JWU77" s="36"/>
      <c r="JWV77" s="338"/>
      <c r="JWW77" s="36"/>
      <c r="JWX77" s="338"/>
      <c r="JWY77" s="36"/>
      <c r="JWZ77" s="338"/>
      <c r="JXA77" s="36"/>
      <c r="JXB77" s="338"/>
      <c r="JXC77" s="36"/>
      <c r="JXD77" s="338"/>
      <c r="JXE77" s="36"/>
      <c r="JXF77" s="338"/>
      <c r="JXG77" s="36"/>
      <c r="JXH77" s="338"/>
      <c r="JXI77" s="36"/>
      <c r="JXJ77" s="338"/>
      <c r="JXK77" s="36"/>
      <c r="JXL77" s="338"/>
      <c r="JXM77" s="36"/>
      <c r="JXN77" s="338"/>
      <c r="JXO77" s="36"/>
      <c r="JXP77" s="338"/>
      <c r="JXQ77" s="36"/>
      <c r="JXR77" s="338"/>
      <c r="JXS77" s="36"/>
      <c r="JXT77" s="338"/>
      <c r="JXU77" s="36"/>
      <c r="JXV77" s="338"/>
      <c r="JXW77" s="36"/>
      <c r="JXX77" s="338"/>
      <c r="JXY77" s="36"/>
      <c r="JXZ77" s="338"/>
      <c r="JYA77" s="36"/>
      <c r="JYB77" s="338"/>
      <c r="JYC77" s="36"/>
      <c r="JYD77" s="338"/>
      <c r="JYE77" s="36"/>
      <c r="JYF77" s="338"/>
      <c r="JYG77" s="36"/>
      <c r="JYH77" s="338"/>
      <c r="JYI77" s="36"/>
      <c r="JYJ77" s="338"/>
      <c r="JYK77" s="36"/>
      <c r="JYL77" s="338"/>
      <c r="JYM77" s="36"/>
      <c r="JYN77" s="338"/>
      <c r="JYO77" s="36"/>
      <c r="JYP77" s="338"/>
      <c r="JYQ77" s="36"/>
      <c r="JYR77" s="338"/>
      <c r="JYS77" s="36"/>
      <c r="JYT77" s="338"/>
      <c r="JYU77" s="36"/>
      <c r="JYV77" s="338"/>
      <c r="JYW77" s="36"/>
      <c r="JYX77" s="338"/>
      <c r="JYY77" s="36"/>
      <c r="JYZ77" s="338"/>
      <c r="JZA77" s="36"/>
      <c r="JZB77" s="338"/>
      <c r="JZC77" s="36"/>
      <c r="JZD77" s="338"/>
      <c r="JZE77" s="36"/>
      <c r="JZF77" s="338"/>
      <c r="JZG77" s="36"/>
      <c r="JZH77" s="338"/>
      <c r="JZI77" s="36"/>
      <c r="JZJ77" s="338"/>
      <c r="JZK77" s="36"/>
      <c r="JZL77" s="338"/>
      <c r="JZM77" s="36"/>
      <c r="JZN77" s="338"/>
      <c r="JZO77" s="36"/>
      <c r="JZP77" s="338"/>
      <c r="JZQ77" s="36"/>
      <c r="JZR77" s="338"/>
      <c r="JZS77" s="36"/>
      <c r="JZT77" s="338"/>
      <c r="JZU77" s="36"/>
      <c r="JZV77" s="338"/>
      <c r="JZW77" s="36"/>
      <c r="JZX77" s="338"/>
      <c r="JZY77" s="36"/>
      <c r="JZZ77" s="338"/>
      <c r="KAA77" s="36"/>
      <c r="KAB77" s="338"/>
      <c r="KAC77" s="36"/>
      <c r="KAD77" s="338"/>
      <c r="KAE77" s="36"/>
      <c r="KAF77" s="338"/>
      <c r="KAG77" s="36"/>
      <c r="KAH77" s="338"/>
      <c r="KAI77" s="36"/>
      <c r="KAJ77" s="338"/>
      <c r="KAK77" s="36"/>
      <c r="KAL77" s="338"/>
      <c r="KAM77" s="36"/>
      <c r="KAN77" s="338"/>
      <c r="KAO77" s="36"/>
      <c r="KAP77" s="338"/>
      <c r="KAQ77" s="36"/>
      <c r="KAR77" s="338"/>
      <c r="KAS77" s="36"/>
      <c r="KAT77" s="338"/>
      <c r="KAU77" s="36"/>
      <c r="KAV77" s="338"/>
      <c r="KAW77" s="36"/>
      <c r="KAX77" s="338"/>
      <c r="KAY77" s="36"/>
      <c r="KAZ77" s="338"/>
      <c r="KBA77" s="36"/>
      <c r="KBB77" s="338"/>
      <c r="KBC77" s="36"/>
      <c r="KBD77" s="338"/>
      <c r="KBE77" s="36"/>
      <c r="KBF77" s="338"/>
      <c r="KBG77" s="36"/>
      <c r="KBH77" s="338"/>
      <c r="KBI77" s="36"/>
      <c r="KBJ77" s="338"/>
      <c r="KBK77" s="36"/>
      <c r="KBL77" s="338"/>
      <c r="KBM77" s="36"/>
      <c r="KBN77" s="338"/>
      <c r="KBO77" s="36"/>
      <c r="KBP77" s="338"/>
      <c r="KBQ77" s="36"/>
      <c r="KBR77" s="338"/>
      <c r="KBS77" s="36"/>
      <c r="KBT77" s="338"/>
      <c r="KBU77" s="36"/>
      <c r="KBV77" s="338"/>
      <c r="KBW77" s="36"/>
      <c r="KBX77" s="338"/>
      <c r="KBY77" s="36"/>
      <c r="KBZ77" s="338"/>
      <c r="KCA77" s="36"/>
      <c r="KCB77" s="338"/>
      <c r="KCC77" s="36"/>
      <c r="KCD77" s="338"/>
      <c r="KCE77" s="36"/>
      <c r="KCF77" s="338"/>
      <c r="KCG77" s="36"/>
      <c r="KCH77" s="338"/>
      <c r="KCI77" s="36"/>
      <c r="KCJ77" s="338"/>
      <c r="KCK77" s="36"/>
      <c r="KCL77" s="338"/>
      <c r="KCM77" s="36"/>
      <c r="KCN77" s="338"/>
      <c r="KCO77" s="36"/>
      <c r="KCP77" s="338"/>
      <c r="KCQ77" s="36"/>
      <c r="KCR77" s="338"/>
      <c r="KCS77" s="36"/>
      <c r="KCT77" s="338"/>
      <c r="KCU77" s="36"/>
      <c r="KCV77" s="338"/>
      <c r="KCW77" s="36"/>
      <c r="KCX77" s="338"/>
      <c r="KCY77" s="36"/>
      <c r="KCZ77" s="338"/>
      <c r="KDA77" s="36"/>
      <c r="KDB77" s="338"/>
      <c r="KDC77" s="36"/>
      <c r="KDD77" s="338"/>
      <c r="KDE77" s="36"/>
      <c r="KDF77" s="338"/>
      <c r="KDG77" s="36"/>
      <c r="KDH77" s="338"/>
      <c r="KDI77" s="36"/>
      <c r="KDJ77" s="338"/>
      <c r="KDK77" s="36"/>
      <c r="KDL77" s="338"/>
      <c r="KDM77" s="36"/>
      <c r="KDN77" s="338"/>
      <c r="KDO77" s="36"/>
      <c r="KDP77" s="338"/>
      <c r="KDQ77" s="36"/>
      <c r="KDR77" s="338"/>
      <c r="KDS77" s="36"/>
      <c r="KDT77" s="338"/>
      <c r="KDU77" s="36"/>
      <c r="KDV77" s="338"/>
      <c r="KDW77" s="36"/>
      <c r="KDX77" s="338"/>
      <c r="KDY77" s="36"/>
      <c r="KDZ77" s="338"/>
      <c r="KEA77" s="36"/>
      <c r="KEB77" s="338"/>
      <c r="KEC77" s="36"/>
      <c r="KED77" s="338"/>
      <c r="KEE77" s="36"/>
      <c r="KEF77" s="338"/>
      <c r="KEG77" s="36"/>
      <c r="KEH77" s="338"/>
      <c r="KEI77" s="36"/>
      <c r="KEJ77" s="338"/>
      <c r="KEK77" s="36"/>
      <c r="KEL77" s="338"/>
      <c r="KEM77" s="36"/>
      <c r="KEN77" s="338"/>
      <c r="KEO77" s="36"/>
      <c r="KEP77" s="338"/>
      <c r="KEQ77" s="36"/>
      <c r="KER77" s="338"/>
      <c r="KES77" s="36"/>
      <c r="KET77" s="338"/>
      <c r="KEU77" s="36"/>
      <c r="KEV77" s="338"/>
      <c r="KEW77" s="36"/>
      <c r="KEX77" s="338"/>
      <c r="KEY77" s="36"/>
      <c r="KEZ77" s="338"/>
      <c r="KFA77" s="36"/>
      <c r="KFB77" s="338"/>
      <c r="KFC77" s="36"/>
      <c r="KFD77" s="338"/>
      <c r="KFE77" s="36"/>
      <c r="KFF77" s="338"/>
      <c r="KFG77" s="36"/>
      <c r="KFH77" s="338"/>
      <c r="KFI77" s="36"/>
      <c r="KFJ77" s="338"/>
      <c r="KFK77" s="36"/>
      <c r="KFL77" s="338"/>
      <c r="KFM77" s="36"/>
      <c r="KFN77" s="338"/>
      <c r="KFO77" s="36"/>
      <c r="KFP77" s="338"/>
      <c r="KFQ77" s="36"/>
      <c r="KFR77" s="338"/>
      <c r="KFS77" s="36"/>
      <c r="KFT77" s="338"/>
      <c r="KFU77" s="36"/>
      <c r="KFV77" s="338"/>
      <c r="KFW77" s="36"/>
      <c r="KFX77" s="338"/>
      <c r="KFY77" s="36"/>
      <c r="KFZ77" s="338"/>
      <c r="KGA77" s="36"/>
      <c r="KGB77" s="338"/>
      <c r="KGC77" s="36"/>
      <c r="KGD77" s="338"/>
      <c r="KGE77" s="36"/>
      <c r="KGF77" s="338"/>
      <c r="KGG77" s="36"/>
      <c r="KGH77" s="338"/>
      <c r="KGI77" s="36"/>
      <c r="KGJ77" s="338"/>
      <c r="KGK77" s="36"/>
      <c r="KGL77" s="338"/>
      <c r="KGM77" s="36"/>
      <c r="KGN77" s="338"/>
      <c r="KGO77" s="36"/>
      <c r="KGP77" s="338"/>
      <c r="KGQ77" s="36"/>
      <c r="KGR77" s="338"/>
      <c r="KGS77" s="36"/>
      <c r="KGT77" s="338"/>
      <c r="KGU77" s="36"/>
      <c r="KGV77" s="338"/>
      <c r="KGW77" s="36"/>
      <c r="KGX77" s="338"/>
      <c r="KGY77" s="36"/>
      <c r="KGZ77" s="338"/>
      <c r="KHA77" s="36"/>
      <c r="KHB77" s="338"/>
      <c r="KHC77" s="36"/>
      <c r="KHD77" s="338"/>
      <c r="KHE77" s="36"/>
      <c r="KHF77" s="338"/>
      <c r="KHG77" s="36"/>
      <c r="KHH77" s="338"/>
      <c r="KHI77" s="36"/>
      <c r="KHJ77" s="338"/>
      <c r="KHK77" s="36"/>
      <c r="KHL77" s="338"/>
      <c r="KHM77" s="36"/>
      <c r="KHN77" s="338"/>
      <c r="KHO77" s="36"/>
      <c r="KHP77" s="338"/>
      <c r="KHQ77" s="36"/>
      <c r="KHR77" s="338"/>
      <c r="KHS77" s="36"/>
      <c r="KHT77" s="338"/>
      <c r="KHU77" s="36"/>
      <c r="KHV77" s="338"/>
      <c r="KHW77" s="36"/>
      <c r="KHX77" s="338"/>
      <c r="KHY77" s="36"/>
      <c r="KHZ77" s="338"/>
      <c r="KIA77" s="36"/>
      <c r="KIB77" s="338"/>
      <c r="KIC77" s="36"/>
      <c r="KID77" s="338"/>
      <c r="KIE77" s="36"/>
      <c r="KIF77" s="338"/>
      <c r="KIG77" s="36"/>
      <c r="KIH77" s="338"/>
      <c r="KII77" s="36"/>
      <c r="KIJ77" s="338"/>
      <c r="KIK77" s="36"/>
      <c r="KIL77" s="338"/>
      <c r="KIM77" s="36"/>
      <c r="KIN77" s="338"/>
      <c r="KIO77" s="36"/>
      <c r="KIP77" s="338"/>
      <c r="KIQ77" s="36"/>
      <c r="KIR77" s="338"/>
      <c r="KIS77" s="36"/>
      <c r="KIT77" s="338"/>
      <c r="KIU77" s="36"/>
      <c r="KIV77" s="338"/>
      <c r="KIW77" s="36"/>
      <c r="KIX77" s="338"/>
      <c r="KIY77" s="36"/>
      <c r="KIZ77" s="338"/>
      <c r="KJA77" s="36"/>
      <c r="KJB77" s="338"/>
      <c r="KJC77" s="36"/>
      <c r="KJD77" s="338"/>
      <c r="KJE77" s="36"/>
      <c r="KJF77" s="338"/>
      <c r="KJG77" s="36"/>
      <c r="KJH77" s="338"/>
      <c r="KJI77" s="36"/>
      <c r="KJJ77" s="338"/>
      <c r="KJK77" s="36"/>
      <c r="KJL77" s="338"/>
      <c r="KJM77" s="36"/>
      <c r="KJN77" s="338"/>
      <c r="KJO77" s="36"/>
      <c r="KJP77" s="338"/>
      <c r="KJQ77" s="36"/>
      <c r="KJR77" s="338"/>
      <c r="KJS77" s="36"/>
      <c r="KJT77" s="338"/>
      <c r="KJU77" s="36"/>
      <c r="KJV77" s="338"/>
      <c r="KJW77" s="36"/>
      <c r="KJX77" s="338"/>
      <c r="KJY77" s="36"/>
      <c r="KJZ77" s="338"/>
      <c r="KKA77" s="36"/>
      <c r="KKB77" s="338"/>
      <c r="KKC77" s="36"/>
      <c r="KKD77" s="338"/>
      <c r="KKE77" s="36"/>
      <c r="KKF77" s="338"/>
      <c r="KKG77" s="36"/>
      <c r="KKH77" s="338"/>
      <c r="KKI77" s="36"/>
      <c r="KKJ77" s="338"/>
      <c r="KKK77" s="36"/>
      <c r="KKL77" s="338"/>
      <c r="KKM77" s="36"/>
      <c r="KKN77" s="338"/>
      <c r="KKO77" s="36"/>
      <c r="KKP77" s="338"/>
      <c r="KKQ77" s="36"/>
      <c r="KKR77" s="338"/>
      <c r="KKS77" s="36"/>
      <c r="KKT77" s="338"/>
      <c r="KKU77" s="36"/>
      <c r="KKV77" s="338"/>
      <c r="KKW77" s="36"/>
      <c r="KKX77" s="338"/>
      <c r="KKY77" s="36"/>
      <c r="KKZ77" s="338"/>
      <c r="KLA77" s="36"/>
      <c r="KLB77" s="338"/>
      <c r="KLC77" s="36"/>
      <c r="KLD77" s="338"/>
      <c r="KLE77" s="36"/>
      <c r="KLF77" s="338"/>
      <c r="KLG77" s="36"/>
      <c r="KLH77" s="338"/>
      <c r="KLI77" s="36"/>
      <c r="KLJ77" s="338"/>
      <c r="KLK77" s="36"/>
      <c r="KLL77" s="338"/>
      <c r="KLM77" s="36"/>
      <c r="KLN77" s="338"/>
      <c r="KLO77" s="36"/>
      <c r="KLP77" s="338"/>
      <c r="KLQ77" s="36"/>
      <c r="KLR77" s="338"/>
      <c r="KLS77" s="36"/>
      <c r="KLT77" s="338"/>
      <c r="KLU77" s="36"/>
      <c r="KLV77" s="338"/>
      <c r="KLW77" s="36"/>
      <c r="KLX77" s="338"/>
      <c r="KLY77" s="36"/>
      <c r="KLZ77" s="338"/>
      <c r="KMA77" s="36"/>
      <c r="KMB77" s="338"/>
      <c r="KMC77" s="36"/>
      <c r="KMD77" s="338"/>
      <c r="KME77" s="36"/>
      <c r="KMF77" s="338"/>
      <c r="KMG77" s="36"/>
      <c r="KMH77" s="338"/>
      <c r="KMI77" s="36"/>
      <c r="KMJ77" s="338"/>
      <c r="KMK77" s="36"/>
      <c r="KML77" s="338"/>
      <c r="KMM77" s="36"/>
      <c r="KMN77" s="338"/>
      <c r="KMO77" s="36"/>
      <c r="KMP77" s="338"/>
      <c r="KMQ77" s="36"/>
      <c r="KMR77" s="338"/>
      <c r="KMS77" s="36"/>
      <c r="KMT77" s="338"/>
      <c r="KMU77" s="36"/>
      <c r="KMV77" s="338"/>
      <c r="KMW77" s="36"/>
      <c r="KMX77" s="338"/>
      <c r="KMY77" s="36"/>
      <c r="KMZ77" s="338"/>
      <c r="KNA77" s="36"/>
      <c r="KNB77" s="338"/>
      <c r="KNC77" s="36"/>
      <c r="KND77" s="338"/>
      <c r="KNE77" s="36"/>
      <c r="KNF77" s="338"/>
      <c r="KNG77" s="36"/>
      <c r="KNH77" s="338"/>
      <c r="KNI77" s="36"/>
      <c r="KNJ77" s="338"/>
      <c r="KNK77" s="36"/>
      <c r="KNL77" s="338"/>
      <c r="KNM77" s="36"/>
      <c r="KNN77" s="338"/>
      <c r="KNO77" s="36"/>
      <c r="KNP77" s="338"/>
      <c r="KNQ77" s="36"/>
      <c r="KNR77" s="338"/>
      <c r="KNS77" s="36"/>
      <c r="KNT77" s="338"/>
      <c r="KNU77" s="36"/>
      <c r="KNV77" s="338"/>
      <c r="KNW77" s="36"/>
      <c r="KNX77" s="338"/>
      <c r="KNY77" s="36"/>
      <c r="KNZ77" s="338"/>
      <c r="KOA77" s="36"/>
      <c r="KOB77" s="338"/>
      <c r="KOC77" s="36"/>
      <c r="KOD77" s="338"/>
      <c r="KOE77" s="36"/>
      <c r="KOF77" s="338"/>
      <c r="KOG77" s="36"/>
      <c r="KOH77" s="338"/>
      <c r="KOI77" s="36"/>
      <c r="KOJ77" s="338"/>
      <c r="KOK77" s="36"/>
      <c r="KOL77" s="338"/>
      <c r="KOM77" s="36"/>
      <c r="KON77" s="338"/>
      <c r="KOO77" s="36"/>
      <c r="KOP77" s="338"/>
      <c r="KOQ77" s="36"/>
      <c r="KOR77" s="338"/>
      <c r="KOS77" s="36"/>
      <c r="KOT77" s="338"/>
      <c r="KOU77" s="36"/>
      <c r="KOV77" s="338"/>
      <c r="KOW77" s="36"/>
      <c r="KOX77" s="338"/>
      <c r="KOY77" s="36"/>
      <c r="KOZ77" s="338"/>
      <c r="KPA77" s="36"/>
      <c r="KPB77" s="338"/>
      <c r="KPC77" s="36"/>
      <c r="KPD77" s="338"/>
      <c r="KPE77" s="36"/>
      <c r="KPF77" s="338"/>
      <c r="KPG77" s="36"/>
      <c r="KPH77" s="338"/>
      <c r="KPI77" s="36"/>
      <c r="KPJ77" s="338"/>
      <c r="KPK77" s="36"/>
      <c r="KPL77" s="338"/>
      <c r="KPM77" s="36"/>
      <c r="KPN77" s="338"/>
      <c r="KPO77" s="36"/>
      <c r="KPP77" s="338"/>
      <c r="KPQ77" s="36"/>
      <c r="KPR77" s="338"/>
      <c r="KPS77" s="36"/>
      <c r="KPT77" s="338"/>
      <c r="KPU77" s="36"/>
      <c r="KPV77" s="338"/>
      <c r="KPW77" s="36"/>
      <c r="KPX77" s="338"/>
      <c r="KPY77" s="36"/>
      <c r="KPZ77" s="338"/>
      <c r="KQA77" s="36"/>
      <c r="KQB77" s="338"/>
      <c r="KQC77" s="36"/>
      <c r="KQD77" s="338"/>
      <c r="KQE77" s="36"/>
      <c r="KQF77" s="338"/>
      <c r="KQG77" s="36"/>
      <c r="KQH77" s="338"/>
      <c r="KQI77" s="36"/>
      <c r="KQJ77" s="338"/>
      <c r="KQK77" s="36"/>
      <c r="KQL77" s="338"/>
      <c r="KQM77" s="36"/>
      <c r="KQN77" s="338"/>
      <c r="KQO77" s="36"/>
      <c r="KQP77" s="338"/>
      <c r="KQQ77" s="36"/>
      <c r="KQR77" s="338"/>
      <c r="KQS77" s="36"/>
      <c r="KQT77" s="338"/>
      <c r="KQU77" s="36"/>
      <c r="KQV77" s="338"/>
      <c r="KQW77" s="36"/>
      <c r="KQX77" s="338"/>
      <c r="KQY77" s="36"/>
      <c r="KQZ77" s="338"/>
      <c r="KRA77" s="36"/>
      <c r="KRB77" s="338"/>
      <c r="KRC77" s="36"/>
      <c r="KRD77" s="338"/>
      <c r="KRE77" s="36"/>
      <c r="KRF77" s="338"/>
      <c r="KRG77" s="36"/>
      <c r="KRH77" s="338"/>
      <c r="KRI77" s="36"/>
      <c r="KRJ77" s="338"/>
      <c r="KRK77" s="36"/>
      <c r="KRL77" s="338"/>
      <c r="KRM77" s="36"/>
      <c r="KRN77" s="338"/>
      <c r="KRO77" s="36"/>
      <c r="KRP77" s="338"/>
      <c r="KRQ77" s="36"/>
      <c r="KRR77" s="338"/>
      <c r="KRS77" s="36"/>
      <c r="KRT77" s="338"/>
      <c r="KRU77" s="36"/>
      <c r="KRV77" s="338"/>
      <c r="KRW77" s="36"/>
      <c r="KRX77" s="338"/>
      <c r="KRY77" s="36"/>
      <c r="KRZ77" s="338"/>
      <c r="KSA77" s="36"/>
      <c r="KSB77" s="338"/>
      <c r="KSC77" s="36"/>
      <c r="KSD77" s="338"/>
      <c r="KSE77" s="36"/>
      <c r="KSF77" s="338"/>
      <c r="KSG77" s="36"/>
      <c r="KSH77" s="338"/>
      <c r="KSI77" s="36"/>
      <c r="KSJ77" s="338"/>
      <c r="KSK77" s="36"/>
      <c r="KSL77" s="338"/>
      <c r="KSM77" s="36"/>
      <c r="KSN77" s="338"/>
      <c r="KSO77" s="36"/>
      <c r="KSP77" s="338"/>
      <c r="KSQ77" s="36"/>
      <c r="KSR77" s="338"/>
      <c r="KSS77" s="36"/>
      <c r="KST77" s="338"/>
      <c r="KSU77" s="36"/>
      <c r="KSV77" s="338"/>
      <c r="KSW77" s="36"/>
      <c r="KSX77" s="338"/>
      <c r="KSY77" s="36"/>
      <c r="KSZ77" s="338"/>
      <c r="KTA77" s="36"/>
      <c r="KTB77" s="338"/>
      <c r="KTC77" s="36"/>
      <c r="KTD77" s="338"/>
      <c r="KTE77" s="36"/>
      <c r="KTF77" s="338"/>
      <c r="KTG77" s="36"/>
      <c r="KTH77" s="338"/>
      <c r="KTI77" s="36"/>
      <c r="KTJ77" s="338"/>
      <c r="KTK77" s="36"/>
      <c r="KTL77" s="338"/>
      <c r="KTM77" s="36"/>
      <c r="KTN77" s="338"/>
      <c r="KTO77" s="36"/>
      <c r="KTP77" s="338"/>
      <c r="KTQ77" s="36"/>
      <c r="KTR77" s="338"/>
      <c r="KTS77" s="36"/>
      <c r="KTT77" s="338"/>
      <c r="KTU77" s="36"/>
      <c r="KTV77" s="338"/>
      <c r="KTW77" s="36"/>
      <c r="KTX77" s="338"/>
      <c r="KTY77" s="36"/>
      <c r="KTZ77" s="338"/>
      <c r="KUA77" s="36"/>
      <c r="KUB77" s="338"/>
      <c r="KUC77" s="36"/>
      <c r="KUD77" s="338"/>
      <c r="KUE77" s="36"/>
      <c r="KUF77" s="338"/>
      <c r="KUG77" s="36"/>
      <c r="KUH77" s="338"/>
      <c r="KUI77" s="36"/>
      <c r="KUJ77" s="338"/>
      <c r="KUK77" s="36"/>
      <c r="KUL77" s="338"/>
      <c r="KUM77" s="36"/>
      <c r="KUN77" s="338"/>
      <c r="KUO77" s="36"/>
      <c r="KUP77" s="338"/>
      <c r="KUQ77" s="36"/>
      <c r="KUR77" s="338"/>
      <c r="KUS77" s="36"/>
      <c r="KUT77" s="338"/>
      <c r="KUU77" s="36"/>
      <c r="KUV77" s="338"/>
      <c r="KUW77" s="36"/>
      <c r="KUX77" s="338"/>
      <c r="KUY77" s="36"/>
      <c r="KUZ77" s="338"/>
      <c r="KVA77" s="36"/>
      <c r="KVB77" s="338"/>
      <c r="KVC77" s="36"/>
      <c r="KVD77" s="338"/>
      <c r="KVE77" s="36"/>
      <c r="KVF77" s="338"/>
      <c r="KVG77" s="36"/>
      <c r="KVH77" s="338"/>
      <c r="KVI77" s="36"/>
      <c r="KVJ77" s="338"/>
      <c r="KVK77" s="36"/>
      <c r="KVL77" s="338"/>
      <c r="KVM77" s="36"/>
      <c r="KVN77" s="338"/>
      <c r="KVO77" s="36"/>
      <c r="KVP77" s="338"/>
      <c r="KVQ77" s="36"/>
      <c r="KVR77" s="338"/>
      <c r="KVS77" s="36"/>
      <c r="KVT77" s="338"/>
      <c r="KVU77" s="36"/>
      <c r="KVV77" s="338"/>
      <c r="KVW77" s="36"/>
      <c r="KVX77" s="338"/>
      <c r="KVY77" s="36"/>
      <c r="KVZ77" s="338"/>
      <c r="KWA77" s="36"/>
      <c r="KWB77" s="338"/>
      <c r="KWC77" s="36"/>
      <c r="KWD77" s="338"/>
      <c r="KWE77" s="36"/>
      <c r="KWF77" s="338"/>
      <c r="KWG77" s="36"/>
      <c r="KWH77" s="338"/>
      <c r="KWI77" s="36"/>
      <c r="KWJ77" s="338"/>
      <c r="KWK77" s="36"/>
      <c r="KWL77" s="338"/>
      <c r="KWM77" s="36"/>
      <c r="KWN77" s="338"/>
      <c r="KWO77" s="36"/>
      <c r="KWP77" s="338"/>
      <c r="KWQ77" s="36"/>
      <c r="KWR77" s="338"/>
      <c r="KWS77" s="36"/>
      <c r="KWT77" s="338"/>
      <c r="KWU77" s="36"/>
      <c r="KWV77" s="338"/>
      <c r="KWW77" s="36"/>
      <c r="KWX77" s="338"/>
      <c r="KWY77" s="36"/>
      <c r="KWZ77" s="338"/>
      <c r="KXA77" s="36"/>
      <c r="KXB77" s="338"/>
      <c r="KXC77" s="36"/>
      <c r="KXD77" s="338"/>
      <c r="KXE77" s="36"/>
      <c r="KXF77" s="338"/>
      <c r="KXG77" s="36"/>
      <c r="KXH77" s="338"/>
      <c r="KXI77" s="36"/>
      <c r="KXJ77" s="338"/>
      <c r="KXK77" s="36"/>
      <c r="KXL77" s="338"/>
      <c r="KXM77" s="36"/>
      <c r="KXN77" s="338"/>
      <c r="KXO77" s="36"/>
      <c r="KXP77" s="338"/>
      <c r="KXQ77" s="36"/>
      <c r="KXR77" s="338"/>
      <c r="KXS77" s="36"/>
      <c r="KXT77" s="338"/>
      <c r="KXU77" s="36"/>
      <c r="KXV77" s="338"/>
      <c r="KXW77" s="36"/>
      <c r="KXX77" s="338"/>
      <c r="KXY77" s="36"/>
      <c r="KXZ77" s="338"/>
      <c r="KYA77" s="36"/>
      <c r="KYB77" s="338"/>
      <c r="KYC77" s="36"/>
      <c r="KYD77" s="338"/>
      <c r="KYE77" s="36"/>
      <c r="KYF77" s="338"/>
      <c r="KYG77" s="36"/>
      <c r="KYH77" s="338"/>
      <c r="KYI77" s="36"/>
      <c r="KYJ77" s="338"/>
      <c r="KYK77" s="36"/>
      <c r="KYL77" s="338"/>
      <c r="KYM77" s="36"/>
      <c r="KYN77" s="338"/>
      <c r="KYO77" s="36"/>
      <c r="KYP77" s="338"/>
      <c r="KYQ77" s="36"/>
      <c r="KYR77" s="338"/>
      <c r="KYS77" s="36"/>
      <c r="KYT77" s="338"/>
      <c r="KYU77" s="36"/>
      <c r="KYV77" s="338"/>
      <c r="KYW77" s="36"/>
      <c r="KYX77" s="338"/>
      <c r="KYY77" s="36"/>
      <c r="KYZ77" s="338"/>
      <c r="KZA77" s="36"/>
      <c r="KZB77" s="338"/>
      <c r="KZC77" s="36"/>
      <c r="KZD77" s="338"/>
      <c r="KZE77" s="36"/>
      <c r="KZF77" s="338"/>
      <c r="KZG77" s="36"/>
      <c r="KZH77" s="338"/>
      <c r="KZI77" s="36"/>
      <c r="KZJ77" s="338"/>
      <c r="KZK77" s="36"/>
      <c r="KZL77" s="338"/>
      <c r="KZM77" s="36"/>
      <c r="KZN77" s="338"/>
      <c r="KZO77" s="36"/>
      <c r="KZP77" s="338"/>
      <c r="KZQ77" s="36"/>
      <c r="KZR77" s="338"/>
      <c r="KZS77" s="36"/>
      <c r="KZT77" s="338"/>
      <c r="KZU77" s="36"/>
      <c r="KZV77" s="338"/>
      <c r="KZW77" s="36"/>
      <c r="KZX77" s="338"/>
      <c r="KZY77" s="36"/>
      <c r="KZZ77" s="338"/>
      <c r="LAA77" s="36"/>
      <c r="LAB77" s="338"/>
      <c r="LAC77" s="36"/>
      <c r="LAD77" s="338"/>
      <c r="LAE77" s="36"/>
      <c r="LAF77" s="338"/>
      <c r="LAG77" s="36"/>
      <c r="LAH77" s="338"/>
      <c r="LAI77" s="36"/>
      <c r="LAJ77" s="338"/>
      <c r="LAK77" s="36"/>
      <c r="LAL77" s="338"/>
      <c r="LAM77" s="36"/>
      <c r="LAN77" s="338"/>
      <c r="LAO77" s="36"/>
      <c r="LAP77" s="338"/>
      <c r="LAQ77" s="36"/>
      <c r="LAR77" s="338"/>
      <c r="LAS77" s="36"/>
      <c r="LAT77" s="338"/>
      <c r="LAU77" s="36"/>
      <c r="LAV77" s="338"/>
      <c r="LAW77" s="36"/>
      <c r="LAX77" s="338"/>
      <c r="LAY77" s="36"/>
      <c r="LAZ77" s="338"/>
      <c r="LBA77" s="36"/>
      <c r="LBB77" s="338"/>
      <c r="LBC77" s="36"/>
      <c r="LBD77" s="338"/>
      <c r="LBE77" s="36"/>
      <c r="LBF77" s="338"/>
      <c r="LBG77" s="36"/>
      <c r="LBH77" s="338"/>
      <c r="LBI77" s="36"/>
      <c r="LBJ77" s="338"/>
      <c r="LBK77" s="36"/>
      <c r="LBL77" s="338"/>
      <c r="LBM77" s="36"/>
      <c r="LBN77" s="338"/>
      <c r="LBO77" s="36"/>
      <c r="LBP77" s="338"/>
      <c r="LBQ77" s="36"/>
      <c r="LBR77" s="338"/>
      <c r="LBS77" s="36"/>
      <c r="LBT77" s="338"/>
      <c r="LBU77" s="36"/>
      <c r="LBV77" s="338"/>
      <c r="LBW77" s="36"/>
      <c r="LBX77" s="338"/>
      <c r="LBY77" s="36"/>
      <c r="LBZ77" s="338"/>
      <c r="LCA77" s="36"/>
      <c r="LCB77" s="338"/>
      <c r="LCC77" s="36"/>
      <c r="LCD77" s="338"/>
      <c r="LCE77" s="36"/>
      <c r="LCF77" s="338"/>
      <c r="LCG77" s="36"/>
      <c r="LCH77" s="338"/>
      <c r="LCI77" s="36"/>
      <c r="LCJ77" s="338"/>
      <c r="LCK77" s="36"/>
      <c r="LCL77" s="338"/>
      <c r="LCM77" s="36"/>
      <c r="LCN77" s="338"/>
      <c r="LCO77" s="36"/>
      <c r="LCP77" s="338"/>
      <c r="LCQ77" s="36"/>
      <c r="LCR77" s="338"/>
      <c r="LCS77" s="36"/>
      <c r="LCT77" s="338"/>
      <c r="LCU77" s="36"/>
      <c r="LCV77" s="338"/>
      <c r="LCW77" s="36"/>
      <c r="LCX77" s="338"/>
      <c r="LCY77" s="36"/>
      <c r="LCZ77" s="338"/>
      <c r="LDA77" s="36"/>
      <c r="LDB77" s="338"/>
      <c r="LDC77" s="36"/>
      <c r="LDD77" s="338"/>
      <c r="LDE77" s="36"/>
      <c r="LDF77" s="338"/>
      <c r="LDG77" s="36"/>
      <c r="LDH77" s="338"/>
      <c r="LDI77" s="36"/>
      <c r="LDJ77" s="338"/>
      <c r="LDK77" s="36"/>
      <c r="LDL77" s="338"/>
      <c r="LDM77" s="36"/>
      <c r="LDN77" s="338"/>
      <c r="LDO77" s="36"/>
      <c r="LDP77" s="338"/>
      <c r="LDQ77" s="36"/>
      <c r="LDR77" s="338"/>
      <c r="LDS77" s="36"/>
      <c r="LDT77" s="338"/>
      <c r="LDU77" s="36"/>
      <c r="LDV77" s="338"/>
      <c r="LDW77" s="36"/>
      <c r="LDX77" s="338"/>
      <c r="LDY77" s="36"/>
      <c r="LDZ77" s="338"/>
      <c r="LEA77" s="36"/>
      <c r="LEB77" s="338"/>
      <c r="LEC77" s="36"/>
      <c r="LED77" s="338"/>
      <c r="LEE77" s="36"/>
      <c r="LEF77" s="338"/>
      <c r="LEG77" s="36"/>
      <c r="LEH77" s="338"/>
      <c r="LEI77" s="36"/>
      <c r="LEJ77" s="338"/>
      <c r="LEK77" s="36"/>
      <c r="LEL77" s="338"/>
      <c r="LEM77" s="36"/>
      <c r="LEN77" s="338"/>
      <c r="LEO77" s="36"/>
      <c r="LEP77" s="338"/>
      <c r="LEQ77" s="36"/>
      <c r="LER77" s="338"/>
      <c r="LES77" s="36"/>
      <c r="LET77" s="338"/>
      <c r="LEU77" s="36"/>
      <c r="LEV77" s="338"/>
      <c r="LEW77" s="36"/>
      <c r="LEX77" s="338"/>
      <c r="LEY77" s="36"/>
      <c r="LEZ77" s="338"/>
      <c r="LFA77" s="36"/>
      <c r="LFB77" s="338"/>
      <c r="LFC77" s="36"/>
      <c r="LFD77" s="338"/>
      <c r="LFE77" s="36"/>
      <c r="LFF77" s="338"/>
      <c r="LFG77" s="36"/>
      <c r="LFH77" s="338"/>
      <c r="LFI77" s="36"/>
      <c r="LFJ77" s="338"/>
      <c r="LFK77" s="36"/>
      <c r="LFL77" s="338"/>
      <c r="LFM77" s="36"/>
      <c r="LFN77" s="338"/>
      <c r="LFO77" s="36"/>
      <c r="LFP77" s="338"/>
      <c r="LFQ77" s="36"/>
      <c r="LFR77" s="338"/>
      <c r="LFS77" s="36"/>
      <c r="LFT77" s="338"/>
      <c r="LFU77" s="36"/>
      <c r="LFV77" s="338"/>
      <c r="LFW77" s="36"/>
      <c r="LFX77" s="338"/>
      <c r="LFY77" s="36"/>
      <c r="LFZ77" s="338"/>
      <c r="LGA77" s="36"/>
      <c r="LGB77" s="338"/>
      <c r="LGC77" s="36"/>
      <c r="LGD77" s="338"/>
      <c r="LGE77" s="36"/>
      <c r="LGF77" s="338"/>
      <c r="LGG77" s="36"/>
      <c r="LGH77" s="338"/>
      <c r="LGI77" s="36"/>
      <c r="LGJ77" s="338"/>
      <c r="LGK77" s="36"/>
      <c r="LGL77" s="338"/>
      <c r="LGM77" s="36"/>
      <c r="LGN77" s="338"/>
      <c r="LGO77" s="36"/>
      <c r="LGP77" s="338"/>
      <c r="LGQ77" s="36"/>
      <c r="LGR77" s="338"/>
      <c r="LGS77" s="36"/>
      <c r="LGT77" s="338"/>
      <c r="LGU77" s="36"/>
      <c r="LGV77" s="338"/>
      <c r="LGW77" s="36"/>
      <c r="LGX77" s="338"/>
      <c r="LGY77" s="36"/>
      <c r="LGZ77" s="338"/>
      <c r="LHA77" s="36"/>
      <c r="LHB77" s="338"/>
      <c r="LHC77" s="36"/>
      <c r="LHD77" s="338"/>
      <c r="LHE77" s="36"/>
      <c r="LHF77" s="338"/>
      <c r="LHG77" s="36"/>
      <c r="LHH77" s="338"/>
      <c r="LHI77" s="36"/>
      <c r="LHJ77" s="338"/>
      <c r="LHK77" s="36"/>
      <c r="LHL77" s="338"/>
      <c r="LHM77" s="36"/>
      <c r="LHN77" s="338"/>
      <c r="LHO77" s="36"/>
      <c r="LHP77" s="338"/>
      <c r="LHQ77" s="36"/>
      <c r="LHR77" s="338"/>
      <c r="LHS77" s="36"/>
      <c r="LHT77" s="338"/>
      <c r="LHU77" s="36"/>
      <c r="LHV77" s="338"/>
      <c r="LHW77" s="36"/>
      <c r="LHX77" s="338"/>
      <c r="LHY77" s="36"/>
      <c r="LHZ77" s="338"/>
      <c r="LIA77" s="36"/>
      <c r="LIB77" s="338"/>
      <c r="LIC77" s="36"/>
      <c r="LID77" s="338"/>
      <c r="LIE77" s="36"/>
      <c r="LIF77" s="338"/>
      <c r="LIG77" s="36"/>
      <c r="LIH77" s="338"/>
      <c r="LII77" s="36"/>
      <c r="LIJ77" s="338"/>
      <c r="LIK77" s="36"/>
      <c r="LIL77" s="338"/>
      <c r="LIM77" s="36"/>
      <c r="LIN77" s="338"/>
      <c r="LIO77" s="36"/>
      <c r="LIP77" s="338"/>
      <c r="LIQ77" s="36"/>
      <c r="LIR77" s="338"/>
      <c r="LIS77" s="36"/>
      <c r="LIT77" s="338"/>
      <c r="LIU77" s="36"/>
      <c r="LIV77" s="338"/>
      <c r="LIW77" s="36"/>
      <c r="LIX77" s="338"/>
      <c r="LIY77" s="36"/>
      <c r="LIZ77" s="338"/>
      <c r="LJA77" s="36"/>
      <c r="LJB77" s="338"/>
      <c r="LJC77" s="36"/>
      <c r="LJD77" s="338"/>
      <c r="LJE77" s="36"/>
      <c r="LJF77" s="338"/>
      <c r="LJG77" s="36"/>
      <c r="LJH77" s="338"/>
      <c r="LJI77" s="36"/>
      <c r="LJJ77" s="338"/>
      <c r="LJK77" s="36"/>
      <c r="LJL77" s="338"/>
      <c r="LJM77" s="36"/>
      <c r="LJN77" s="338"/>
      <c r="LJO77" s="36"/>
      <c r="LJP77" s="338"/>
      <c r="LJQ77" s="36"/>
      <c r="LJR77" s="338"/>
      <c r="LJS77" s="36"/>
      <c r="LJT77" s="338"/>
      <c r="LJU77" s="36"/>
      <c r="LJV77" s="338"/>
      <c r="LJW77" s="36"/>
      <c r="LJX77" s="338"/>
      <c r="LJY77" s="36"/>
      <c r="LJZ77" s="338"/>
      <c r="LKA77" s="36"/>
      <c r="LKB77" s="338"/>
      <c r="LKC77" s="36"/>
      <c r="LKD77" s="338"/>
      <c r="LKE77" s="36"/>
      <c r="LKF77" s="338"/>
      <c r="LKG77" s="36"/>
      <c r="LKH77" s="338"/>
      <c r="LKI77" s="36"/>
      <c r="LKJ77" s="338"/>
      <c r="LKK77" s="36"/>
      <c r="LKL77" s="338"/>
      <c r="LKM77" s="36"/>
      <c r="LKN77" s="338"/>
      <c r="LKO77" s="36"/>
      <c r="LKP77" s="338"/>
      <c r="LKQ77" s="36"/>
      <c r="LKR77" s="338"/>
      <c r="LKS77" s="36"/>
      <c r="LKT77" s="338"/>
      <c r="LKU77" s="36"/>
      <c r="LKV77" s="338"/>
      <c r="LKW77" s="36"/>
      <c r="LKX77" s="338"/>
      <c r="LKY77" s="36"/>
      <c r="LKZ77" s="338"/>
      <c r="LLA77" s="36"/>
      <c r="LLB77" s="338"/>
      <c r="LLC77" s="36"/>
      <c r="LLD77" s="338"/>
      <c r="LLE77" s="36"/>
      <c r="LLF77" s="338"/>
      <c r="LLG77" s="36"/>
      <c r="LLH77" s="338"/>
      <c r="LLI77" s="36"/>
      <c r="LLJ77" s="338"/>
      <c r="LLK77" s="36"/>
      <c r="LLL77" s="338"/>
      <c r="LLM77" s="36"/>
      <c r="LLN77" s="338"/>
      <c r="LLO77" s="36"/>
      <c r="LLP77" s="338"/>
      <c r="LLQ77" s="36"/>
      <c r="LLR77" s="338"/>
      <c r="LLS77" s="36"/>
      <c r="LLT77" s="338"/>
      <c r="LLU77" s="36"/>
      <c r="LLV77" s="338"/>
      <c r="LLW77" s="36"/>
      <c r="LLX77" s="338"/>
      <c r="LLY77" s="36"/>
      <c r="LLZ77" s="338"/>
      <c r="LMA77" s="36"/>
      <c r="LMB77" s="338"/>
      <c r="LMC77" s="36"/>
      <c r="LMD77" s="338"/>
      <c r="LME77" s="36"/>
      <c r="LMF77" s="338"/>
      <c r="LMG77" s="36"/>
      <c r="LMH77" s="338"/>
      <c r="LMI77" s="36"/>
      <c r="LMJ77" s="338"/>
      <c r="LMK77" s="36"/>
      <c r="LML77" s="338"/>
      <c r="LMM77" s="36"/>
      <c r="LMN77" s="338"/>
      <c r="LMO77" s="36"/>
      <c r="LMP77" s="338"/>
      <c r="LMQ77" s="36"/>
      <c r="LMR77" s="338"/>
      <c r="LMS77" s="36"/>
      <c r="LMT77" s="338"/>
      <c r="LMU77" s="36"/>
      <c r="LMV77" s="338"/>
      <c r="LMW77" s="36"/>
      <c r="LMX77" s="338"/>
      <c r="LMY77" s="36"/>
      <c r="LMZ77" s="338"/>
      <c r="LNA77" s="36"/>
      <c r="LNB77" s="338"/>
      <c r="LNC77" s="36"/>
      <c r="LND77" s="338"/>
      <c r="LNE77" s="36"/>
      <c r="LNF77" s="338"/>
      <c r="LNG77" s="36"/>
      <c r="LNH77" s="338"/>
      <c r="LNI77" s="36"/>
      <c r="LNJ77" s="338"/>
      <c r="LNK77" s="36"/>
      <c r="LNL77" s="338"/>
      <c r="LNM77" s="36"/>
      <c r="LNN77" s="338"/>
      <c r="LNO77" s="36"/>
      <c r="LNP77" s="338"/>
      <c r="LNQ77" s="36"/>
      <c r="LNR77" s="338"/>
      <c r="LNS77" s="36"/>
      <c r="LNT77" s="338"/>
      <c r="LNU77" s="36"/>
      <c r="LNV77" s="338"/>
      <c r="LNW77" s="36"/>
      <c r="LNX77" s="338"/>
      <c r="LNY77" s="36"/>
      <c r="LNZ77" s="338"/>
      <c r="LOA77" s="36"/>
      <c r="LOB77" s="338"/>
      <c r="LOC77" s="36"/>
      <c r="LOD77" s="338"/>
      <c r="LOE77" s="36"/>
      <c r="LOF77" s="338"/>
      <c r="LOG77" s="36"/>
      <c r="LOH77" s="338"/>
      <c r="LOI77" s="36"/>
      <c r="LOJ77" s="338"/>
      <c r="LOK77" s="36"/>
      <c r="LOL77" s="338"/>
      <c r="LOM77" s="36"/>
      <c r="LON77" s="338"/>
      <c r="LOO77" s="36"/>
      <c r="LOP77" s="338"/>
      <c r="LOQ77" s="36"/>
      <c r="LOR77" s="338"/>
      <c r="LOS77" s="36"/>
      <c r="LOT77" s="338"/>
      <c r="LOU77" s="36"/>
      <c r="LOV77" s="338"/>
      <c r="LOW77" s="36"/>
      <c r="LOX77" s="338"/>
      <c r="LOY77" s="36"/>
      <c r="LOZ77" s="338"/>
      <c r="LPA77" s="36"/>
      <c r="LPB77" s="338"/>
      <c r="LPC77" s="36"/>
      <c r="LPD77" s="338"/>
      <c r="LPE77" s="36"/>
      <c r="LPF77" s="338"/>
      <c r="LPG77" s="36"/>
      <c r="LPH77" s="338"/>
      <c r="LPI77" s="36"/>
      <c r="LPJ77" s="338"/>
      <c r="LPK77" s="36"/>
      <c r="LPL77" s="338"/>
      <c r="LPM77" s="36"/>
      <c r="LPN77" s="338"/>
      <c r="LPO77" s="36"/>
      <c r="LPP77" s="338"/>
      <c r="LPQ77" s="36"/>
      <c r="LPR77" s="338"/>
      <c r="LPS77" s="36"/>
      <c r="LPT77" s="338"/>
      <c r="LPU77" s="36"/>
      <c r="LPV77" s="338"/>
      <c r="LPW77" s="36"/>
      <c r="LPX77" s="338"/>
      <c r="LPY77" s="36"/>
      <c r="LPZ77" s="338"/>
      <c r="LQA77" s="36"/>
      <c r="LQB77" s="338"/>
      <c r="LQC77" s="36"/>
      <c r="LQD77" s="338"/>
      <c r="LQE77" s="36"/>
      <c r="LQF77" s="338"/>
      <c r="LQG77" s="36"/>
      <c r="LQH77" s="338"/>
      <c r="LQI77" s="36"/>
      <c r="LQJ77" s="338"/>
      <c r="LQK77" s="36"/>
      <c r="LQL77" s="338"/>
      <c r="LQM77" s="36"/>
      <c r="LQN77" s="338"/>
      <c r="LQO77" s="36"/>
      <c r="LQP77" s="338"/>
      <c r="LQQ77" s="36"/>
      <c r="LQR77" s="338"/>
      <c r="LQS77" s="36"/>
      <c r="LQT77" s="338"/>
      <c r="LQU77" s="36"/>
      <c r="LQV77" s="338"/>
      <c r="LQW77" s="36"/>
      <c r="LQX77" s="338"/>
      <c r="LQY77" s="36"/>
      <c r="LQZ77" s="338"/>
      <c r="LRA77" s="36"/>
      <c r="LRB77" s="338"/>
      <c r="LRC77" s="36"/>
      <c r="LRD77" s="338"/>
      <c r="LRE77" s="36"/>
      <c r="LRF77" s="338"/>
      <c r="LRG77" s="36"/>
      <c r="LRH77" s="338"/>
      <c r="LRI77" s="36"/>
      <c r="LRJ77" s="338"/>
      <c r="LRK77" s="36"/>
      <c r="LRL77" s="338"/>
      <c r="LRM77" s="36"/>
      <c r="LRN77" s="338"/>
      <c r="LRO77" s="36"/>
      <c r="LRP77" s="338"/>
      <c r="LRQ77" s="36"/>
      <c r="LRR77" s="338"/>
      <c r="LRS77" s="36"/>
      <c r="LRT77" s="338"/>
      <c r="LRU77" s="36"/>
      <c r="LRV77" s="338"/>
      <c r="LRW77" s="36"/>
      <c r="LRX77" s="338"/>
      <c r="LRY77" s="36"/>
      <c r="LRZ77" s="338"/>
      <c r="LSA77" s="36"/>
      <c r="LSB77" s="338"/>
      <c r="LSC77" s="36"/>
      <c r="LSD77" s="338"/>
      <c r="LSE77" s="36"/>
      <c r="LSF77" s="338"/>
      <c r="LSG77" s="36"/>
      <c r="LSH77" s="338"/>
      <c r="LSI77" s="36"/>
      <c r="LSJ77" s="338"/>
      <c r="LSK77" s="36"/>
      <c r="LSL77" s="338"/>
      <c r="LSM77" s="36"/>
      <c r="LSN77" s="338"/>
      <c r="LSO77" s="36"/>
      <c r="LSP77" s="338"/>
      <c r="LSQ77" s="36"/>
      <c r="LSR77" s="338"/>
      <c r="LSS77" s="36"/>
      <c r="LST77" s="338"/>
      <c r="LSU77" s="36"/>
      <c r="LSV77" s="338"/>
      <c r="LSW77" s="36"/>
      <c r="LSX77" s="338"/>
      <c r="LSY77" s="36"/>
      <c r="LSZ77" s="338"/>
      <c r="LTA77" s="36"/>
      <c r="LTB77" s="338"/>
      <c r="LTC77" s="36"/>
      <c r="LTD77" s="338"/>
      <c r="LTE77" s="36"/>
      <c r="LTF77" s="338"/>
      <c r="LTG77" s="36"/>
      <c r="LTH77" s="338"/>
      <c r="LTI77" s="36"/>
      <c r="LTJ77" s="338"/>
      <c r="LTK77" s="36"/>
      <c r="LTL77" s="338"/>
      <c r="LTM77" s="36"/>
      <c r="LTN77" s="338"/>
      <c r="LTO77" s="36"/>
      <c r="LTP77" s="338"/>
      <c r="LTQ77" s="36"/>
      <c r="LTR77" s="338"/>
      <c r="LTS77" s="36"/>
      <c r="LTT77" s="338"/>
      <c r="LTU77" s="36"/>
      <c r="LTV77" s="338"/>
      <c r="LTW77" s="36"/>
      <c r="LTX77" s="338"/>
      <c r="LTY77" s="36"/>
      <c r="LTZ77" s="338"/>
      <c r="LUA77" s="36"/>
      <c r="LUB77" s="338"/>
      <c r="LUC77" s="36"/>
      <c r="LUD77" s="338"/>
      <c r="LUE77" s="36"/>
      <c r="LUF77" s="338"/>
      <c r="LUG77" s="36"/>
      <c r="LUH77" s="338"/>
      <c r="LUI77" s="36"/>
      <c r="LUJ77" s="338"/>
      <c r="LUK77" s="36"/>
      <c r="LUL77" s="338"/>
      <c r="LUM77" s="36"/>
      <c r="LUN77" s="338"/>
      <c r="LUO77" s="36"/>
      <c r="LUP77" s="338"/>
      <c r="LUQ77" s="36"/>
      <c r="LUR77" s="338"/>
      <c r="LUS77" s="36"/>
      <c r="LUT77" s="338"/>
      <c r="LUU77" s="36"/>
      <c r="LUV77" s="338"/>
      <c r="LUW77" s="36"/>
      <c r="LUX77" s="338"/>
      <c r="LUY77" s="36"/>
      <c r="LUZ77" s="338"/>
      <c r="LVA77" s="36"/>
      <c r="LVB77" s="338"/>
      <c r="LVC77" s="36"/>
      <c r="LVD77" s="338"/>
      <c r="LVE77" s="36"/>
      <c r="LVF77" s="338"/>
      <c r="LVG77" s="36"/>
      <c r="LVH77" s="338"/>
      <c r="LVI77" s="36"/>
      <c r="LVJ77" s="338"/>
      <c r="LVK77" s="36"/>
      <c r="LVL77" s="338"/>
      <c r="LVM77" s="36"/>
      <c r="LVN77" s="338"/>
      <c r="LVO77" s="36"/>
      <c r="LVP77" s="338"/>
      <c r="LVQ77" s="36"/>
      <c r="LVR77" s="338"/>
      <c r="LVS77" s="36"/>
      <c r="LVT77" s="338"/>
      <c r="LVU77" s="36"/>
      <c r="LVV77" s="338"/>
      <c r="LVW77" s="36"/>
      <c r="LVX77" s="338"/>
      <c r="LVY77" s="36"/>
      <c r="LVZ77" s="338"/>
      <c r="LWA77" s="36"/>
      <c r="LWB77" s="338"/>
      <c r="LWC77" s="36"/>
      <c r="LWD77" s="338"/>
      <c r="LWE77" s="36"/>
      <c r="LWF77" s="338"/>
      <c r="LWG77" s="36"/>
      <c r="LWH77" s="338"/>
      <c r="LWI77" s="36"/>
      <c r="LWJ77" s="338"/>
      <c r="LWK77" s="36"/>
      <c r="LWL77" s="338"/>
      <c r="LWM77" s="36"/>
      <c r="LWN77" s="338"/>
      <c r="LWO77" s="36"/>
      <c r="LWP77" s="338"/>
      <c r="LWQ77" s="36"/>
      <c r="LWR77" s="338"/>
      <c r="LWS77" s="36"/>
      <c r="LWT77" s="338"/>
      <c r="LWU77" s="36"/>
      <c r="LWV77" s="338"/>
      <c r="LWW77" s="36"/>
      <c r="LWX77" s="338"/>
      <c r="LWY77" s="36"/>
      <c r="LWZ77" s="338"/>
      <c r="LXA77" s="36"/>
      <c r="LXB77" s="338"/>
      <c r="LXC77" s="36"/>
      <c r="LXD77" s="338"/>
      <c r="LXE77" s="36"/>
      <c r="LXF77" s="338"/>
      <c r="LXG77" s="36"/>
      <c r="LXH77" s="338"/>
      <c r="LXI77" s="36"/>
      <c r="LXJ77" s="338"/>
      <c r="LXK77" s="36"/>
      <c r="LXL77" s="338"/>
      <c r="LXM77" s="36"/>
      <c r="LXN77" s="338"/>
      <c r="LXO77" s="36"/>
      <c r="LXP77" s="338"/>
      <c r="LXQ77" s="36"/>
      <c r="LXR77" s="338"/>
      <c r="LXS77" s="36"/>
      <c r="LXT77" s="338"/>
      <c r="LXU77" s="36"/>
      <c r="LXV77" s="338"/>
      <c r="LXW77" s="36"/>
      <c r="LXX77" s="338"/>
      <c r="LXY77" s="36"/>
      <c r="LXZ77" s="338"/>
      <c r="LYA77" s="36"/>
      <c r="LYB77" s="338"/>
      <c r="LYC77" s="36"/>
      <c r="LYD77" s="338"/>
      <c r="LYE77" s="36"/>
      <c r="LYF77" s="338"/>
      <c r="LYG77" s="36"/>
      <c r="LYH77" s="338"/>
      <c r="LYI77" s="36"/>
      <c r="LYJ77" s="338"/>
      <c r="LYK77" s="36"/>
      <c r="LYL77" s="338"/>
      <c r="LYM77" s="36"/>
      <c r="LYN77" s="338"/>
      <c r="LYO77" s="36"/>
      <c r="LYP77" s="338"/>
      <c r="LYQ77" s="36"/>
      <c r="LYR77" s="338"/>
      <c r="LYS77" s="36"/>
      <c r="LYT77" s="338"/>
      <c r="LYU77" s="36"/>
      <c r="LYV77" s="338"/>
      <c r="LYW77" s="36"/>
      <c r="LYX77" s="338"/>
      <c r="LYY77" s="36"/>
      <c r="LYZ77" s="338"/>
      <c r="LZA77" s="36"/>
      <c r="LZB77" s="338"/>
      <c r="LZC77" s="36"/>
      <c r="LZD77" s="338"/>
      <c r="LZE77" s="36"/>
      <c r="LZF77" s="338"/>
      <c r="LZG77" s="36"/>
      <c r="LZH77" s="338"/>
      <c r="LZI77" s="36"/>
      <c r="LZJ77" s="338"/>
      <c r="LZK77" s="36"/>
      <c r="LZL77" s="338"/>
      <c r="LZM77" s="36"/>
      <c r="LZN77" s="338"/>
      <c r="LZO77" s="36"/>
      <c r="LZP77" s="338"/>
      <c r="LZQ77" s="36"/>
      <c r="LZR77" s="338"/>
      <c r="LZS77" s="36"/>
      <c r="LZT77" s="338"/>
      <c r="LZU77" s="36"/>
      <c r="LZV77" s="338"/>
      <c r="LZW77" s="36"/>
      <c r="LZX77" s="338"/>
      <c r="LZY77" s="36"/>
      <c r="LZZ77" s="338"/>
      <c r="MAA77" s="36"/>
      <c r="MAB77" s="338"/>
      <c r="MAC77" s="36"/>
      <c r="MAD77" s="338"/>
      <c r="MAE77" s="36"/>
      <c r="MAF77" s="338"/>
      <c r="MAG77" s="36"/>
      <c r="MAH77" s="338"/>
      <c r="MAI77" s="36"/>
      <c r="MAJ77" s="338"/>
      <c r="MAK77" s="36"/>
      <c r="MAL77" s="338"/>
      <c r="MAM77" s="36"/>
      <c r="MAN77" s="338"/>
      <c r="MAO77" s="36"/>
      <c r="MAP77" s="338"/>
      <c r="MAQ77" s="36"/>
      <c r="MAR77" s="338"/>
      <c r="MAS77" s="36"/>
      <c r="MAT77" s="338"/>
      <c r="MAU77" s="36"/>
      <c r="MAV77" s="338"/>
      <c r="MAW77" s="36"/>
      <c r="MAX77" s="338"/>
      <c r="MAY77" s="36"/>
      <c r="MAZ77" s="338"/>
      <c r="MBA77" s="36"/>
      <c r="MBB77" s="338"/>
      <c r="MBC77" s="36"/>
      <c r="MBD77" s="338"/>
      <c r="MBE77" s="36"/>
      <c r="MBF77" s="338"/>
      <c r="MBG77" s="36"/>
      <c r="MBH77" s="338"/>
      <c r="MBI77" s="36"/>
      <c r="MBJ77" s="338"/>
      <c r="MBK77" s="36"/>
      <c r="MBL77" s="338"/>
      <c r="MBM77" s="36"/>
      <c r="MBN77" s="338"/>
      <c r="MBO77" s="36"/>
      <c r="MBP77" s="338"/>
      <c r="MBQ77" s="36"/>
      <c r="MBR77" s="338"/>
      <c r="MBS77" s="36"/>
      <c r="MBT77" s="338"/>
      <c r="MBU77" s="36"/>
      <c r="MBV77" s="338"/>
      <c r="MBW77" s="36"/>
      <c r="MBX77" s="338"/>
      <c r="MBY77" s="36"/>
      <c r="MBZ77" s="338"/>
      <c r="MCA77" s="36"/>
      <c r="MCB77" s="338"/>
      <c r="MCC77" s="36"/>
      <c r="MCD77" s="338"/>
      <c r="MCE77" s="36"/>
      <c r="MCF77" s="338"/>
      <c r="MCG77" s="36"/>
      <c r="MCH77" s="338"/>
      <c r="MCI77" s="36"/>
      <c r="MCJ77" s="338"/>
      <c r="MCK77" s="36"/>
      <c r="MCL77" s="338"/>
      <c r="MCM77" s="36"/>
      <c r="MCN77" s="338"/>
      <c r="MCO77" s="36"/>
      <c r="MCP77" s="338"/>
      <c r="MCQ77" s="36"/>
      <c r="MCR77" s="338"/>
      <c r="MCS77" s="36"/>
      <c r="MCT77" s="338"/>
      <c r="MCU77" s="36"/>
      <c r="MCV77" s="338"/>
      <c r="MCW77" s="36"/>
      <c r="MCX77" s="338"/>
      <c r="MCY77" s="36"/>
      <c r="MCZ77" s="338"/>
      <c r="MDA77" s="36"/>
      <c r="MDB77" s="338"/>
      <c r="MDC77" s="36"/>
      <c r="MDD77" s="338"/>
      <c r="MDE77" s="36"/>
      <c r="MDF77" s="338"/>
      <c r="MDG77" s="36"/>
      <c r="MDH77" s="338"/>
      <c r="MDI77" s="36"/>
      <c r="MDJ77" s="338"/>
      <c r="MDK77" s="36"/>
      <c r="MDL77" s="338"/>
      <c r="MDM77" s="36"/>
      <c r="MDN77" s="338"/>
      <c r="MDO77" s="36"/>
      <c r="MDP77" s="338"/>
      <c r="MDQ77" s="36"/>
      <c r="MDR77" s="338"/>
      <c r="MDS77" s="36"/>
      <c r="MDT77" s="338"/>
      <c r="MDU77" s="36"/>
      <c r="MDV77" s="338"/>
      <c r="MDW77" s="36"/>
      <c r="MDX77" s="338"/>
      <c r="MDY77" s="36"/>
      <c r="MDZ77" s="338"/>
      <c r="MEA77" s="36"/>
      <c r="MEB77" s="338"/>
      <c r="MEC77" s="36"/>
      <c r="MED77" s="338"/>
      <c r="MEE77" s="36"/>
      <c r="MEF77" s="338"/>
      <c r="MEG77" s="36"/>
      <c r="MEH77" s="338"/>
      <c r="MEI77" s="36"/>
      <c r="MEJ77" s="338"/>
      <c r="MEK77" s="36"/>
      <c r="MEL77" s="338"/>
      <c r="MEM77" s="36"/>
      <c r="MEN77" s="338"/>
      <c r="MEO77" s="36"/>
      <c r="MEP77" s="338"/>
      <c r="MEQ77" s="36"/>
      <c r="MER77" s="338"/>
      <c r="MES77" s="36"/>
      <c r="MET77" s="338"/>
      <c r="MEU77" s="36"/>
      <c r="MEV77" s="338"/>
      <c r="MEW77" s="36"/>
      <c r="MEX77" s="338"/>
      <c r="MEY77" s="36"/>
      <c r="MEZ77" s="338"/>
      <c r="MFA77" s="36"/>
      <c r="MFB77" s="338"/>
      <c r="MFC77" s="36"/>
      <c r="MFD77" s="338"/>
      <c r="MFE77" s="36"/>
      <c r="MFF77" s="338"/>
      <c r="MFG77" s="36"/>
      <c r="MFH77" s="338"/>
      <c r="MFI77" s="36"/>
      <c r="MFJ77" s="338"/>
      <c r="MFK77" s="36"/>
      <c r="MFL77" s="338"/>
      <c r="MFM77" s="36"/>
      <c r="MFN77" s="338"/>
      <c r="MFO77" s="36"/>
      <c r="MFP77" s="338"/>
      <c r="MFQ77" s="36"/>
      <c r="MFR77" s="338"/>
      <c r="MFS77" s="36"/>
      <c r="MFT77" s="338"/>
      <c r="MFU77" s="36"/>
      <c r="MFV77" s="338"/>
      <c r="MFW77" s="36"/>
      <c r="MFX77" s="338"/>
      <c r="MFY77" s="36"/>
      <c r="MFZ77" s="338"/>
      <c r="MGA77" s="36"/>
      <c r="MGB77" s="338"/>
      <c r="MGC77" s="36"/>
      <c r="MGD77" s="338"/>
      <c r="MGE77" s="36"/>
      <c r="MGF77" s="338"/>
      <c r="MGG77" s="36"/>
      <c r="MGH77" s="338"/>
      <c r="MGI77" s="36"/>
      <c r="MGJ77" s="338"/>
      <c r="MGK77" s="36"/>
      <c r="MGL77" s="338"/>
      <c r="MGM77" s="36"/>
      <c r="MGN77" s="338"/>
      <c r="MGO77" s="36"/>
      <c r="MGP77" s="338"/>
      <c r="MGQ77" s="36"/>
      <c r="MGR77" s="338"/>
      <c r="MGS77" s="36"/>
      <c r="MGT77" s="338"/>
      <c r="MGU77" s="36"/>
      <c r="MGV77" s="338"/>
      <c r="MGW77" s="36"/>
      <c r="MGX77" s="338"/>
      <c r="MGY77" s="36"/>
      <c r="MGZ77" s="338"/>
      <c r="MHA77" s="36"/>
      <c r="MHB77" s="338"/>
      <c r="MHC77" s="36"/>
      <c r="MHD77" s="338"/>
      <c r="MHE77" s="36"/>
      <c r="MHF77" s="338"/>
      <c r="MHG77" s="36"/>
      <c r="MHH77" s="338"/>
      <c r="MHI77" s="36"/>
      <c r="MHJ77" s="338"/>
      <c r="MHK77" s="36"/>
      <c r="MHL77" s="338"/>
      <c r="MHM77" s="36"/>
      <c r="MHN77" s="338"/>
      <c r="MHO77" s="36"/>
      <c r="MHP77" s="338"/>
      <c r="MHQ77" s="36"/>
      <c r="MHR77" s="338"/>
      <c r="MHS77" s="36"/>
      <c r="MHT77" s="338"/>
      <c r="MHU77" s="36"/>
      <c r="MHV77" s="338"/>
      <c r="MHW77" s="36"/>
      <c r="MHX77" s="338"/>
      <c r="MHY77" s="36"/>
      <c r="MHZ77" s="338"/>
      <c r="MIA77" s="36"/>
      <c r="MIB77" s="338"/>
      <c r="MIC77" s="36"/>
      <c r="MID77" s="338"/>
      <c r="MIE77" s="36"/>
      <c r="MIF77" s="338"/>
      <c r="MIG77" s="36"/>
      <c r="MIH77" s="338"/>
      <c r="MII77" s="36"/>
      <c r="MIJ77" s="338"/>
      <c r="MIK77" s="36"/>
      <c r="MIL77" s="338"/>
      <c r="MIM77" s="36"/>
      <c r="MIN77" s="338"/>
      <c r="MIO77" s="36"/>
      <c r="MIP77" s="338"/>
      <c r="MIQ77" s="36"/>
      <c r="MIR77" s="338"/>
      <c r="MIS77" s="36"/>
      <c r="MIT77" s="338"/>
      <c r="MIU77" s="36"/>
      <c r="MIV77" s="338"/>
      <c r="MIW77" s="36"/>
      <c r="MIX77" s="338"/>
      <c r="MIY77" s="36"/>
      <c r="MIZ77" s="338"/>
      <c r="MJA77" s="36"/>
      <c r="MJB77" s="338"/>
      <c r="MJC77" s="36"/>
      <c r="MJD77" s="338"/>
      <c r="MJE77" s="36"/>
      <c r="MJF77" s="338"/>
      <c r="MJG77" s="36"/>
      <c r="MJH77" s="338"/>
      <c r="MJI77" s="36"/>
      <c r="MJJ77" s="338"/>
      <c r="MJK77" s="36"/>
      <c r="MJL77" s="338"/>
      <c r="MJM77" s="36"/>
      <c r="MJN77" s="338"/>
      <c r="MJO77" s="36"/>
      <c r="MJP77" s="338"/>
      <c r="MJQ77" s="36"/>
      <c r="MJR77" s="338"/>
      <c r="MJS77" s="36"/>
      <c r="MJT77" s="338"/>
      <c r="MJU77" s="36"/>
      <c r="MJV77" s="338"/>
      <c r="MJW77" s="36"/>
      <c r="MJX77" s="338"/>
      <c r="MJY77" s="36"/>
      <c r="MJZ77" s="338"/>
      <c r="MKA77" s="36"/>
      <c r="MKB77" s="338"/>
      <c r="MKC77" s="36"/>
      <c r="MKD77" s="338"/>
      <c r="MKE77" s="36"/>
      <c r="MKF77" s="338"/>
      <c r="MKG77" s="36"/>
      <c r="MKH77" s="338"/>
      <c r="MKI77" s="36"/>
      <c r="MKJ77" s="338"/>
      <c r="MKK77" s="36"/>
      <c r="MKL77" s="338"/>
      <c r="MKM77" s="36"/>
      <c r="MKN77" s="338"/>
      <c r="MKO77" s="36"/>
      <c r="MKP77" s="338"/>
      <c r="MKQ77" s="36"/>
      <c r="MKR77" s="338"/>
      <c r="MKS77" s="36"/>
      <c r="MKT77" s="338"/>
      <c r="MKU77" s="36"/>
      <c r="MKV77" s="338"/>
      <c r="MKW77" s="36"/>
      <c r="MKX77" s="338"/>
      <c r="MKY77" s="36"/>
      <c r="MKZ77" s="338"/>
      <c r="MLA77" s="36"/>
      <c r="MLB77" s="338"/>
      <c r="MLC77" s="36"/>
      <c r="MLD77" s="338"/>
      <c r="MLE77" s="36"/>
      <c r="MLF77" s="338"/>
      <c r="MLG77" s="36"/>
      <c r="MLH77" s="338"/>
      <c r="MLI77" s="36"/>
      <c r="MLJ77" s="338"/>
      <c r="MLK77" s="36"/>
      <c r="MLL77" s="338"/>
      <c r="MLM77" s="36"/>
      <c r="MLN77" s="338"/>
      <c r="MLO77" s="36"/>
      <c r="MLP77" s="338"/>
      <c r="MLQ77" s="36"/>
      <c r="MLR77" s="338"/>
      <c r="MLS77" s="36"/>
      <c r="MLT77" s="338"/>
      <c r="MLU77" s="36"/>
      <c r="MLV77" s="338"/>
      <c r="MLW77" s="36"/>
      <c r="MLX77" s="338"/>
      <c r="MLY77" s="36"/>
      <c r="MLZ77" s="338"/>
      <c r="MMA77" s="36"/>
      <c r="MMB77" s="338"/>
      <c r="MMC77" s="36"/>
      <c r="MMD77" s="338"/>
      <c r="MME77" s="36"/>
      <c r="MMF77" s="338"/>
      <c r="MMG77" s="36"/>
      <c r="MMH77" s="338"/>
      <c r="MMI77" s="36"/>
      <c r="MMJ77" s="338"/>
      <c r="MMK77" s="36"/>
      <c r="MML77" s="338"/>
      <c r="MMM77" s="36"/>
      <c r="MMN77" s="338"/>
      <c r="MMO77" s="36"/>
      <c r="MMP77" s="338"/>
      <c r="MMQ77" s="36"/>
      <c r="MMR77" s="338"/>
      <c r="MMS77" s="36"/>
      <c r="MMT77" s="338"/>
      <c r="MMU77" s="36"/>
      <c r="MMV77" s="338"/>
      <c r="MMW77" s="36"/>
      <c r="MMX77" s="338"/>
      <c r="MMY77" s="36"/>
      <c r="MMZ77" s="338"/>
      <c r="MNA77" s="36"/>
      <c r="MNB77" s="338"/>
      <c r="MNC77" s="36"/>
      <c r="MND77" s="338"/>
      <c r="MNE77" s="36"/>
      <c r="MNF77" s="338"/>
      <c r="MNG77" s="36"/>
      <c r="MNH77" s="338"/>
      <c r="MNI77" s="36"/>
      <c r="MNJ77" s="338"/>
      <c r="MNK77" s="36"/>
      <c r="MNL77" s="338"/>
      <c r="MNM77" s="36"/>
      <c r="MNN77" s="338"/>
      <c r="MNO77" s="36"/>
      <c r="MNP77" s="338"/>
      <c r="MNQ77" s="36"/>
      <c r="MNR77" s="338"/>
      <c r="MNS77" s="36"/>
      <c r="MNT77" s="338"/>
      <c r="MNU77" s="36"/>
      <c r="MNV77" s="338"/>
      <c r="MNW77" s="36"/>
      <c r="MNX77" s="338"/>
      <c r="MNY77" s="36"/>
      <c r="MNZ77" s="338"/>
      <c r="MOA77" s="36"/>
      <c r="MOB77" s="338"/>
      <c r="MOC77" s="36"/>
      <c r="MOD77" s="338"/>
      <c r="MOE77" s="36"/>
      <c r="MOF77" s="338"/>
      <c r="MOG77" s="36"/>
      <c r="MOH77" s="338"/>
      <c r="MOI77" s="36"/>
      <c r="MOJ77" s="338"/>
      <c r="MOK77" s="36"/>
      <c r="MOL77" s="338"/>
      <c r="MOM77" s="36"/>
      <c r="MON77" s="338"/>
      <c r="MOO77" s="36"/>
      <c r="MOP77" s="338"/>
      <c r="MOQ77" s="36"/>
      <c r="MOR77" s="338"/>
      <c r="MOS77" s="36"/>
      <c r="MOT77" s="338"/>
      <c r="MOU77" s="36"/>
      <c r="MOV77" s="338"/>
      <c r="MOW77" s="36"/>
      <c r="MOX77" s="338"/>
      <c r="MOY77" s="36"/>
      <c r="MOZ77" s="338"/>
      <c r="MPA77" s="36"/>
      <c r="MPB77" s="338"/>
      <c r="MPC77" s="36"/>
      <c r="MPD77" s="338"/>
      <c r="MPE77" s="36"/>
      <c r="MPF77" s="338"/>
      <c r="MPG77" s="36"/>
      <c r="MPH77" s="338"/>
      <c r="MPI77" s="36"/>
      <c r="MPJ77" s="338"/>
      <c r="MPK77" s="36"/>
      <c r="MPL77" s="338"/>
      <c r="MPM77" s="36"/>
      <c r="MPN77" s="338"/>
      <c r="MPO77" s="36"/>
      <c r="MPP77" s="338"/>
      <c r="MPQ77" s="36"/>
      <c r="MPR77" s="338"/>
      <c r="MPS77" s="36"/>
      <c r="MPT77" s="338"/>
      <c r="MPU77" s="36"/>
      <c r="MPV77" s="338"/>
      <c r="MPW77" s="36"/>
      <c r="MPX77" s="338"/>
      <c r="MPY77" s="36"/>
      <c r="MPZ77" s="338"/>
      <c r="MQA77" s="36"/>
      <c r="MQB77" s="338"/>
      <c r="MQC77" s="36"/>
      <c r="MQD77" s="338"/>
      <c r="MQE77" s="36"/>
      <c r="MQF77" s="338"/>
      <c r="MQG77" s="36"/>
      <c r="MQH77" s="338"/>
      <c r="MQI77" s="36"/>
      <c r="MQJ77" s="338"/>
      <c r="MQK77" s="36"/>
      <c r="MQL77" s="338"/>
      <c r="MQM77" s="36"/>
      <c r="MQN77" s="338"/>
      <c r="MQO77" s="36"/>
      <c r="MQP77" s="338"/>
      <c r="MQQ77" s="36"/>
      <c r="MQR77" s="338"/>
      <c r="MQS77" s="36"/>
      <c r="MQT77" s="338"/>
      <c r="MQU77" s="36"/>
      <c r="MQV77" s="338"/>
      <c r="MQW77" s="36"/>
      <c r="MQX77" s="338"/>
      <c r="MQY77" s="36"/>
      <c r="MQZ77" s="338"/>
      <c r="MRA77" s="36"/>
      <c r="MRB77" s="338"/>
      <c r="MRC77" s="36"/>
      <c r="MRD77" s="338"/>
      <c r="MRE77" s="36"/>
      <c r="MRF77" s="338"/>
      <c r="MRG77" s="36"/>
      <c r="MRH77" s="338"/>
      <c r="MRI77" s="36"/>
      <c r="MRJ77" s="338"/>
      <c r="MRK77" s="36"/>
      <c r="MRL77" s="338"/>
      <c r="MRM77" s="36"/>
      <c r="MRN77" s="338"/>
      <c r="MRO77" s="36"/>
      <c r="MRP77" s="338"/>
      <c r="MRQ77" s="36"/>
      <c r="MRR77" s="338"/>
      <c r="MRS77" s="36"/>
      <c r="MRT77" s="338"/>
      <c r="MRU77" s="36"/>
      <c r="MRV77" s="338"/>
      <c r="MRW77" s="36"/>
      <c r="MRX77" s="338"/>
      <c r="MRY77" s="36"/>
      <c r="MRZ77" s="338"/>
      <c r="MSA77" s="36"/>
      <c r="MSB77" s="338"/>
      <c r="MSC77" s="36"/>
      <c r="MSD77" s="338"/>
      <c r="MSE77" s="36"/>
      <c r="MSF77" s="338"/>
      <c r="MSG77" s="36"/>
      <c r="MSH77" s="338"/>
      <c r="MSI77" s="36"/>
      <c r="MSJ77" s="338"/>
      <c r="MSK77" s="36"/>
      <c r="MSL77" s="338"/>
      <c r="MSM77" s="36"/>
      <c r="MSN77" s="338"/>
      <c r="MSO77" s="36"/>
      <c r="MSP77" s="338"/>
      <c r="MSQ77" s="36"/>
      <c r="MSR77" s="338"/>
      <c r="MSS77" s="36"/>
      <c r="MST77" s="338"/>
      <c r="MSU77" s="36"/>
      <c r="MSV77" s="338"/>
      <c r="MSW77" s="36"/>
      <c r="MSX77" s="338"/>
      <c r="MSY77" s="36"/>
      <c r="MSZ77" s="338"/>
      <c r="MTA77" s="36"/>
      <c r="MTB77" s="338"/>
      <c r="MTC77" s="36"/>
      <c r="MTD77" s="338"/>
      <c r="MTE77" s="36"/>
      <c r="MTF77" s="338"/>
      <c r="MTG77" s="36"/>
      <c r="MTH77" s="338"/>
      <c r="MTI77" s="36"/>
      <c r="MTJ77" s="338"/>
      <c r="MTK77" s="36"/>
      <c r="MTL77" s="338"/>
      <c r="MTM77" s="36"/>
      <c r="MTN77" s="338"/>
      <c r="MTO77" s="36"/>
      <c r="MTP77" s="338"/>
      <c r="MTQ77" s="36"/>
      <c r="MTR77" s="338"/>
      <c r="MTS77" s="36"/>
      <c r="MTT77" s="338"/>
      <c r="MTU77" s="36"/>
      <c r="MTV77" s="338"/>
      <c r="MTW77" s="36"/>
      <c r="MTX77" s="338"/>
      <c r="MTY77" s="36"/>
      <c r="MTZ77" s="338"/>
      <c r="MUA77" s="36"/>
      <c r="MUB77" s="338"/>
      <c r="MUC77" s="36"/>
      <c r="MUD77" s="338"/>
      <c r="MUE77" s="36"/>
      <c r="MUF77" s="338"/>
      <c r="MUG77" s="36"/>
      <c r="MUH77" s="338"/>
      <c r="MUI77" s="36"/>
      <c r="MUJ77" s="338"/>
      <c r="MUK77" s="36"/>
      <c r="MUL77" s="338"/>
      <c r="MUM77" s="36"/>
      <c r="MUN77" s="338"/>
      <c r="MUO77" s="36"/>
      <c r="MUP77" s="338"/>
      <c r="MUQ77" s="36"/>
      <c r="MUR77" s="338"/>
      <c r="MUS77" s="36"/>
      <c r="MUT77" s="338"/>
      <c r="MUU77" s="36"/>
      <c r="MUV77" s="338"/>
      <c r="MUW77" s="36"/>
      <c r="MUX77" s="338"/>
      <c r="MUY77" s="36"/>
      <c r="MUZ77" s="338"/>
      <c r="MVA77" s="36"/>
      <c r="MVB77" s="338"/>
      <c r="MVC77" s="36"/>
      <c r="MVD77" s="338"/>
      <c r="MVE77" s="36"/>
      <c r="MVF77" s="338"/>
      <c r="MVG77" s="36"/>
      <c r="MVH77" s="338"/>
      <c r="MVI77" s="36"/>
      <c r="MVJ77" s="338"/>
      <c r="MVK77" s="36"/>
      <c r="MVL77" s="338"/>
      <c r="MVM77" s="36"/>
      <c r="MVN77" s="338"/>
      <c r="MVO77" s="36"/>
      <c r="MVP77" s="338"/>
      <c r="MVQ77" s="36"/>
      <c r="MVR77" s="338"/>
      <c r="MVS77" s="36"/>
      <c r="MVT77" s="338"/>
      <c r="MVU77" s="36"/>
      <c r="MVV77" s="338"/>
      <c r="MVW77" s="36"/>
      <c r="MVX77" s="338"/>
      <c r="MVY77" s="36"/>
      <c r="MVZ77" s="338"/>
      <c r="MWA77" s="36"/>
      <c r="MWB77" s="338"/>
      <c r="MWC77" s="36"/>
      <c r="MWD77" s="338"/>
      <c r="MWE77" s="36"/>
      <c r="MWF77" s="338"/>
      <c r="MWG77" s="36"/>
      <c r="MWH77" s="338"/>
      <c r="MWI77" s="36"/>
      <c r="MWJ77" s="338"/>
      <c r="MWK77" s="36"/>
      <c r="MWL77" s="338"/>
      <c r="MWM77" s="36"/>
      <c r="MWN77" s="338"/>
      <c r="MWO77" s="36"/>
      <c r="MWP77" s="338"/>
      <c r="MWQ77" s="36"/>
      <c r="MWR77" s="338"/>
      <c r="MWS77" s="36"/>
      <c r="MWT77" s="338"/>
      <c r="MWU77" s="36"/>
      <c r="MWV77" s="338"/>
      <c r="MWW77" s="36"/>
      <c r="MWX77" s="338"/>
      <c r="MWY77" s="36"/>
      <c r="MWZ77" s="338"/>
      <c r="MXA77" s="36"/>
      <c r="MXB77" s="338"/>
      <c r="MXC77" s="36"/>
      <c r="MXD77" s="338"/>
      <c r="MXE77" s="36"/>
      <c r="MXF77" s="338"/>
      <c r="MXG77" s="36"/>
      <c r="MXH77" s="338"/>
      <c r="MXI77" s="36"/>
      <c r="MXJ77" s="338"/>
      <c r="MXK77" s="36"/>
      <c r="MXL77" s="338"/>
      <c r="MXM77" s="36"/>
      <c r="MXN77" s="338"/>
      <c r="MXO77" s="36"/>
      <c r="MXP77" s="338"/>
      <c r="MXQ77" s="36"/>
      <c r="MXR77" s="338"/>
      <c r="MXS77" s="36"/>
      <c r="MXT77" s="338"/>
      <c r="MXU77" s="36"/>
      <c r="MXV77" s="338"/>
      <c r="MXW77" s="36"/>
      <c r="MXX77" s="338"/>
      <c r="MXY77" s="36"/>
      <c r="MXZ77" s="338"/>
      <c r="MYA77" s="36"/>
      <c r="MYB77" s="338"/>
      <c r="MYC77" s="36"/>
      <c r="MYD77" s="338"/>
      <c r="MYE77" s="36"/>
      <c r="MYF77" s="338"/>
      <c r="MYG77" s="36"/>
      <c r="MYH77" s="338"/>
      <c r="MYI77" s="36"/>
      <c r="MYJ77" s="338"/>
      <c r="MYK77" s="36"/>
      <c r="MYL77" s="338"/>
      <c r="MYM77" s="36"/>
      <c r="MYN77" s="338"/>
      <c r="MYO77" s="36"/>
      <c r="MYP77" s="338"/>
      <c r="MYQ77" s="36"/>
      <c r="MYR77" s="338"/>
      <c r="MYS77" s="36"/>
      <c r="MYT77" s="338"/>
      <c r="MYU77" s="36"/>
      <c r="MYV77" s="338"/>
      <c r="MYW77" s="36"/>
      <c r="MYX77" s="338"/>
      <c r="MYY77" s="36"/>
      <c r="MYZ77" s="338"/>
      <c r="MZA77" s="36"/>
      <c r="MZB77" s="338"/>
      <c r="MZC77" s="36"/>
      <c r="MZD77" s="338"/>
      <c r="MZE77" s="36"/>
      <c r="MZF77" s="338"/>
      <c r="MZG77" s="36"/>
      <c r="MZH77" s="338"/>
      <c r="MZI77" s="36"/>
      <c r="MZJ77" s="338"/>
      <c r="MZK77" s="36"/>
      <c r="MZL77" s="338"/>
      <c r="MZM77" s="36"/>
      <c r="MZN77" s="338"/>
      <c r="MZO77" s="36"/>
      <c r="MZP77" s="338"/>
      <c r="MZQ77" s="36"/>
      <c r="MZR77" s="338"/>
      <c r="MZS77" s="36"/>
      <c r="MZT77" s="338"/>
      <c r="MZU77" s="36"/>
      <c r="MZV77" s="338"/>
      <c r="MZW77" s="36"/>
      <c r="MZX77" s="338"/>
      <c r="MZY77" s="36"/>
      <c r="MZZ77" s="338"/>
      <c r="NAA77" s="36"/>
      <c r="NAB77" s="338"/>
      <c r="NAC77" s="36"/>
      <c r="NAD77" s="338"/>
      <c r="NAE77" s="36"/>
      <c r="NAF77" s="338"/>
      <c r="NAG77" s="36"/>
      <c r="NAH77" s="338"/>
      <c r="NAI77" s="36"/>
      <c r="NAJ77" s="338"/>
      <c r="NAK77" s="36"/>
      <c r="NAL77" s="338"/>
      <c r="NAM77" s="36"/>
      <c r="NAN77" s="338"/>
      <c r="NAO77" s="36"/>
      <c r="NAP77" s="338"/>
      <c r="NAQ77" s="36"/>
      <c r="NAR77" s="338"/>
      <c r="NAS77" s="36"/>
      <c r="NAT77" s="338"/>
      <c r="NAU77" s="36"/>
      <c r="NAV77" s="338"/>
      <c r="NAW77" s="36"/>
      <c r="NAX77" s="338"/>
      <c r="NAY77" s="36"/>
      <c r="NAZ77" s="338"/>
      <c r="NBA77" s="36"/>
      <c r="NBB77" s="338"/>
      <c r="NBC77" s="36"/>
      <c r="NBD77" s="338"/>
      <c r="NBE77" s="36"/>
      <c r="NBF77" s="338"/>
      <c r="NBG77" s="36"/>
      <c r="NBH77" s="338"/>
      <c r="NBI77" s="36"/>
      <c r="NBJ77" s="338"/>
      <c r="NBK77" s="36"/>
      <c r="NBL77" s="338"/>
      <c r="NBM77" s="36"/>
      <c r="NBN77" s="338"/>
      <c r="NBO77" s="36"/>
      <c r="NBP77" s="338"/>
      <c r="NBQ77" s="36"/>
      <c r="NBR77" s="338"/>
      <c r="NBS77" s="36"/>
      <c r="NBT77" s="338"/>
      <c r="NBU77" s="36"/>
      <c r="NBV77" s="338"/>
      <c r="NBW77" s="36"/>
      <c r="NBX77" s="338"/>
      <c r="NBY77" s="36"/>
      <c r="NBZ77" s="338"/>
      <c r="NCA77" s="36"/>
      <c r="NCB77" s="338"/>
      <c r="NCC77" s="36"/>
      <c r="NCD77" s="338"/>
      <c r="NCE77" s="36"/>
      <c r="NCF77" s="338"/>
      <c r="NCG77" s="36"/>
      <c r="NCH77" s="338"/>
      <c r="NCI77" s="36"/>
      <c r="NCJ77" s="338"/>
      <c r="NCK77" s="36"/>
      <c r="NCL77" s="338"/>
      <c r="NCM77" s="36"/>
      <c r="NCN77" s="338"/>
      <c r="NCO77" s="36"/>
      <c r="NCP77" s="338"/>
      <c r="NCQ77" s="36"/>
      <c r="NCR77" s="338"/>
      <c r="NCS77" s="36"/>
      <c r="NCT77" s="338"/>
      <c r="NCU77" s="36"/>
      <c r="NCV77" s="338"/>
      <c r="NCW77" s="36"/>
      <c r="NCX77" s="338"/>
      <c r="NCY77" s="36"/>
      <c r="NCZ77" s="338"/>
      <c r="NDA77" s="36"/>
      <c r="NDB77" s="338"/>
      <c r="NDC77" s="36"/>
      <c r="NDD77" s="338"/>
      <c r="NDE77" s="36"/>
      <c r="NDF77" s="338"/>
      <c r="NDG77" s="36"/>
      <c r="NDH77" s="338"/>
      <c r="NDI77" s="36"/>
      <c r="NDJ77" s="338"/>
      <c r="NDK77" s="36"/>
      <c r="NDL77" s="338"/>
      <c r="NDM77" s="36"/>
      <c r="NDN77" s="338"/>
      <c r="NDO77" s="36"/>
      <c r="NDP77" s="338"/>
      <c r="NDQ77" s="36"/>
      <c r="NDR77" s="338"/>
      <c r="NDS77" s="36"/>
      <c r="NDT77" s="338"/>
      <c r="NDU77" s="36"/>
      <c r="NDV77" s="338"/>
      <c r="NDW77" s="36"/>
      <c r="NDX77" s="338"/>
      <c r="NDY77" s="36"/>
      <c r="NDZ77" s="338"/>
      <c r="NEA77" s="36"/>
      <c r="NEB77" s="338"/>
      <c r="NEC77" s="36"/>
      <c r="NED77" s="338"/>
      <c r="NEE77" s="36"/>
      <c r="NEF77" s="338"/>
      <c r="NEG77" s="36"/>
      <c r="NEH77" s="338"/>
      <c r="NEI77" s="36"/>
      <c r="NEJ77" s="338"/>
      <c r="NEK77" s="36"/>
      <c r="NEL77" s="338"/>
      <c r="NEM77" s="36"/>
      <c r="NEN77" s="338"/>
      <c r="NEO77" s="36"/>
      <c r="NEP77" s="338"/>
      <c r="NEQ77" s="36"/>
      <c r="NER77" s="338"/>
      <c r="NES77" s="36"/>
      <c r="NET77" s="338"/>
      <c r="NEU77" s="36"/>
      <c r="NEV77" s="338"/>
      <c r="NEW77" s="36"/>
      <c r="NEX77" s="338"/>
      <c r="NEY77" s="36"/>
      <c r="NEZ77" s="338"/>
      <c r="NFA77" s="36"/>
      <c r="NFB77" s="338"/>
      <c r="NFC77" s="36"/>
      <c r="NFD77" s="338"/>
      <c r="NFE77" s="36"/>
      <c r="NFF77" s="338"/>
      <c r="NFG77" s="36"/>
      <c r="NFH77" s="338"/>
      <c r="NFI77" s="36"/>
      <c r="NFJ77" s="338"/>
      <c r="NFK77" s="36"/>
      <c r="NFL77" s="338"/>
      <c r="NFM77" s="36"/>
      <c r="NFN77" s="338"/>
      <c r="NFO77" s="36"/>
      <c r="NFP77" s="338"/>
      <c r="NFQ77" s="36"/>
      <c r="NFR77" s="338"/>
      <c r="NFS77" s="36"/>
      <c r="NFT77" s="338"/>
      <c r="NFU77" s="36"/>
      <c r="NFV77" s="338"/>
      <c r="NFW77" s="36"/>
      <c r="NFX77" s="338"/>
      <c r="NFY77" s="36"/>
      <c r="NFZ77" s="338"/>
      <c r="NGA77" s="36"/>
      <c r="NGB77" s="338"/>
      <c r="NGC77" s="36"/>
      <c r="NGD77" s="338"/>
      <c r="NGE77" s="36"/>
      <c r="NGF77" s="338"/>
      <c r="NGG77" s="36"/>
      <c r="NGH77" s="338"/>
      <c r="NGI77" s="36"/>
      <c r="NGJ77" s="338"/>
      <c r="NGK77" s="36"/>
      <c r="NGL77" s="338"/>
      <c r="NGM77" s="36"/>
      <c r="NGN77" s="338"/>
      <c r="NGO77" s="36"/>
      <c r="NGP77" s="338"/>
      <c r="NGQ77" s="36"/>
      <c r="NGR77" s="338"/>
      <c r="NGS77" s="36"/>
      <c r="NGT77" s="338"/>
      <c r="NGU77" s="36"/>
      <c r="NGV77" s="338"/>
      <c r="NGW77" s="36"/>
      <c r="NGX77" s="338"/>
      <c r="NGY77" s="36"/>
      <c r="NGZ77" s="338"/>
      <c r="NHA77" s="36"/>
      <c r="NHB77" s="338"/>
      <c r="NHC77" s="36"/>
      <c r="NHD77" s="338"/>
      <c r="NHE77" s="36"/>
      <c r="NHF77" s="338"/>
      <c r="NHG77" s="36"/>
      <c r="NHH77" s="338"/>
      <c r="NHI77" s="36"/>
      <c r="NHJ77" s="338"/>
      <c r="NHK77" s="36"/>
      <c r="NHL77" s="338"/>
      <c r="NHM77" s="36"/>
      <c r="NHN77" s="338"/>
      <c r="NHO77" s="36"/>
      <c r="NHP77" s="338"/>
      <c r="NHQ77" s="36"/>
      <c r="NHR77" s="338"/>
      <c r="NHS77" s="36"/>
      <c r="NHT77" s="338"/>
      <c r="NHU77" s="36"/>
      <c r="NHV77" s="338"/>
      <c r="NHW77" s="36"/>
      <c r="NHX77" s="338"/>
      <c r="NHY77" s="36"/>
      <c r="NHZ77" s="338"/>
      <c r="NIA77" s="36"/>
      <c r="NIB77" s="338"/>
      <c r="NIC77" s="36"/>
      <c r="NID77" s="338"/>
      <c r="NIE77" s="36"/>
      <c r="NIF77" s="338"/>
      <c r="NIG77" s="36"/>
      <c r="NIH77" s="338"/>
      <c r="NII77" s="36"/>
      <c r="NIJ77" s="338"/>
      <c r="NIK77" s="36"/>
      <c r="NIL77" s="338"/>
      <c r="NIM77" s="36"/>
      <c r="NIN77" s="338"/>
      <c r="NIO77" s="36"/>
      <c r="NIP77" s="338"/>
      <c r="NIQ77" s="36"/>
      <c r="NIR77" s="338"/>
      <c r="NIS77" s="36"/>
      <c r="NIT77" s="338"/>
      <c r="NIU77" s="36"/>
      <c r="NIV77" s="338"/>
      <c r="NIW77" s="36"/>
      <c r="NIX77" s="338"/>
      <c r="NIY77" s="36"/>
      <c r="NIZ77" s="338"/>
      <c r="NJA77" s="36"/>
      <c r="NJB77" s="338"/>
      <c r="NJC77" s="36"/>
      <c r="NJD77" s="338"/>
      <c r="NJE77" s="36"/>
      <c r="NJF77" s="338"/>
      <c r="NJG77" s="36"/>
      <c r="NJH77" s="338"/>
      <c r="NJI77" s="36"/>
      <c r="NJJ77" s="338"/>
      <c r="NJK77" s="36"/>
      <c r="NJL77" s="338"/>
      <c r="NJM77" s="36"/>
      <c r="NJN77" s="338"/>
      <c r="NJO77" s="36"/>
      <c r="NJP77" s="338"/>
      <c r="NJQ77" s="36"/>
      <c r="NJR77" s="338"/>
      <c r="NJS77" s="36"/>
      <c r="NJT77" s="338"/>
      <c r="NJU77" s="36"/>
      <c r="NJV77" s="338"/>
      <c r="NJW77" s="36"/>
      <c r="NJX77" s="338"/>
      <c r="NJY77" s="36"/>
      <c r="NJZ77" s="338"/>
      <c r="NKA77" s="36"/>
      <c r="NKB77" s="338"/>
      <c r="NKC77" s="36"/>
      <c r="NKD77" s="338"/>
      <c r="NKE77" s="36"/>
      <c r="NKF77" s="338"/>
      <c r="NKG77" s="36"/>
      <c r="NKH77" s="338"/>
      <c r="NKI77" s="36"/>
      <c r="NKJ77" s="338"/>
      <c r="NKK77" s="36"/>
      <c r="NKL77" s="338"/>
      <c r="NKM77" s="36"/>
      <c r="NKN77" s="338"/>
      <c r="NKO77" s="36"/>
      <c r="NKP77" s="338"/>
      <c r="NKQ77" s="36"/>
      <c r="NKR77" s="338"/>
      <c r="NKS77" s="36"/>
      <c r="NKT77" s="338"/>
      <c r="NKU77" s="36"/>
      <c r="NKV77" s="338"/>
      <c r="NKW77" s="36"/>
      <c r="NKX77" s="338"/>
      <c r="NKY77" s="36"/>
      <c r="NKZ77" s="338"/>
      <c r="NLA77" s="36"/>
      <c r="NLB77" s="338"/>
      <c r="NLC77" s="36"/>
      <c r="NLD77" s="338"/>
      <c r="NLE77" s="36"/>
      <c r="NLF77" s="338"/>
      <c r="NLG77" s="36"/>
      <c r="NLH77" s="338"/>
      <c r="NLI77" s="36"/>
      <c r="NLJ77" s="338"/>
      <c r="NLK77" s="36"/>
      <c r="NLL77" s="338"/>
      <c r="NLM77" s="36"/>
      <c r="NLN77" s="338"/>
      <c r="NLO77" s="36"/>
      <c r="NLP77" s="338"/>
      <c r="NLQ77" s="36"/>
      <c r="NLR77" s="338"/>
      <c r="NLS77" s="36"/>
      <c r="NLT77" s="338"/>
      <c r="NLU77" s="36"/>
      <c r="NLV77" s="338"/>
      <c r="NLW77" s="36"/>
      <c r="NLX77" s="338"/>
      <c r="NLY77" s="36"/>
      <c r="NLZ77" s="338"/>
      <c r="NMA77" s="36"/>
      <c r="NMB77" s="338"/>
      <c r="NMC77" s="36"/>
      <c r="NMD77" s="338"/>
      <c r="NME77" s="36"/>
      <c r="NMF77" s="338"/>
      <c r="NMG77" s="36"/>
      <c r="NMH77" s="338"/>
      <c r="NMI77" s="36"/>
      <c r="NMJ77" s="338"/>
      <c r="NMK77" s="36"/>
      <c r="NML77" s="338"/>
      <c r="NMM77" s="36"/>
      <c r="NMN77" s="338"/>
      <c r="NMO77" s="36"/>
      <c r="NMP77" s="338"/>
      <c r="NMQ77" s="36"/>
      <c r="NMR77" s="338"/>
      <c r="NMS77" s="36"/>
      <c r="NMT77" s="338"/>
      <c r="NMU77" s="36"/>
      <c r="NMV77" s="338"/>
      <c r="NMW77" s="36"/>
      <c r="NMX77" s="338"/>
      <c r="NMY77" s="36"/>
      <c r="NMZ77" s="338"/>
      <c r="NNA77" s="36"/>
      <c r="NNB77" s="338"/>
      <c r="NNC77" s="36"/>
      <c r="NND77" s="338"/>
      <c r="NNE77" s="36"/>
      <c r="NNF77" s="338"/>
      <c r="NNG77" s="36"/>
      <c r="NNH77" s="338"/>
      <c r="NNI77" s="36"/>
      <c r="NNJ77" s="338"/>
      <c r="NNK77" s="36"/>
      <c r="NNL77" s="338"/>
      <c r="NNM77" s="36"/>
      <c r="NNN77" s="338"/>
      <c r="NNO77" s="36"/>
      <c r="NNP77" s="338"/>
      <c r="NNQ77" s="36"/>
      <c r="NNR77" s="338"/>
      <c r="NNS77" s="36"/>
      <c r="NNT77" s="338"/>
      <c r="NNU77" s="36"/>
      <c r="NNV77" s="338"/>
      <c r="NNW77" s="36"/>
      <c r="NNX77" s="338"/>
      <c r="NNY77" s="36"/>
      <c r="NNZ77" s="338"/>
      <c r="NOA77" s="36"/>
      <c r="NOB77" s="338"/>
      <c r="NOC77" s="36"/>
      <c r="NOD77" s="338"/>
      <c r="NOE77" s="36"/>
      <c r="NOF77" s="338"/>
      <c r="NOG77" s="36"/>
      <c r="NOH77" s="338"/>
      <c r="NOI77" s="36"/>
      <c r="NOJ77" s="338"/>
      <c r="NOK77" s="36"/>
      <c r="NOL77" s="338"/>
      <c r="NOM77" s="36"/>
      <c r="NON77" s="338"/>
      <c r="NOO77" s="36"/>
      <c r="NOP77" s="338"/>
      <c r="NOQ77" s="36"/>
      <c r="NOR77" s="338"/>
      <c r="NOS77" s="36"/>
      <c r="NOT77" s="338"/>
      <c r="NOU77" s="36"/>
      <c r="NOV77" s="338"/>
      <c r="NOW77" s="36"/>
      <c r="NOX77" s="338"/>
      <c r="NOY77" s="36"/>
      <c r="NOZ77" s="338"/>
      <c r="NPA77" s="36"/>
      <c r="NPB77" s="338"/>
      <c r="NPC77" s="36"/>
      <c r="NPD77" s="338"/>
      <c r="NPE77" s="36"/>
      <c r="NPF77" s="338"/>
      <c r="NPG77" s="36"/>
      <c r="NPH77" s="338"/>
      <c r="NPI77" s="36"/>
      <c r="NPJ77" s="338"/>
      <c r="NPK77" s="36"/>
      <c r="NPL77" s="338"/>
      <c r="NPM77" s="36"/>
      <c r="NPN77" s="338"/>
      <c r="NPO77" s="36"/>
      <c r="NPP77" s="338"/>
      <c r="NPQ77" s="36"/>
      <c r="NPR77" s="338"/>
      <c r="NPS77" s="36"/>
      <c r="NPT77" s="338"/>
      <c r="NPU77" s="36"/>
      <c r="NPV77" s="338"/>
      <c r="NPW77" s="36"/>
      <c r="NPX77" s="338"/>
      <c r="NPY77" s="36"/>
      <c r="NPZ77" s="338"/>
      <c r="NQA77" s="36"/>
      <c r="NQB77" s="338"/>
      <c r="NQC77" s="36"/>
      <c r="NQD77" s="338"/>
      <c r="NQE77" s="36"/>
      <c r="NQF77" s="338"/>
      <c r="NQG77" s="36"/>
      <c r="NQH77" s="338"/>
      <c r="NQI77" s="36"/>
      <c r="NQJ77" s="338"/>
      <c r="NQK77" s="36"/>
      <c r="NQL77" s="338"/>
      <c r="NQM77" s="36"/>
      <c r="NQN77" s="338"/>
      <c r="NQO77" s="36"/>
      <c r="NQP77" s="338"/>
      <c r="NQQ77" s="36"/>
      <c r="NQR77" s="338"/>
      <c r="NQS77" s="36"/>
      <c r="NQT77" s="338"/>
      <c r="NQU77" s="36"/>
      <c r="NQV77" s="338"/>
      <c r="NQW77" s="36"/>
      <c r="NQX77" s="338"/>
      <c r="NQY77" s="36"/>
      <c r="NQZ77" s="338"/>
      <c r="NRA77" s="36"/>
      <c r="NRB77" s="338"/>
      <c r="NRC77" s="36"/>
      <c r="NRD77" s="338"/>
      <c r="NRE77" s="36"/>
      <c r="NRF77" s="338"/>
      <c r="NRG77" s="36"/>
      <c r="NRH77" s="338"/>
      <c r="NRI77" s="36"/>
      <c r="NRJ77" s="338"/>
      <c r="NRK77" s="36"/>
      <c r="NRL77" s="338"/>
      <c r="NRM77" s="36"/>
      <c r="NRN77" s="338"/>
      <c r="NRO77" s="36"/>
      <c r="NRP77" s="338"/>
      <c r="NRQ77" s="36"/>
      <c r="NRR77" s="338"/>
      <c r="NRS77" s="36"/>
      <c r="NRT77" s="338"/>
      <c r="NRU77" s="36"/>
      <c r="NRV77" s="338"/>
      <c r="NRW77" s="36"/>
      <c r="NRX77" s="338"/>
      <c r="NRY77" s="36"/>
      <c r="NRZ77" s="338"/>
      <c r="NSA77" s="36"/>
      <c r="NSB77" s="338"/>
      <c r="NSC77" s="36"/>
      <c r="NSD77" s="338"/>
      <c r="NSE77" s="36"/>
      <c r="NSF77" s="338"/>
      <c r="NSG77" s="36"/>
      <c r="NSH77" s="338"/>
      <c r="NSI77" s="36"/>
      <c r="NSJ77" s="338"/>
      <c r="NSK77" s="36"/>
      <c r="NSL77" s="338"/>
      <c r="NSM77" s="36"/>
      <c r="NSN77" s="338"/>
      <c r="NSO77" s="36"/>
      <c r="NSP77" s="338"/>
      <c r="NSQ77" s="36"/>
      <c r="NSR77" s="338"/>
      <c r="NSS77" s="36"/>
      <c r="NST77" s="338"/>
      <c r="NSU77" s="36"/>
      <c r="NSV77" s="338"/>
      <c r="NSW77" s="36"/>
      <c r="NSX77" s="338"/>
      <c r="NSY77" s="36"/>
      <c r="NSZ77" s="338"/>
      <c r="NTA77" s="36"/>
      <c r="NTB77" s="338"/>
      <c r="NTC77" s="36"/>
      <c r="NTD77" s="338"/>
      <c r="NTE77" s="36"/>
      <c r="NTF77" s="338"/>
      <c r="NTG77" s="36"/>
      <c r="NTH77" s="338"/>
      <c r="NTI77" s="36"/>
      <c r="NTJ77" s="338"/>
      <c r="NTK77" s="36"/>
      <c r="NTL77" s="338"/>
      <c r="NTM77" s="36"/>
      <c r="NTN77" s="338"/>
      <c r="NTO77" s="36"/>
      <c r="NTP77" s="338"/>
      <c r="NTQ77" s="36"/>
      <c r="NTR77" s="338"/>
      <c r="NTS77" s="36"/>
      <c r="NTT77" s="338"/>
      <c r="NTU77" s="36"/>
      <c r="NTV77" s="338"/>
      <c r="NTW77" s="36"/>
      <c r="NTX77" s="338"/>
      <c r="NTY77" s="36"/>
      <c r="NTZ77" s="338"/>
      <c r="NUA77" s="36"/>
      <c r="NUB77" s="338"/>
      <c r="NUC77" s="36"/>
      <c r="NUD77" s="338"/>
      <c r="NUE77" s="36"/>
      <c r="NUF77" s="338"/>
      <c r="NUG77" s="36"/>
      <c r="NUH77" s="338"/>
      <c r="NUI77" s="36"/>
      <c r="NUJ77" s="338"/>
      <c r="NUK77" s="36"/>
      <c r="NUL77" s="338"/>
      <c r="NUM77" s="36"/>
      <c r="NUN77" s="338"/>
      <c r="NUO77" s="36"/>
      <c r="NUP77" s="338"/>
      <c r="NUQ77" s="36"/>
      <c r="NUR77" s="338"/>
      <c r="NUS77" s="36"/>
      <c r="NUT77" s="338"/>
      <c r="NUU77" s="36"/>
      <c r="NUV77" s="338"/>
      <c r="NUW77" s="36"/>
      <c r="NUX77" s="338"/>
      <c r="NUY77" s="36"/>
      <c r="NUZ77" s="338"/>
      <c r="NVA77" s="36"/>
      <c r="NVB77" s="338"/>
      <c r="NVC77" s="36"/>
      <c r="NVD77" s="338"/>
      <c r="NVE77" s="36"/>
      <c r="NVF77" s="338"/>
      <c r="NVG77" s="36"/>
      <c r="NVH77" s="338"/>
      <c r="NVI77" s="36"/>
      <c r="NVJ77" s="338"/>
      <c r="NVK77" s="36"/>
      <c r="NVL77" s="338"/>
      <c r="NVM77" s="36"/>
      <c r="NVN77" s="338"/>
      <c r="NVO77" s="36"/>
      <c r="NVP77" s="338"/>
      <c r="NVQ77" s="36"/>
      <c r="NVR77" s="338"/>
      <c r="NVS77" s="36"/>
      <c r="NVT77" s="338"/>
      <c r="NVU77" s="36"/>
      <c r="NVV77" s="338"/>
      <c r="NVW77" s="36"/>
      <c r="NVX77" s="338"/>
      <c r="NVY77" s="36"/>
      <c r="NVZ77" s="338"/>
      <c r="NWA77" s="36"/>
      <c r="NWB77" s="338"/>
      <c r="NWC77" s="36"/>
      <c r="NWD77" s="338"/>
      <c r="NWE77" s="36"/>
      <c r="NWF77" s="338"/>
      <c r="NWG77" s="36"/>
      <c r="NWH77" s="338"/>
      <c r="NWI77" s="36"/>
      <c r="NWJ77" s="338"/>
      <c r="NWK77" s="36"/>
      <c r="NWL77" s="338"/>
      <c r="NWM77" s="36"/>
      <c r="NWN77" s="338"/>
      <c r="NWO77" s="36"/>
      <c r="NWP77" s="338"/>
      <c r="NWQ77" s="36"/>
      <c r="NWR77" s="338"/>
      <c r="NWS77" s="36"/>
      <c r="NWT77" s="338"/>
      <c r="NWU77" s="36"/>
      <c r="NWV77" s="338"/>
      <c r="NWW77" s="36"/>
      <c r="NWX77" s="338"/>
      <c r="NWY77" s="36"/>
      <c r="NWZ77" s="338"/>
      <c r="NXA77" s="36"/>
      <c r="NXB77" s="338"/>
      <c r="NXC77" s="36"/>
      <c r="NXD77" s="338"/>
      <c r="NXE77" s="36"/>
      <c r="NXF77" s="338"/>
      <c r="NXG77" s="36"/>
      <c r="NXH77" s="338"/>
      <c r="NXI77" s="36"/>
      <c r="NXJ77" s="338"/>
      <c r="NXK77" s="36"/>
      <c r="NXL77" s="338"/>
      <c r="NXM77" s="36"/>
      <c r="NXN77" s="338"/>
      <c r="NXO77" s="36"/>
      <c r="NXP77" s="338"/>
      <c r="NXQ77" s="36"/>
      <c r="NXR77" s="338"/>
      <c r="NXS77" s="36"/>
      <c r="NXT77" s="338"/>
      <c r="NXU77" s="36"/>
      <c r="NXV77" s="338"/>
      <c r="NXW77" s="36"/>
      <c r="NXX77" s="338"/>
      <c r="NXY77" s="36"/>
      <c r="NXZ77" s="338"/>
      <c r="NYA77" s="36"/>
      <c r="NYB77" s="338"/>
      <c r="NYC77" s="36"/>
      <c r="NYD77" s="338"/>
      <c r="NYE77" s="36"/>
      <c r="NYF77" s="338"/>
      <c r="NYG77" s="36"/>
      <c r="NYH77" s="338"/>
      <c r="NYI77" s="36"/>
      <c r="NYJ77" s="338"/>
      <c r="NYK77" s="36"/>
      <c r="NYL77" s="338"/>
      <c r="NYM77" s="36"/>
      <c r="NYN77" s="338"/>
      <c r="NYO77" s="36"/>
      <c r="NYP77" s="338"/>
      <c r="NYQ77" s="36"/>
      <c r="NYR77" s="338"/>
      <c r="NYS77" s="36"/>
      <c r="NYT77" s="338"/>
      <c r="NYU77" s="36"/>
      <c r="NYV77" s="338"/>
      <c r="NYW77" s="36"/>
      <c r="NYX77" s="338"/>
      <c r="NYY77" s="36"/>
      <c r="NYZ77" s="338"/>
      <c r="NZA77" s="36"/>
      <c r="NZB77" s="338"/>
      <c r="NZC77" s="36"/>
      <c r="NZD77" s="338"/>
      <c r="NZE77" s="36"/>
      <c r="NZF77" s="338"/>
      <c r="NZG77" s="36"/>
      <c r="NZH77" s="338"/>
      <c r="NZI77" s="36"/>
      <c r="NZJ77" s="338"/>
      <c r="NZK77" s="36"/>
      <c r="NZL77" s="338"/>
      <c r="NZM77" s="36"/>
      <c r="NZN77" s="338"/>
      <c r="NZO77" s="36"/>
      <c r="NZP77" s="338"/>
      <c r="NZQ77" s="36"/>
      <c r="NZR77" s="338"/>
      <c r="NZS77" s="36"/>
      <c r="NZT77" s="338"/>
      <c r="NZU77" s="36"/>
      <c r="NZV77" s="338"/>
      <c r="NZW77" s="36"/>
      <c r="NZX77" s="338"/>
      <c r="NZY77" s="36"/>
      <c r="NZZ77" s="338"/>
      <c r="OAA77" s="36"/>
      <c r="OAB77" s="338"/>
      <c r="OAC77" s="36"/>
      <c r="OAD77" s="338"/>
      <c r="OAE77" s="36"/>
      <c r="OAF77" s="338"/>
      <c r="OAG77" s="36"/>
      <c r="OAH77" s="338"/>
      <c r="OAI77" s="36"/>
      <c r="OAJ77" s="338"/>
      <c r="OAK77" s="36"/>
      <c r="OAL77" s="338"/>
      <c r="OAM77" s="36"/>
      <c r="OAN77" s="338"/>
      <c r="OAO77" s="36"/>
      <c r="OAP77" s="338"/>
      <c r="OAQ77" s="36"/>
      <c r="OAR77" s="338"/>
      <c r="OAS77" s="36"/>
      <c r="OAT77" s="338"/>
      <c r="OAU77" s="36"/>
      <c r="OAV77" s="338"/>
      <c r="OAW77" s="36"/>
      <c r="OAX77" s="338"/>
      <c r="OAY77" s="36"/>
      <c r="OAZ77" s="338"/>
      <c r="OBA77" s="36"/>
      <c r="OBB77" s="338"/>
      <c r="OBC77" s="36"/>
      <c r="OBD77" s="338"/>
      <c r="OBE77" s="36"/>
      <c r="OBF77" s="338"/>
      <c r="OBG77" s="36"/>
      <c r="OBH77" s="338"/>
      <c r="OBI77" s="36"/>
      <c r="OBJ77" s="338"/>
      <c r="OBK77" s="36"/>
      <c r="OBL77" s="338"/>
      <c r="OBM77" s="36"/>
      <c r="OBN77" s="338"/>
      <c r="OBO77" s="36"/>
      <c r="OBP77" s="338"/>
      <c r="OBQ77" s="36"/>
      <c r="OBR77" s="338"/>
      <c r="OBS77" s="36"/>
      <c r="OBT77" s="338"/>
      <c r="OBU77" s="36"/>
      <c r="OBV77" s="338"/>
      <c r="OBW77" s="36"/>
      <c r="OBX77" s="338"/>
      <c r="OBY77" s="36"/>
      <c r="OBZ77" s="338"/>
      <c r="OCA77" s="36"/>
      <c r="OCB77" s="338"/>
      <c r="OCC77" s="36"/>
      <c r="OCD77" s="338"/>
      <c r="OCE77" s="36"/>
      <c r="OCF77" s="338"/>
      <c r="OCG77" s="36"/>
      <c r="OCH77" s="338"/>
      <c r="OCI77" s="36"/>
      <c r="OCJ77" s="338"/>
      <c r="OCK77" s="36"/>
      <c r="OCL77" s="338"/>
      <c r="OCM77" s="36"/>
      <c r="OCN77" s="338"/>
      <c r="OCO77" s="36"/>
      <c r="OCP77" s="338"/>
      <c r="OCQ77" s="36"/>
      <c r="OCR77" s="338"/>
      <c r="OCS77" s="36"/>
      <c r="OCT77" s="338"/>
      <c r="OCU77" s="36"/>
      <c r="OCV77" s="338"/>
      <c r="OCW77" s="36"/>
      <c r="OCX77" s="338"/>
      <c r="OCY77" s="36"/>
      <c r="OCZ77" s="338"/>
      <c r="ODA77" s="36"/>
      <c r="ODB77" s="338"/>
      <c r="ODC77" s="36"/>
      <c r="ODD77" s="338"/>
      <c r="ODE77" s="36"/>
      <c r="ODF77" s="338"/>
      <c r="ODG77" s="36"/>
      <c r="ODH77" s="338"/>
      <c r="ODI77" s="36"/>
      <c r="ODJ77" s="338"/>
      <c r="ODK77" s="36"/>
      <c r="ODL77" s="338"/>
      <c r="ODM77" s="36"/>
      <c r="ODN77" s="338"/>
      <c r="ODO77" s="36"/>
      <c r="ODP77" s="338"/>
      <c r="ODQ77" s="36"/>
      <c r="ODR77" s="338"/>
      <c r="ODS77" s="36"/>
      <c r="ODT77" s="338"/>
      <c r="ODU77" s="36"/>
      <c r="ODV77" s="338"/>
      <c r="ODW77" s="36"/>
      <c r="ODX77" s="338"/>
      <c r="ODY77" s="36"/>
      <c r="ODZ77" s="338"/>
      <c r="OEA77" s="36"/>
      <c r="OEB77" s="338"/>
      <c r="OEC77" s="36"/>
      <c r="OED77" s="338"/>
      <c r="OEE77" s="36"/>
      <c r="OEF77" s="338"/>
      <c r="OEG77" s="36"/>
      <c r="OEH77" s="338"/>
      <c r="OEI77" s="36"/>
      <c r="OEJ77" s="338"/>
      <c r="OEK77" s="36"/>
      <c r="OEL77" s="338"/>
      <c r="OEM77" s="36"/>
      <c r="OEN77" s="338"/>
      <c r="OEO77" s="36"/>
      <c r="OEP77" s="338"/>
      <c r="OEQ77" s="36"/>
      <c r="OER77" s="338"/>
      <c r="OES77" s="36"/>
      <c r="OET77" s="338"/>
      <c r="OEU77" s="36"/>
      <c r="OEV77" s="338"/>
      <c r="OEW77" s="36"/>
      <c r="OEX77" s="338"/>
      <c r="OEY77" s="36"/>
      <c r="OEZ77" s="338"/>
      <c r="OFA77" s="36"/>
      <c r="OFB77" s="338"/>
      <c r="OFC77" s="36"/>
      <c r="OFD77" s="338"/>
      <c r="OFE77" s="36"/>
      <c r="OFF77" s="338"/>
      <c r="OFG77" s="36"/>
      <c r="OFH77" s="338"/>
      <c r="OFI77" s="36"/>
      <c r="OFJ77" s="338"/>
      <c r="OFK77" s="36"/>
      <c r="OFL77" s="338"/>
      <c r="OFM77" s="36"/>
      <c r="OFN77" s="338"/>
      <c r="OFO77" s="36"/>
      <c r="OFP77" s="338"/>
      <c r="OFQ77" s="36"/>
      <c r="OFR77" s="338"/>
      <c r="OFS77" s="36"/>
      <c r="OFT77" s="338"/>
      <c r="OFU77" s="36"/>
      <c r="OFV77" s="338"/>
      <c r="OFW77" s="36"/>
      <c r="OFX77" s="338"/>
      <c r="OFY77" s="36"/>
      <c r="OFZ77" s="338"/>
      <c r="OGA77" s="36"/>
      <c r="OGB77" s="338"/>
      <c r="OGC77" s="36"/>
      <c r="OGD77" s="338"/>
      <c r="OGE77" s="36"/>
      <c r="OGF77" s="338"/>
      <c r="OGG77" s="36"/>
      <c r="OGH77" s="338"/>
      <c r="OGI77" s="36"/>
      <c r="OGJ77" s="338"/>
      <c r="OGK77" s="36"/>
      <c r="OGL77" s="338"/>
      <c r="OGM77" s="36"/>
      <c r="OGN77" s="338"/>
      <c r="OGO77" s="36"/>
      <c r="OGP77" s="338"/>
      <c r="OGQ77" s="36"/>
      <c r="OGR77" s="338"/>
      <c r="OGS77" s="36"/>
      <c r="OGT77" s="338"/>
      <c r="OGU77" s="36"/>
      <c r="OGV77" s="338"/>
      <c r="OGW77" s="36"/>
      <c r="OGX77" s="338"/>
      <c r="OGY77" s="36"/>
      <c r="OGZ77" s="338"/>
      <c r="OHA77" s="36"/>
      <c r="OHB77" s="338"/>
      <c r="OHC77" s="36"/>
      <c r="OHD77" s="338"/>
      <c r="OHE77" s="36"/>
      <c r="OHF77" s="338"/>
      <c r="OHG77" s="36"/>
      <c r="OHH77" s="338"/>
      <c r="OHI77" s="36"/>
      <c r="OHJ77" s="338"/>
      <c r="OHK77" s="36"/>
      <c r="OHL77" s="338"/>
      <c r="OHM77" s="36"/>
      <c r="OHN77" s="338"/>
      <c r="OHO77" s="36"/>
      <c r="OHP77" s="338"/>
      <c r="OHQ77" s="36"/>
      <c r="OHR77" s="338"/>
      <c r="OHS77" s="36"/>
      <c r="OHT77" s="338"/>
      <c r="OHU77" s="36"/>
      <c r="OHV77" s="338"/>
      <c r="OHW77" s="36"/>
      <c r="OHX77" s="338"/>
      <c r="OHY77" s="36"/>
      <c r="OHZ77" s="338"/>
      <c r="OIA77" s="36"/>
      <c r="OIB77" s="338"/>
      <c r="OIC77" s="36"/>
      <c r="OID77" s="338"/>
      <c r="OIE77" s="36"/>
      <c r="OIF77" s="338"/>
      <c r="OIG77" s="36"/>
      <c r="OIH77" s="338"/>
      <c r="OII77" s="36"/>
      <c r="OIJ77" s="338"/>
      <c r="OIK77" s="36"/>
      <c r="OIL77" s="338"/>
      <c r="OIM77" s="36"/>
      <c r="OIN77" s="338"/>
      <c r="OIO77" s="36"/>
      <c r="OIP77" s="338"/>
      <c r="OIQ77" s="36"/>
      <c r="OIR77" s="338"/>
      <c r="OIS77" s="36"/>
      <c r="OIT77" s="338"/>
      <c r="OIU77" s="36"/>
      <c r="OIV77" s="338"/>
      <c r="OIW77" s="36"/>
      <c r="OIX77" s="338"/>
      <c r="OIY77" s="36"/>
      <c r="OIZ77" s="338"/>
      <c r="OJA77" s="36"/>
      <c r="OJB77" s="338"/>
      <c r="OJC77" s="36"/>
      <c r="OJD77" s="338"/>
      <c r="OJE77" s="36"/>
      <c r="OJF77" s="338"/>
      <c r="OJG77" s="36"/>
      <c r="OJH77" s="338"/>
      <c r="OJI77" s="36"/>
      <c r="OJJ77" s="338"/>
      <c r="OJK77" s="36"/>
      <c r="OJL77" s="338"/>
      <c r="OJM77" s="36"/>
      <c r="OJN77" s="338"/>
      <c r="OJO77" s="36"/>
      <c r="OJP77" s="338"/>
      <c r="OJQ77" s="36"/>
      <c r="OJR77" s="338"/>
      <c r="OJS77" s="36"/>
      <c r="OJT77" s="338"/>
      <c r="OJU77" s="36"/>
      <c r="OJV77" s="338"/>
      <c r="OJW77" s="36"/>
      <c r="OJX77" s="338"/>
      <c r="OJY77" s="36"/>
      <c r="OJZ77" s="338"/>
      <c r="OKA77" s="36"/>
      <c r="OKB77" s="338"/>
      <c r="OKC77" s="36"/>
      <c r="OKD77" s="338"/>
      <c r="OKE77" s="36"/>
      <c r="OKF77" s="338"/>
      <c r="OKG77" s="36"/>
      <c r="OKH77" s="338"/>
      <c r="OKI77" s="36"/>
      <c r="OKJ77" s="338"/>
      <c r="OKK77" s="36"/>
      <c r="OKL77" s="338"/>
      <c r="OKM77" s="36"/>
      <c r="OKN77" s="338"/>
      <c r="OKO77" s="36"/>
      <c r="OKP77" s="338"/>
      <c r="OKQ77" s="36"/>
      <c r="OKR77" s="338"/>
      <c r="OKS77" s="36"/>
      <c r="OKT77" s="338"/>
      <c r="OKU77" s="36"/>
      <c r="OKV77" s="338"/>
      <c r="OKW77" s="36"/>
      <c r="OKX77" s="338"/>
      <c r="OKY77" s="36"/>
      <c r="OKZ77" s="338"/>
      <c r="OLA77" s="36"/>
      <c r="OLB77" s="338"/>
      <c r="OLC77" s="36"/>
      <c r="OLD77" s="338"/>
      <c r="OLE77" s="36"/>
      <c r="OLF77" s="338"/>
      <c r="OLG77" s="36"/>
      <c r="OLH77" s="338"/>
      <c r="OLI77" s="36"/>
      <c r="OLJ77" s="338"/>
      <c r="OLK77" s="36"/>
      <c r="OLL77" s="338"/>
      <c r="OLM77" s="36"/>
      <c r="OLN77" s="338"/>
      <c r="OLO77" s="36"/>
      <c r="OLP77" s="338"/>
      <c r="OLQ77" s="36"/>
      <c r="OLR77" s="338"/>
      <c r="OLS77" s="36"/>
      <c r="OLT77" s="338"/>
      <c r="OLU77" s="36"/>
      <c r="OLV77" s="338"/>
      <c r="OLW77" s="36"/>
      <c r="OLX77" s="338"/>
      <c r="OLY77" s="36"/>
      <c r="OLZ77" s="338"/>
      <c r="OMA77" s="36"/>
      <c r="OMB77" s="338"/>
      <c r="OMC77" s="36"/>
      <c r="OMD77" s="338"/>
      <c r="OME77" s="36"/>
      <c r="OMF77" s="338"/>
      <c r="OMG77" s="36"/>
      <c r="OMH77" s="338"/>
      <c r="OMI77" s="36"/>
      <c r="OMJ77" s="338"/>
      <c r="OMK77" s="36"/>
      <c r="OML77" s="338"/>
      <c r="OMM77" s="36"/>
      <c r="OMN77" s="338"/>
      <c r="OMO77" s="36"/>
      <c r="OMP77" s="338"/>
      <c r="OMQ77" s="36"/>
      <c r="OMR77" s="338"/>
      <c r="OMS77" s="36"/>
      <c r="OMT77" s="338"/>
      <c r="OMU77" s="36"/>
      <c r="OMV77" s="338"/>
      <c r="OMW77" s="36"/>
      <c r="OMX77" s="338"/>
      <c r="OMY77" s="36"/>
      <c r="OMZ77" s="338"/>
      <c r="ONA77" s="36"/>
      <c r="ONB77" s="338"/>
      <c r="ONC77" s="36"/>
      <c r="OND77" s="338"/>
      <c r="ONE77" s="36"/>
      <c r="ONF77" s="338"/>
      <c r="ONG77" s="36"/>
      <c r="ONH77" s="338"/>
      <c r="ONI77" s="36"/>
      <c r="ONJ77" s="338"/>
      <c r="ONK77" s="36"/>
      <c r="ONL77" s="338"/>
      <c r="ONM77" s="36"/>
      <c r="ONN77" s="338"/>
      <c r="ONO77" s="36"/>
      <c r="ONP77" s="338"/>
      <c r="ONQ77" s="36"/>
      <c r="ONR77" s="338"/>
      <c r="ONS77" s="36"/>
      <c r="ONT77" s="338"/>
      <c r="ONU77" s="36"/>
      <c r="ONV77" s="338"/>
      <c r="ONW77" s="36"/>
      <c r="ONX77" s="338"/>
      <c r="ONY77" s="36"/>
      <c r="ONZ77" s="338"/>
      <c r="OOA77" s="36"/>
      <c r="OOB77" s="338"/>
      <c r="OOC77" s="36"/>
      <c r="OOD77" s="338"/>
      <c r="OOE77" s="36"/>
      <c r="OOF77" s="338"/>
      <c r="OOG77" s="36"/>
      <c r="OOH77" s="338"/>
      <c r="OOI77" s="36"/>
      <c r="OOJ77" s="338"/>
      <c r="OOK77" s="36"/>
      <c r="OOL77" s="338"/>
      <c r="OOM77" s="36"/>
      <c r="OON77" s="338"/>
      <c r="OOO77" s="36"/>
      <c r="OOP77" s="338"/>
      <c r="OOQ77" s="36"/>
      <c r="OOR77" s="338"/>
      <c r="OOS77" s="36"/>
      <c r="OOT77" s="338"/>
      <c r="OOU77" s="36"/>
      <c r="OOV77" s="338"/>
      <c r="OOW77" s="36"/>
      <c r="OOX77" s="338"/>
      <c r="OOY77" s="36"/>
      <c r="OOZ77" s="338"/>
      <c r="OPA77" s="36"/>
      <c r="OPB77" s="338"/>
      <c r="OPC77" s="36"/>
      <c r="OPD77" s="338"/>
      <c r="OPE77" s="36"/>
      <c r="OPF77" s="338"/>
      <c r="OPG77" s="36"/>
      <c r="OPH77" s="338"/>
      <c r="OPI77" s="36"/>
      <c r="OPJ77" s="338"/>
      <c r="OPK77" s="36"/>
      <c r="OPL77" s="338"/>
      <c r="OPM77" s="36"/>
      <c r="OPN77" s="338"/>
      <c r="OPO77" s="36"/>
      <c r="OPP77" s="338"/>
      <c r="OPQ77" s="36"/>
      <c r="OPR77" s="338"/>
      <c r="OPS77" s="36"/>
      <c r="OPT77" s="338"/>
      <c r="OPU77" s="36"/>
      <c r="OPV77" s="338"/>
      <c r="OPW77" s="36"/>
      <c r="OPX77" s="338"/>
      <c r="OPY77" s="36"/>
      <c r="OPZ77" s="338"/>
      <c r="OQA77" s="36"/>
      <c r="OQB77" s="338"/>
      <c r="OQC77" s="36"/>
      <c r="OQD77" s="338"/>
      <c r="OQE77" s="36"/>
      <c r="OQF77" s="338"/>
      <c r="OQG77" s="36"/>
      <c r="OQH77" s="338"/>
      <c r="OQI77" s="36"/>
      <c r="OQJ77" s="338"/>
      <c r="OQK77" s="36"/>
      <c r="OQL77" s="338"/>
      <c r="OQM77" s="36"/>
      <c r="OQN77" s="338"/>
      <c r="OQO77" s="36"/>
      <c r="OQP77" s="338"/>
      <c r="OQQ77" s="36"/>
      <c r="OQR77" s="338"/>
      <c r="OQS77" s="36"/>
      <c r="OQT77" s="338"/>
      <c r="OQU77" s="36"/>
      <c r="OQV77" s="338"/>
      <c r="OQW77" s="36"/>
      <c r="OQX77" s="338"/>
      <c r="OQY77" s="36"/>
      <c r="OQZ77" s="338"/>
      <c r="ORA77" s="36"/>
      <c r="ORB77" s="338"/>
      <c r="ORC77" s="36"/>
      <c r="ORD77" s="338"/>
      <c r="ORE77" s="36"/>
      <c r="ORF77" s="338"/>
      <c r="ORG77" s="36"/>
      <c r="ORH77" s="338"/>
      <c r="ORI77" s="36"/>
      <c r="ORJ77" s="338"/>
      <c r="ORK77" s="36"/>
      <c r="ORL77" s="338"/>
      <c r="ORM77" s="36"/>
      <c r="ORN77" s="338"/>
      <c r="ORO77" s="36"/>
      <c r="ORP77" s="338"/>
      <c r="ORQ77" s="36"/>
      <c r="ORR77" s="338"/>
      <c r="ORS77" s="36"/>
      <c r="ORT77" s="338"/>
      <c r="ORU77" s="36"/>
      <c r="ORV77" s="338"/>
      <c r="ORW77" s="36"/>
      <c r="ORX77" s="338"/>
      <c r="ORY77" s="36"/>
      <c r="ORZ77" s="338"/>
      <c r="OSA77" s="36"/>
      <c r="OSB77" s="338"/>
      <c r="OSC77" s="36"/>
      <c r="OSD77" s="338"/>
      <c r="OSE77" s="36"/>
      <c r="OSF77" s="338"/>
      <c r="OSG77" s="36"/>
      <c r="OSH77" s="338"/>
      <c r="OSI77" s="36"/>
      <c r="OSJ77" s="338"/>
      <c r="OSK77" s="36"/>
      <c r="OSL77" s="338"/>
      <c r="OSM77" s="36"/>
      <c r="OSN77" s="338"/>
      <c r="OSO77" s="36"/>
      <c r="OSP77" s="338"/>
      <c r="OSQ77" s="36"/>
      <c r="OSR77" s="338"/>
      <c r="OSS77" s="36"/>
      <c r="OST77" s="338"/>
      <c r="OSU77" s="36"/>
      <c r="OSV77" s="338"/>
      <c r="OSW77" s="36"/>
      <c r="OSX77" s="338"/>
      <c r="OSY77" s="36"/>
      <c r="OSZ77" s="338"/>
      <c r="OTA77" s="36"/>
      <c r="OTB77" s="338"/>
      <c r="OTC77" s="36"/>
      <c r="OTD77" s="338"/>
      <c r="OTE77" s="36"/>
      <c r="OTF77" s="338"/>
      <c r="OTG77" s="36"/>
      <c r="OTH77" s="338"/>
      <c r="OTI77" s="36"/>
      <c r="OTJ77" s="338"/>
      <c r="OTK77" s="36"/>
      <c r="OTL77" s="338"/>
      <c r="OTM77" s="36"/>
      <c r="OTN77" s="338"/>
      <c r="OTO77" s="36"/>
      <c r="OTP77" s="338"/>
      <c r="OTQ77" s="36"/>
      <c r="OTR77" s="338"/>
      <c r="OTS77" s="36"/>
      <c r="OTT77" s="338"/>
      <c r="OTU77" s="36"/>
      <c r="OTV77" s="338"/>
      <c r="OTW77" s="36"/>
      <c r="OTX77" s="338"/>
      <c r="OTY77" s="36"/>
      <c r="OTZ77" s="338"/>
      <c r="OUA77" s="36"/>
      <c r="OUB77" s="338"/>
      <c r="OUC77" s="36"/>
      <c r="OUD77" s="338"/>
      <c r="OUE77" s="36"/>
      <c r="OUF77" s="338"/>
      <c r="OUG77" s="36"/>
      <c r="OUH77" s="338"/>
      <c r="OUI77" s="36"/>
      <c r="OUJ77" s="338"/>
      <c r="OUK77" s="36"/>
      <c r="OUL77" s="338"/>
      <c r="OUM77" s="36"/>
      <c r="OUN77" s="338"/>
      <c r="OUO77" s="36"/>
      <c r="OUP77" s="338"/>
      <c r="OUQ77" s="36"/>
      <c r="OUR77" s="338"/>
      <c r="OUS77" s="36"/>
      <c r="OUT77" s="338"/>
      <c r="OUU77" s="36"/>
      <c r="OUV77" s="338"/>
      <c r="OUW77" s="36"/>
      <c r="OUX77" s="338"/>
      <c r="OUY77" s="36"/>
      <c r="OUZ77" s="338"/>
      <c r="OVA77" s="36"/>
      <c r="OVB77" s="338"/>
      <c r="OVC77" s="36"/>
      <c r="OVD77" s="338"/>
      <c r="OVE77" s="36"/>
      <c r="OVF77" s="338"/>
      <c r="OVG77" s="36"/>
      <c r="OVH77" s="338"/>
      <c r="OVI77" s="36"/>
      <c r="OVJ77" s="338"/>
      <c r="OVK77" s="36"/>
      <c r="OVL77" s="338"/>
      <c r="OVM77" s="36"/>
      <c r="OVN77" s="338"/>
      <c r="OVO77" s="36"/>
      <c r="OVP77" s="338"/>
      <c r="OVQ77" s="36"/>
      <c r="OVR77" s="338"/>
      <c r="OVS77" s="36"/>
      <c r="OVT77" s="338"/>
      <c r="OVU77" s="36"/>
      <c r="OVV77" s="338"/>
      <c r="OVW77" s="36"/>
      <c r="OVX77" s="338"/>
      <c r="OVY77" s="36"/>
      <c r="OVZ77" s="338"/>
      <c r="OWA77" s="36"/>
      <c r="OWB77" s="338"/>
      <c r="OWC77" s="36"/>
      <c r="OWD77" s="338"/>
      <c r="OWE77" s="36"/>
      <c r="OWF77" s="338"/>
      <c r="OWG77" s="36"/>
      <c r="OWH77" s="338"/>
      <c r="OWI77" s="36"/>
      <c r="OWJ77" s="338"/>
      <c r="OWK77" s="36"/>
      <c r="OWL77" s="338"/>
      <c r="OWM77" s="36"/>
      <c r="OWN77" s="338"/>
      <c r="OWO77" s="36"/>
      <c r="OWP77" s="338"/>
      <c r="OWQ77" s="36"/>
      <c r="OWR77" s="338"/>
      <c r="OWS77" s="36"/>
      <c r="OWT77" s="338"/>
      <c r="OWU77" s="36"/>
      <c r="OWV77" s="338"/>
      <c r="OWW77" s="36"/>
      <c r="OWX77" s="338"/>
      <c r="OWY77" s="36"/>
      <c r="OWZ77" s="338"/>
      <c r="OXA77" s="36"/>
      <c r="OXB77" s="338"/>
      <c r="OXC77" s="36"/>
      <c r="OXD77" s="338"/>
      <c r="OXE77" s="36"/>
      <c r="OXF77" s="338"/>
      <c r="OXG77" s="36"/>
      <c r="OXH77" s="338"/>
      <c r="OXI77" s="36"/>
      <c r="OXJ77" s="338"/>
      <c r="OXK77" s="36"/>
      <c r="OXL77" s="338"/>
      <c r="OXM77" s="36"/>
      <c r="OXN77" s="338"/>
      <c r="OXO77" s="36"/>
      <c r="OXP77" s="338"/>
      <c r="OXQ77" s="36"/>
      <c r="OXR77" s="338"/>
      <c r="OXS77" s="36"/>
      <c r="OXT77" s="338"/>
      <c r="OXU77" s="36"/>
      <c r="OXV77" s="338"/>
      <c r="OXW77" s="36"/>
      <c r="OXX77" s="338"/>
      <c r="OXY77" s="36"/>
      <c r="OXZ77" s="338"/>
      <c r="OYA77" s="36"/>
      <c r="OYB77" s="338"/>
      <c r="OYC77" s="36"/>
      <c r="OYD77" s="338"/>
      <c r="OYE77" s="36"/>
      <c r="OYF77" s="338"/>
      <c r="OYG77" s="36"/>
      <c r="OYH77" s="338"/>
      <c r="OYI77" s="36"/>
      <c r="OYJ77" s="338"/>
      <c r="OYK77" s="36"/>
      <c r="OYL77" s="338"/>
      <c r="OYM77" s="36"/>
      <c r="OYN77" s="338"/>
      <c r="OYO77" s="36"/>
      <c r="OYP77" s="338"/>
      <c r="OYQ77" s="36"/>
      <c r="OYR77" s="338"/>
      <c r="OYS77" s="36"/>
      <c r="OYT77" s="338"/>
      <c r="OYU77" s="36"/>
      <c r="OYV77" s="338"/>
      <c r="OYW77" s="36"/>
      <c r="OYX77" s="338"/>
      <c r="OYY77" s="36"/>
      <c r="OYZ77" s="338"/>
      <c r="OZA77" s="36"/>
      <c r="OZB77" s="338"/>
      <c r="OZC77" s="36"/>
      <c r="OZD77" s="338"/>
      <c r="OZE77" s="36"/>
      <c r="OZF77" s="338"/>
      <c r="OZG77" s="36"/>
      <c r="OZH77" s="338"/>
      <c r="OZI77" s="36"/>
      <c r="OZJ77" s="338"/>
      <c r="OZK77" s="36"/>
      <c r="OZL77" s="338"/>
      <c r="OZM77" s="36"/>
      <c r="OZN77" s="338"/>
      <c r="OZO77" s="36"/>
      <c r="OZP77" s="338"/>
      <c r="OZQ77" s="36"/>
      <c r="OZR77" s="338"/>
      <c r="OZS77" s="36"/>
      <c r="OZT77" s="338"/>
      <c r="OZU77" s="36"/>
      <c r="OZV77" s="338"/>
      <c r="OZW77" s="36"/>
      <c r="OZX77" s="338"/>
      <c r="OZY77" s="36"/>
      <c r="OZZ77" s="338"/>
      <c r="PAA77" s="36"/>
      <c r="PAB77" s="338"/>
      <c r="PAC77" s="36"/>
      <c r="PAD77" s="338"/>
      <c r="PAE77" s="36"/>
      <c r="PAF77" s="338"/>
      <c r="PAG77" s="36"/>
      <c r="PAH77" s="338"/>
      <c r="PAI77" s="36"/>
      <c r="PAJ77" s="338"/>
      <c r="PAK77" s="36"/>
      <c r="PAL77" s="338"/>
      <c r="PAM77" s="36"/>
      <c r="PAN77" s="338"/>
      <c r="PAO77" s="36"/>
      <c r="PAP77" s="338"/>
      <c r="PAQ77" s="36"/>
      <c r="PAR77" s="338"/>
      <c r="PAS77" s="36"/>
      <c r="PAT77" s="338"/>
      <c r="PAU77" s="36"/>
      <c r="PAV77" s="338"/>
      <c r="PAW77" s="36"/>
      <c r="PAX77" s="338"/>
      <c r="PAY77" s="36"/>
      <c r="PAZ77" s="338"/>
      <c r="PBA77" s="36"/>
      <c r="PBB77" s="338"/>
      <c r="PBC77" s="36"/>
      <c r="PBD77" s="338"/>
      <c r="PBE77" s="36"/>
      <c r="PBF77" s="338"/>
      <c r="PBG77" s="36"/>
      <c r="PBH77" s="338"/>
      <c r="PBI77" s="36"/>
      <c r="PBJ77" s="338"/>
      <c r="PBK77" s="36"/>
      <c r="PBL77" s="338"/>
      <c r="PBM77" s="36"/>
      <c r="PBN77" s="338"/>
      <c r="PBO77" s="36"/>
      <c r="PBP77" s="338"/>
      <c r="PBQ77" s="36"/>
      <c r="PBR77" s="338"/>
      <c r="PBS77" s="36"/>
      <c r="PBT77" s="338"/>
      <c r="PBU77" s="36"/>
      <c r="PBV77" s="338"/>
      <c r="PBW77" s="36"/>
      <c r="PBX77" s="338"/>
      <c r="PBY77" s="36"/>
      <c r="PBZ77" s="338"/>
      <c r="PCA77" s="36"/>
      <c r="PCB77" s="338"/>
      <c r="PCC77" s="36"/>
      <c r="PCD77" s="338"/>
      <c r="PCE77" s="36"/>
      <c r="PCF77" s="338"/>
      <c r="PCG77" s="36"/>
      <c r="PCH77" s="338"/>
      <c r="PCI77" s="36"/>
      <c r="PCJ77" s="338"/>
      <c r="PCK77" s="36"/>
      <c r="PCL77" s="338"/>
      <c r="PCM77" s="36"/>
      <c r="PCN77" s="338"/>
      <c r="PCO77" s="36"/>
      <c r="PCP77" s="338"/>
      <c r="PCQ77" s="36"/>
      <c r="PCR77" s="338"/>
      <c r="PCS77" s="36"/>
      <c r="PCT77" s="338"/>
      <c r="PCU77" s="36"/>
      <c r="PCV77" s="338"/>
      <c r="PCW77" s="36"/>
      <c r="PCX77" s="338"/>
      <c r="PCY77" s="36"/>
      <c r="PCZ77" s="338"/>
      <c r="PDA77" s="36"/>
      <c r="PDB77" s="338"/>
      <c r="PDC77" s="36"/>
      <c r="PDD77" s="338"/>
      <c r="PDE77" s="36"/>
      <c r="PDF77" s="338"/>
      <c r="PDG77" s="36"/>
      <c r="PDH77" s="338"/>
      <c r="PDI77" s="36"/>
      <c r="PDJ77" s="338"/>
      <c r="PDK77" s="36"/>
      <c r="PDL77" s="338"/>
      <c r="PDM77" s="36"/>
      <c r="PDN77" s="338"/>
      <c r="PDO77" s="36"/>
      <c r="PDP77" s="338"/>
      <c r="PDQ77" s="36"/>
      <c r="PDR77" s="338"/>
      <c r="PDS77" s="36"/>
      <c r="PDT77" s="338"/>
      <c r="PDU77" s="36"/>
      <c r="PDV77" s="338"/>
      <c r="PDW77" s="36"/>
      <c r="PDX77" s="338"/>
      <c r="PDY77" s="36"/>
      <c r="PDZ77" s="338"/>
      <c r="PEA77" s="36"/>
      <c r="PEB77" s="338"/>
      <c r="PEC77" s="36"/>
      <c r="PED77" s="338"/>
      <c r="PEE77" s="36"/>
      <c r="PEF77" s="338"/>
      <c r="PEG77" s="36"/>
      <c r="PEH77" s="338"/>
      <c r="PEI77" s="36"/>
      <c r="PEJ77" s="338"/>
      <c r="PEK77" s="36"/>
      <c r="PEL77" s="338"/>
      <c r="PEM77" s="36"/>
      <c r="PEN77" s="338"/>
      <c r="PEO77" s="36"/>
      <c r="PEP77" s="338"/>
      <c r="PEQ77" s="36"/>
      <c r="PER77" s="338"/>
      <c r="PES77" s="36"/>
      <c r="PET77" s="338"/>
      <c r="PEU77" s="36"/>
      <c r="PEV77" s="338"/>
      <c r="PEW77" s="36"/>
      <c r="PEX77" s="338"/>
      <c r="PEY77" s="36"/>
      <c r="PEZ77" s="338"/>
      <c r="PFA77" s="36"/>
      <c r="PFB77" s="338"/>
      <c r="PFC77" s="36"/>
      <c r="PFD77" s="338"/>
      <c r="PFE77" s="36"/>
      <c r="PFF77" s="338"/>
      <c r="PFG77" s="36"/>
      <c r="PFH77" s="338"/>
      <c r="PFI77" s="36"/>
      <c r="PFJ77" s="338"/>
      <c r="PFK77" s="36"/>
      <c r="PFL77" s="338"/>
      <c r="PFM77" s="36"/>
      <c r="PFN77" s="338"/>
      <c r="PFO77" s="36"/>
      <c r="PFP77" s="338"/>
      <c r="PFQ77" s="36"/>
      <c r="PFR77" s="338"/>
      <c r="PFS77" s="36"/>
      <c r="PFT77" s="338"/>
      <c r="PFU77" s="36"/>
      <c r="PFV77" s="338"/>
      <c r="PFW77" s="36"/>
      <c r="PFX77" s="338"/>
      <c r="PFY77" s="36"/>
      <c r="PFZ77" s="338"/>
      <c r="PGA77" s="36"/>
      <c r="PGB77" s="338"/>
      <c r="PGC77" s="36"/>
      <c r="PGD77" s="338"/>
      <c r="PGE77" s="36"/>
      <c r="PGF77" s="338"/>
      <c r="PGG77" s="36"/>
      <c r="PGH77" s="338"/>
      <c r="PGI77" s="36"/>
      <c r="PGJ77" s="338"/>
      <c r="PGK77" s="36"/>
      <c r="PGL77" s="338"/>
      <c r="PGM77" s="36"/>
      <c r="PGN77" s="338"/>
      <c r="PGO77" s="36"/>
      <c r="PGP77" s="338"/>
      <c r="PGQ77" s="36"/>
      <c r="PGR77" s="338"/>
      <c r="PGS77" s="36"/>
      <c r="PGT77" s="338"/>
      <c r="PGU77" s="36"/>
      <c r="PGV77" s="338"/>
      <c r="PGW77" s="36"/>
      <c r="PGX77" s="338"/>
      <c r="PGY77" s="36"/>
      <c r="PGZ77" s="338"/>
      <c r="PHA77" s="36"/>
      <c r="PHB77" s="338"/>
      <c r="PHC77" s="36"/>
      <c r="PHD77" s="338"/>
      <c r="PHE77" s="36"/>
      <c r="PHF77" s="338"/>
      <c r="PHG77" s="36"/>
      <c r="PHH77" s="338"/>
      <c r="PHI77" s="36"/>
      <c r="PHJ77" s="338"/>
      <c r="PHK77" s="36"/>
      <c r="PHL77" s="338"/>
      <c r="PHM77" s="36"/>
      <c r="PHN77" s="338"/>
      <c r="PHO77" s="36"/>
      <c r="PHP77" s="338"/>
      <c r="PHQ77" s="36"/>
      <c r="PHR77" s="338"/>
      <c r="PHS77" s="36"/>
      <c r="PHT77" s="338"/>
      <c r="PHU77" s="36"/>
      <c r="PHV77" s="338"/>
      <c r="PHW77" s="36"/>
      <c r="PHX77" s="338"/>
      <c r="PHY77" s="36"/>
      <c r="PHZ77" s="338"/>
      <c r="PIA77" s="36"/>
      <c r="PIB77" s="338"/>
      <c r="PIC77" s="36"/>
      <c r="PID77" s="338"/>
      <c r="PIE77" s="36"/>
      <c r="PIF77" s="338"/>
      <c r="PIG77" s="36"/>
      <c r="PIH77" s="338"/>
      <c r="PII77" s="36"/>
      <c r="PIJ77" s="338"/>
      <c r="PIK77" s="36"/>
      <c r="PIL77" s="338"/>
      <c r="PIM77" s="36"/>
      <c r="PIN77" s="338"/>
      <c r="PIO77" s="36"/>
      <c r="PIP77" s="338"/>
      <c r="PIQ77" s="36"/>
      <c r="PIR77" s="338"/>
      <c r="PIS77" s="36"/>
      <c r="PIT77" s="338"/>
      <c r="PIU77" s="36"/>
      <c r="PIV77" s="338"/>
      <c r="PIW77" s="36"/>
      <c r="PIX77" s="338"/>
      <c r="PIY77" s="36"/>
      <c r="PIZ77" s="338"/>
      <c r="PJA77" s="36"/>
      <c r="PJB77" s="338"/>
      <c r="PJC77" s="36"/>
      <c r="PJD77" s="338"/>
      <c r="PJE77" s="36"/>
      <c r="PJF77" s="338"/>
      <c r="PJG77" s="36"/>
      <c r="PJH77" s="338"/>
      <c r="PJI77" s="36"/>
      <c r="PJJ77" s="338"/>
      <c r="PJK77" s="36"/>
      <c r="PJL77" s="338"/>
      <c r="PJM77" s="36"/>
      <c r="PJN77" s="338"/>
      <c r="PJO77" s="36"/>
      <c r="PJP77" s="338"/>
      <c r="PJQ77" s="36"/>
      <c r="PJR77" s="338"/>
      <c r="PJS77" s="36"/>
      <c r="PJT77" s="338"/>
      <c r="PJU77" s="36"/>
      <c r="PJV77" s="338"/>
      <c r="PJW77" s="36"/>
      <c r="PJX77" s="338"/>
      <c r="PJY77" s="36"/>
      <c r="PJZ77" s="338"/>
      <c r="PKA77" s="36"/>
      <c r="PKB77" s="338"/>
      <c r="PKC77" s="36"/>
      <c r="PKD77" s="338"/>
      <c r="PKE77" s="36"/>
      <c r="PKF77" s="338"/>
      <c r="PKG77" s="36"/>
      <c r="PKH77" s="338"/>
      <c r="PKI77" s="36"/>
      <c r="PKJ77" s="338"/>
      <c r="PKK77" s="36"/>
      <c r="PKL77" s="338"/>
      <c r="PKM77" s="36"/>
      <c r="PKN77" s="338"/>
      <c r="PKO77" s="36"/>
      <c r="PKP77" s="338"/>
      <c r="PKQ77" s="36"/>
      <c r="PKR77" s="338"/>
      <c r="PKS77" s="36"/>
      <c r="PKT77" s="338"/>
      <c r="PKU77" s="36"/>
      <c r="PKV77" s="338"/>
      <c r="PKW77" s="36"/>
      <c r="PKX77" s="338"/>
      <c r="PKY77" s="36"/>
      <c r="PKZ77" s="338"/>
      <c r="PLA77" s="36"/>
      <c r="PLB77" s="338"/>
      <c r="PLC77" s="36"/>
      <c r="PLD77" s="338"/>
      <c r="PLE77" s="36"/>
      <c r="PLF77" s="338"/>
      <c r="PLG77" s="36"/>
      <c r="PLH77" s="338"/>
      <c r="PLI77" s="36"/>
      <c r="PLJ77" s="338"/>
      <c r="PLK77" s="36"/>
      <c r="PLL77" s="338"/>
      <c r="PLM77" s="36"/>
      <c r="PLN77" s="338"/>
      <c r="PLO77" s="36"/>
      <c r="PLP77" s="338"/>
      <c r="PLQ77" s="36"/>
      <c r="PLR77" s="338"/>
      <c r="PLS77" s="36"/>
      <c r="PLT77" s="338"/>
      <c r="PLU77" s="36"/>
      <c r="PLV77" s="338"/>
      <c r="PLW77" s="36"/>
      <c r="PLX77" s="338"/>
      <c r="PLY77" s="36"/>
      <c r="PLZ77" s="338"/>
      <c r="PMA77" s="36"/>
      <c r="PMB77" s="338"/>
      <c r="PMC77" s="36"/>
      <c r="PMD77" s="338"/>
      <c r="PME77" s="36"/>
      <c r="PMF77" s="338"/>
      <c r="PMG77" s="36"/>
      <c r="PMH77" s="338"/>
      <c r="PMI77" s="36"/>
      <c r="PMJ77" s="338"/>
      <c r="PMK77" s="36"/>
      <c r="PML77" s="338"/>
      <c r="PMM77" s="36"/>
      <c r="PMN77" s="338"/>
      <c r="PMO77" s="36"/>
      <c r="PMP77" s="338"/>
      <c r="PMQ77" s="36"/>
      <c r="PMR77" s="338"/>
      <c r="PMS77" s="36"/>
      <c r="PMT77" s="338"/>
      <c r="PMU77" s="36"/>
      <c r="PMV77" s="338"/>
      <c r="PMW77" s="36"/>
      <c r="PMX77" s="338"/>
      <c r="PMY77" s="36"/>
      <c r="PMZ77" s="338"/>
      <c r="PNA77" s="36"/>
      <c r="PNB77" s="338"/>
      <c r="PNC77" s="36"/>
      <c r="PND77" s="338"/>
      <c r="PNE77" s="36"/>
      <c r="PNF77" s="338"/>
      <c r="PNG77" s="36"/>
      <c r="PNH77" s="338"/>
      <c r="PNI77" s="36"/>
      <c r="PNJ77" s="338"/>
      <c r="PNK77" s="36"/>
      <c r="PNL77" s="338"/>
      <c r="PNM77" s="36"/>
      <c r="PNN77" s="338"/>
      <c r="PNO77" s="36"/>
      <c r="PNP77" s="338"/>
      <c r="PNQ77" s="36"/>
      <c r="PNR77" s="338"/>
      <c r="PNS77" s="36"/>
      <c r="PNT77" s="338"/>
      <c r="PNU77" s="36"/>
      <c r="PNV77" s="338"/>
      <c r="PNW77" s="36"/>
      <c r="PNX77" s="338"/>
      <c r="PNY77" s="36"/>
      <c r="PNZ77" s="338"/>
      <c r="POA77" s="36"/>
      <c r="POB77" s="338"/>
      <c r="POC77" s="36"/>
      <c r="POD77" s="338"/>
      <c r="POE77" s="36"/>
      <c r="POF77" s="338"/>
      <c r="POG77" s="36"/>
      <c r="POH77" s="338"/>
      <c r="POI77" s="36"/>
      <c r="POJ77" s="338"/>
      <c r="POK77" s="36"/>
      <c r="POL77" s="338"/>
      <c r="POM77" s="36"/>
      <c r="PON77" s="338"/>
      <c r="POO77" s="36"/>
      <c r="POP77" s="338"/>
      <c r="POQ77" s="36"/>
      <c r="POR77" s="338"/>
      <c r="POS77" s="36"/>
      <c r="POT77" s="338"/>
      <c r="POU77" s="36"/>
      <c r="POV77" s="338"/>
      <c r="POW77" s="36"/>
      <c r="POX77" s="338"/>
      <c r="POY77" s="36"/>
      <c r="POZ77" s="338"/>
      <c r="PPA77" s="36"/>
      <c r="PPB77" s="338"/>
      <c r="PPC77" s="36"/>
      <c r="PPD77" s="338"/>
      <c r="PPE77" s="36"/>
      <c r="PPF77" s="338"/>
      <c r="PPG77" s="36"/>
      <c r="PPH77" s="338"/>
      <c r="PPI77" s="36"/>
      <c r="PPJ77" s="338"/>
      <c r="PPK77" s="36"/>
      <c r="PPL77" s="338"/>
      <c r="PPM77" s="36"/>
      <c r="PPN77" s="338"/>
      <c r="PPO77" s="36"/>
      <c r="PPP77" s="338"/>
      <c r="PPQ77" s="36"/>
      <c r="PPR77" s="338"/>
      <c r="PPS77" s="36"/>
      <c r="PPT77" s="338"/>
      <c r="PPU77" s="36"/>
      <c r="PPV77" s="338"/>
      <c r="PPW77" s="36"/>
      <c r="PPX77" s="338"/>
      <c r="PPY77" s="36"/>
      <c r="PPZ77" s="338"/>
      <c r="PQA77" s="36"/>
      <c r="PQB77" s="338"/>
      <c r="PQC77" s="36"/>
      <c r="PQD77" s="338"/>
      <c r="PQE77" s="36"/>
      <c r="PQF77" s="338"/>
      <c r="PQG77" s="36"/>
      <c r="PQH77" s="338"/>
      <c r="PQI77" s="36"/>
      <c r="PQJ77" s="338"/>
      <c r="PQK77" s="36"/>
      <c r="PQL77" s="338"/>
      <c r="PQM77" s="36"/>
      <c r="PQN77" s="338"/>
      <c r="PQO77" s="36"/>
      <c r="PQP77" s="338"/>
      <c r="PQQ77" s="36"/>
      <c r="PQR77" s="338"/>
      <c r="PQS77" s="36"/>
      <c r="PQT77" s="338"/>
      <c r="PQU77" s="36"/>
      <c r="PQV77" s="338"/>
      <c r="PQW77" s="36"/>
      <c r="PQX77" s="338"/>
      <c r="PQY77" s="36"/>
      <c r="PQZ77" s="338"/>
      <c r="PRA77" s="36"/>
      <c r="PRB77" s="338"/>
      <c r="PRC77" s="36"/>
      <c r="PRD77" s="338"/>
      <c r="PRE77" s="36"/>
      <c r="PRF77" s="338"/>
      <c r="PRG77" s="36"/>
      <c r="PRH77" s="338"/>
      <c r="PRI77" s="36"/>
      <c r="PRJ77" s="338"/>
      <c r="PRK77" s="36"/>
      <c r="PRL77" s="338"/>
      <c r="PRM77" s="36"/>
      <c r="PRN77" s="338"/>
      <c r="PRO77" s="36"/>
      <c r="PRP77" s="338"/>
      <c r="PRQ77" s="36"/>
      <c r="PRR77" s="338"/>
      <c r="PRS77" s="36"/>
      <c r="PRT77" s="338"/>
      <c r="PRU77" s="36"/>
      <c r="PRV77" s="338"/>
      <c r="PRW77" s="36"/>
      <c r="PRX77" s="338"/>
      <c r="PRY77" s="36"/>
      <c r="PRZ77" s="338"/>
      <c r="PSA77" s="36"/>
      <c r="PSB77" s="338"/>
      <c r="PSC77" s="36"/>
      <c r="PSD77" s="338"/>
      <c r="PSE77" s="36"/>
      <c r="PSF77" s="338"/>
      <c r="PSG77" s="36"/>
      <c r="PSH77" s="338"/>
      <c r="PSI77" s="36"/>
      <c r="PSJ77" s="338"/>
      <c r="PSK77" s="36"/>
      <c r="PSL77" s="338"/>
      <c r="PSM77" s="36"/>
      <c r="PSN77" s="338"/>
      <c r="PSO77" s="36"/>
      <c r="PSP77" s="338"/>
      <c r="PSQ77" s="36"/>
      <c r="PSR77" s="338"/>
      <c r="PSS77" s="36"/>
      <c r="PST77" s="338"/>
      <c r="PSU77" s="36"/>
      <c r="PSV77" s="338"/>
      <c r="PSW77" s="36"/>
      <c r="PSX77" s="338"/>
      <c r="PSY77" s="36"/>
      <c r="PSZ77" s="338"/>
      <c r="PTA77" s="36"/>
      <c r="PTB77" s="338"/>
      <c r="PTC77" s="36"/>
      <c r="PTD77" s="338"/>
      <c r="PTE77" s="36"/>
      <c r="PTF77" s="338"/>
      <c r="PTG77" s="36"/>
      <c r="PTH77" s="338"/>
      <c r="PTI77" s="36"/>
      <c r="PTJ77" s="338"/>
      <c r="PTK77" s="36"/>
      <c r="PTL77" s="338"/>
      <c r="PTM77" s="36"/>
      <c r="PTN77" s="338"/>
      <c r="PTO77" s="36"/>
      <c r="PTP77" s="338"/>
      <c r="PTQ77" s="36"/>
      <c r="PTR77" s="338"/>
      <c r="PTS77" s="36"/>
      <c r="PTT77" s="338"/>
      <c r="PTU77" s="36"/>
      <c r="PTV77" s="338"/>
      <c r="PTW77" s="36"/>
      <c r="PTX77" s="338"/>
      <c r="PTY77" s="36"/>
      <c r="PTZ77" s="338"/>
      <c r="PUA77" s="36"/>
      <c r="PUB77" s="338"/>
      <c r="PUC77" s="36"/>
      <c r="PUD77" s="338"/>
      <c r="PUE77" s="36"/>
      <c r="PUF77" s="338"/>
      <c r="PUG77" s="36"/>
      <c r="PUH77" s="338"/>
      <c r="PUI77" s="36"/>
      <c r="PUJ77" s="338"/>
      <c r="PUK77" s="36"/>
      <c r="PUL77" s="338"/>
      <c r="PUM77" s="36"/>
      <c r="PUN77" s="338"/>
      <c r="PUO77" s="36"/>
      <c r="PUP77" s="338"/>
      <c r="PUQ77" s="36"/>
      <c r="PUR77" s="338"/>
      <c r="PUS77" s="36"/>
      <c r="PUT77" s="338"/>
      <c r="PUU77" s="36"/>
      <c r="PUV77" s="338"/>
      <c r="PUW77" s="36"/>
      <c r="PUX77" s="338"/>
      <c r="PUY77" s="36"/>
      <c r="PUZ77" s="338"/>
      <c r="PVA77" s="36"/>
      <c r="PVB77" s="338"/>
      <c r="PVC77" s="36"/>
      <c r="PVD77" s="338"/>
      <c r="PVE77" s="36"/>
      <c r="PVF77" s="338"/>
      <c r="PVG77" s="36"/>
      <c r="PVH77" s="338"/>
      <c r="PVI77" s="36"/>
      <c r="PVJ77" s="338"/>
      <c r="PVK77" s="36"/>
      <c r="PVL77" s="338"/>
      <c r="PVM77" s="36"/>
      <c r="PVN77" s="338"/>
      <c r="PVO77" s="36"/>
      <c r="PVP77" s="338"/>
      <c r="PVQ77" s="36"/>
      <c r="PVR77" s="338"/>
      <c r="PVS77" s="36"/>
      <c r="PVT77" s="338"/>
      <c r="PVU77" s="36"/>
      <c r="PVV77" s="338"/>
      <c r="PVW77" s="36"/>
      <c r="PVX77" s="338"/>
      <c r="PVY77" s="36"/>
      <c r="PVZ77" s="338"/>
      <c r="PWA77" s="36"/>
      <c r="PWB77" s="338"/>
      <c r="PWC77" s="36"/>
      <c r="PWD77" s="338"/>
      <c r="PWE77" s="36"/>
      <c r="PWF77" s="338"/>
      <c r="PWG77" s="36"/>
      <c r="PWH77" s="338"/>
      <c r="PWI77" s="36"/>
      <c r="PWJ77" s="338"/>
      <c r="PWK77" s="36"/>
      <c r="PWL77" s="338"/>
      <c r="PWM77" s="36"/>
      <c r="PWN77" s="338"/>
      <c r="PWO77" s="36"/>
      <c r="PWP77" s="338"/>
      <c r="PWQ77" s="36"/>
      <c r="PWR77" s="338"/>
      <c r="PWS77" s="36"/>
      <c r="PWT77" s="338"/>
      <c r="PWU77" s="36"/>
      <c r="PWV77" s="338"/>
      <c r="PWW77" s="36"/>
      <c r="PWX77" s="338"/>
      <c r="PWY77" s="36"/>
      <c r="PWZ77" s="338"/>
      <c r="PXA77" s="36"/>
      <c r="PXB77" s="338"/>
      <c r="PXC77" s="36"/>
      <c r="PXD77" s="338"/>
      <c r="PXE77" s="36"/>
      <c r="PXF77" s="338"/>
      <c r="PXG77" s="36"/>
      <c r="PXH77" s="338"/>
      <c r="PXI77" s="36"/>
      <c r="PXJ77" s="338"/>
      <c r="PXK77" s="36"/>
      <c r="PXL77" s="338"/>
      <c r="PXM77" s="36"/>
      <c r="PXN77" s="338"/>
      <c r="PXO77" s="36"/>
      <c r="PXP77" s="338"/>
      <c r="PXQ77" s="36"/>
      <c r="PXR77" s="338"/>
      <c r="PXS77" s="36"/>
      <c r="PXT77" s="338"/>
      <c r="PXU77" s="36"/>
      <c r="PXV77" s="338"/>
      <c r="PXW77" s="36"/>
      <c r="PXX77" s="338"/>
      <c r="PXY77" s="36"/>
      <c r="PXZ77" s="338"/>
      <c r="PYA77" s="36"/>
      <c r="PYB77" s="338"/>
      <c r="PYC77" s="36"/>
      <c r="PYD77" s="338"/>
      <c r="PYE77" s="36"/>
      <c r="PYF77" s="338"/>
      <c r="PYG77" s="36"/>
      <c r="PYH77" s="338"/>
      <c r="PYI77" s="36"/>
      <c r="PYJ77" s="338"/>
      <c r="PYK77" s="36"/>
      <c r="PYL77" s="338"/>
      <c r="PYM77" s="36"/>
      <c r="PYN77" s="338"/>
      <c r="PYO77" s="36"/>
      <c r="PYP77" s="338"/>
      <c r="PYQ77" s="36"/>
      <c r="PYR77" s="338"/>
      <c r="PYS77" s="36"/>
      <c r="PYT77" s="338"/>
      <c r="PYU77" s="36"/>
      <c r="PYV77" s="338"/>
      <c r="PYW77" s="36"/>
      <c r="PYX77" s="338"/>
      <c r="PYY77" s="36"/>
      <c r="PYZ77" s="338"/>
      <c r="PZA77" s="36"/>
      <c r="PZB77" s="338"/>
      <c r="PZC77" s="36"/>
      <c r="PZD77" s="338"/>
      <c r="PZE77" s="36"/>
      <c r="PZF77" s="338"/>
      <c r="PZG77" s="36"/>
      <c r="PZH77" s="338"/>
      <c r="PZI77" s="36"/>
      <c r="PZJ77" s="338"/>
      <c r="PZK77" s="36"/>
      <c r="PZL77" s="338"/>
      <c r="PZM77" s="36"/>
      <c r="PZN77" s="338"/>
      <c r="PZO77" s="36"/>
      <c r="PZP77" s="338"/>
      <c r="PZQ77" s="36"/>
      <c r="PZR77" s="338"/>
      <c r="PZS77" s="36"/>
      <c r="PZT77" s="338"/>
      <c r="PZU77" s="36"/>
      <c r="PZV77" s="338"/>
      <c r="PZW77" s="36"/>
      <c r="PZX77" s="338"/>
      <c r="PZY77" s="36"/>
      <c r="PZZ77" s="338"/>
      <c r="QAA77" s="36"/>
      <c r="QAB77" s="338"/>
      <c r="QAC77" s="36"/>
      <c r="QAD77" s="338"/>
      <c r="QAE77" s="36"/>
      <c r="QAF77" s="338"/>
      <c r="QAG77" s="36"/>
      <c r="QAH77" s="338"/>
      <c r="QAI77" s="36"/>
      <c r="QAJ77" s="338"/>
      <c r="QAK77" s="36"/>
      <c r="QAL77" s="338"/>
      <c r="QAM77" s="36"/>
      <c r="QAN77" s="338"/>
      <c r="QAO77" s="36"/>
      <c r="QAP77" s="338"/>
      <c r="QAQ77" s="36"/>
      <c r="QAR77" s="338"/>
      <c r="QAS77" s="36"/>
      <c r="QAT77" s="338"/>
      <c r="QAU77" s="36"/>
      <c r="QAV77" s="338"/>
      <c r="QAW77" s="36"/>
      <c r="QAX77" s="338"/>
      <c r="QAY77" s="36"/>
      <c r="QAZ77" s="338"/>
      <c r="QBA77" s="36"/>
      <c r="QBB77" s="338"/>
      <c r="QBC77" s="36"/>
      <c r="QBD77" s="338"/>
      <c r="QBE77" s="36"/>
      <c r="QBF77" s="338"/>
      <c r="QBG77" s="36"/>
      <c r="QBH77" s="338"/>
      <c r="QBI77" s="36"/>
      <c r="QBJ77" s="338"/>
      <c r="QBK77" s="36"/>
      <c r="QBL77" s="338"/>
      <c r="QBM77" s="36"/>
      <c r="QBN77" s="338"/>
      <c r="QBO77" s="36"/>
      <c r="QBP77" s="338"/>
      <c r="QBQ77" s="36"/>
      <c r="QBR77" s="338"/>
      <c r="QBS77" s="36"/>
      <c r="QBT77" s="338"/>
      <c r="QBU77" s="36"/>
      <c r="QBV77" s="338"/>
      <c r="QBW77" s="36"/>
      <c r="QBX77" s="338"/>
      <c r="QBY77" s="36"/>
      <c r="QBZ77" s="338"/>
      <c r="QCA77" s="36"/>
      <c r="QCB77" s="338"/>
      <c r="QCC77" s="36"/>
      <c r="QCD77" s="338"/>
      <c r="QCE77" s="36"/>
      <c r="QCF77" s="338"/>
      <c r="QCG77" s="36"/>
      <c r="QCH77" s="338"/>
      <c r="QCI77" s="36"/>
      <c r="QCJ77" s="338"/>
      <c r="QCK77" s="36"/>
      <c r="QCL77" s="338"/>
      <c r="QCM77" s="36"/>
      <c r="QCN77" s="338"/>
      <c r="QCO77" s="36"/>
      <c r="QCP77" s="338"/>
      <c r="QCQ77" s="36"/>
      <c r="QCR77" s="338"/>
      <c r="QCS77" s="36"/>
      <c r="QCT77" s="338"/>
      <c r="QCU77" s="36"/>
      <c r="QCV77" s="338"/>
      <c r="QCW77" s="36"/>
      <c r="QCX77" s="338"/>
      <c r="QCY77" s="36"/>
      <c r="QCZ77" s="338"/>
      <c r="QDA77" s="36"/>
      <c r="QDB77" s="338"/>
      <c r="QDC77" s="36"/>
      <c r="QDD77" s="338"/>
      <c r="QDE77" s="36"/>
      <c r="QDF77" s="338"/>
      <c r="QDG77" s="36"/>
      <c r="QDH77" s="338"/>
      <c r="QDI77" s="36"/>
      <c r="QDJ77" s="338"/>
      <c r="QDK77" s="36"/>
      <c r="QDL77" s="338"/>
      <c r="QDM77" s="36"/>
      <c r="QDN77" s="338"/>
      <c r="QDO77" s="36"/>
      <c r="QDP77" s="338"/>
      <c r="QDQ77" s="36"/>
      <c r="QDR77" s="338"/>
      <c r="QDS77" s="36"/>
      <c r="QDT77" s="338"/>
      <c r="QDU77" s="36"/>
      <c r="QDV77" s="338"/>
      <c r="QDW77" s="36"/>
      <c r="QDX77" s="338"/>
      <c r="QDY77" s="36"/>
      <c r="QDZ77" s="338"/>
      <c r="QEA77" s="36"/>
      <c r="QEB77" s="338"/>
      <c r="QEC77" s="36"/>
      <c r="QED77" s="338"/>
      <c r="QEE77" s="36"/>
      <c r="QEF77" s="338"/>
      <c r="QEG77" s="36"/>
      <c r="QEH77" s="338"/>
      <c r="QEI77" s="36"/>
      <c r="QEJ77" s="338"/>
      <c r="QEK77" s="36"/>
      <c r="QEL77" s="338"/>
      <c r="QEM77" s="36"/>
      <c r="QEN77" s="338"/>
      <c r="QEO77" s="36"/>
      <c r="QEP77" s="338"/>
      <c r="QEQ77" s="36"/>
      <c r="QER77" s="338"/>
      <c r="QES77" s="36"/>
      <c r="QET77" s="338"/>
      <c r="QEU77" s="36"/>
      <c r="QEV77" s="338"/>
      <c r="QEW77" s="36"/>
      <c r="QEX77" s="338"/>
      <c r="QEY77" s="36"/>
      <c r="QEZ77" s="338"/>
      <c r="QFA77" s="36"/>
      <c r="QFB77" s="338"/>
      <c r="QFC77" s="36"/>
      <c r="QFD77" s="338"/>
      <c r="QFE77" s="36"/>
      <c r="QFF77" s="338"/>
      <c r="QFG77" s="36"/>
      <c r="QFH77" s="338"/>
      <c r="QFI77" s="36"/>
      <c r="QFJ77" s="338"/>
      <c r="QFK77" s="36"/>
      <c r="QFL77" s="338"/>
      <c r="QFM77" s="36"/>
      <c r="QFN77" s="338"/>
      <c r="QFO77" s="36"/>
      <c r="QFP77" s="338"/>
      <c r="QFQ77" s="36"/>
      <c r="QFR77" s="338"/>
      <c r="QFS77" s="36"/>
      <c r="QFT77" s="338"/>
      <c r="QFU77" s="36"/>
      <c r="QFV77" s="338"/>
      <c r="QFW77" s="36"/>
      <c r="QFX77" s="338"/>
      <c r="QFY77" s="36"/>
      <c r="QFZ77" s="338"/>
      <c r="QGA77" s="36"/>
      <c r="QGB77" s="338"/>
      <c r="QGC77" s="36"/>
      <c r="QGD77" s="338"/>
      <c r="QGE77" s="36"/>
      <c r="QGF77" s="338"/>
      <c r="QGG77" s="36"/>
      <c r="QGH77" s="338"/>
      <c r="QGI77" s="36"/>
      <c r="QGJ77" s="338"/>
      <c r="QGK77" s="36"/>
      <c r="QGL77" s="338"/>
      <c r="QGM77" s="36"/>
      <c r="QGN77" s="338"/>
      <c r="QGO77" s="36"/>
      <c r="QGP77" s="338"/>
      <c r="QGQ77" s="36"/>
      <c r="QGR77" s="338"/>
      <c r="QGS77" s="36"/>
      <c r="QGT77" s="338"/>
      <c r="QGU77" s="36"/>
      <c r="QGV77" s="338"/>
      <c r="QGW77" s="36"/>
      <c r="QGX77" s="338"/>
      <c r="QGY77" s="36"/>
      <c r="QGZ77" s="338"/>
      <c r="QHA77" s="36"/>
      <c r="QHB77" s="338"/>
      <c r="QHC77" s="36"/>
      <c r="QHD77" s="338"/>
      <c r="QHE77" s="36"/>
      <c r="QHF77" s="338"/>
      <c r="QHG77" s="36"/>
      <c r="QHH77" s="338"/>
      <c r="QHI77" s="36"/>
      <c r="QHJ77" s="338"/>
      <c r="QHK77" s="36"/>
      <c r="QHL77" s="338"/>
      <c r="QHM77" s="36"/>
      <c r="QHN77" s="338"/>
      <c r="QHO77" s="36"/>
      <c r="QHP77" s="338"/>
      <c r="QHQ77" s="36"/>
      <c r="QHR77" s="338"/>
      <c r="QHS77" s="36"/>
      <c r="QHT77" s="338"/>
      <c r="QHU77" s="36"/>
      <c r="QHV77" s="338"/>
      <c r="QHW77" s="36"/>
      <c r="QHX77" s="338"/>
      <c r="QHY77" s="36"/>
      <c r="QHZ77" s="338"/>
      <c r="QIA77" s="36"/>
      <c r="QIB77" s="338"/>
      <c r="QIC77" s="36"/>
      <c r="QID77" s="338"/>
      <c r="QIE77" s="36"/>
      <c r="QIF77" s="338"/>
      <c r="QIG77" s="36"/>
      <c r="QIH77" s="338"/>
      <c r="QII77" s="36"/>
      <c r="QIJ77" s="338"/>
      <c r="QIK77" s="36"/>
      <c r="QIL77" s="338"/>
      <c r="QIM77" s="36"/>
      <c r="QIN77" s="338"/>
      <c r="QIO77" s="36"/>
      <c r="QIP77" s="338"/>
      <c r="QIQ77" s="36"/>
      <c r="QIR77" s="338"/>
      <c r="QIS77" s="36"/>
      <c r="QIT77" s="338"/>
      <c r="QIU77" s="36"/>
      <c r="QIV77" s="338"/>
      <c r="QIW77" s="36"/>
      <c r="QIX77" s="338"/>
      <c r="QIY77" s="36"/>
      <c r="QIZ77" s="338"/>
      <c r="QJA77" s="36"/>
      <c r="QJB77" s="338"/>
      <c r="QJC77" s="36"/>
      <c r="QJD77" s="338"/>
      <c r="QJE77" s="36"/>
      <c r="QJF77" s="338"/>
      <c r="QJG77" s="36"/>
      <c r="QJH77" s="338"/>
      <c r="QJI77" s="36"/>
      <c r="QJJ77" s="338"/>
      <c r="QJK77" s="36"/>
      <c r="QJL77" s="338"/>
      <c r="QJM77" s="36"/>
      <c r="QJN77" s="338"/>
      <c r="QJO77" s="36"/>
      <c r="QJP77" s="338"/>
      <c r="QJQ77" s="36"/>
      <c r="QJR77" s="338"/>
      <c r="QJS77" s="36"/>
      <c r="QJT77" s="338"/>
      <c r="QJU77" s="36"/>
      <c r="QJV77" s="338"/>
      <c r="QJW77" s="36"/>
      <c r="QJX77" s="338"/>
      <c r="QJY77" s="36"/>
      <c r="QJZ77" s="338"/>
      <c r="QKA77" s="36"/>
      <c r="QKB77" s="338"/>
      <c r="QKC77" s="36"/>
      <c r="QKD77" s="338"/>
      <c r="QKE77" s="36"/>
      <c r="QKF77" s="338"/>
      <c r="QKG77" s="36"/>
      <c r="QKH77" s="338"/>
      <c r="QKI77" s="36"/>
      <c r="QKJ77" s="338"/>
      <c r="QKK77" s="36"/>
      <c r="QKL77" s="338"/>
      <c r="QKM77" s="36"/>
      <c r="QKN77" s="338"/>
      <c r="QKO77" s="36"/>
      <c r="QKP77" s="338"/>
      <c r="QKQ77" s="36"/>
      <c r="QKR77" s="338"/>
      <c r="QKS77" s="36"/>
      <c r="QKT77" s="338"/>
      <c r="QKU77" s="36"/>
      <c r="QKV77" s="338"/>
      <c r="QKW77" s="36"/>
      <c r="QKX77" s="338"/>
      <c r="QKY77" s="36"/>
      <c r="QKZ77" s="338"/>
      <c r="QLA77" s="36"/>
      <c r="QLB77" s="338"/>
      <c r="QLC77" s="36"/>
      <c r="QLD77" s="338"/>
      <c r="QLE77" s="36"/>
      <c r="QLF77" s="338"/>
      <c r="QLG77" s="36"/>
      <c r="QLH77" s="338"/>
      <c r="QLI77" s="36"/>
      <c r="QLJ77" s="338"/>
      <c r="QLK77" s="36"/>
      <c r="QLL77" s="338"/>
      <c r="QLM77" s="36"/>
      <c r="QLN77" s="338"/>
      <c r="QLO77" s="36"/>
      <c r="QLP77" s="338"/>
      <c r="QLQ77" s="36"/>
      <c r="QLR77" s="338"/>
      <c r="QLS77" s="36"/>
      <c r="QLT77" s="338"/>
      <c r="QLU77" s="36"/>
      <c r="QLV77" s="338"/>
      <c r="QLW77" s="36"/>
      <c r="QLX77" s="338"/>
      <c r="QLY77" s="36"/>
      <c r="QLZ77" s="338"/>
      <c r="QMA77" s="36"/>
      <c r="QMB77" s="338"/>
      <c r="QMC77" s="36"/>
      <c r="QMD77" s="338"/>
      <c r="QME77" s="36"/>
      <c r="QMF77" s="338"/>
      <c r="QMG77" s="36"/>
      <c r="QMH77" s="338"/>
      <c r="QMI77" s="36"/>
      <c r="QMJ77" s="338"/>
      <c r="QMK77" s="36"/>
      <c r="QML77" s="338"/>
      <c r="QMM77" s="36"/>
      <c r="QMN77" s="338"/>
      <c r="QMO77" s="36"/>
      <c r="QMP77" s="338"/>
      <c r="QMQ77" s="36"/>
      <c r="QMR77" s="338"/>
      <c r="QMS77" s="36"/>
      <c r="QMT77" s="338"/>
      <c r="QMU77" s="36"/>
      <c r="QMV77" s="338"/>
      <c r="QMW77" s="36"/>
      <c r="QMX77" s="338"/>
      <c r="QMY77" s="36"/>
      <c r="QMZ77" s="338"/>
      <c r="QNA77" s="36"/>
      <c r="QNB77" s="338"/>
      <c r="QNC77" s="36"/>
      <c r="QND77" s="338"/>
      <c r="QNE77" s="36"/>
      <c r="QNF77" s="338"/>
      <c r="QNG77" s="36"/>
      <c r="QNH77" s="338"/>
      <c r="QNI77" s="36"/>
      <c r="QNJ77" s="338"/>
      <c r="QNK77" s="36"/>
      <c r="QNL77" s="338"/>
      <c r="QNM77" s="36"/>
      <c r="QNN77" s="338"/>
      <c r="QNO77" s="36"/>
      <c r="QNP77" s="338"/>
      <c r="QNQ77" s="36"/>
      <c r="QNR77" s="338"/>
      <c r="QNS77" s="36"/>
      <c r="QNT77" s="338"/>
      <c r="QNU77" s="36"/>
      <c r="QNV77" s="338"/>
      <c r="QNW77" s="36"/>
      <c r="QNX77" s="338"/>
      <c r="QNY77" s="36"/>
      <c r="QNZ77" s="338"/>
      <c r="QOA77" s="36"/>
      <c r="QOB77" s="338"/>
      <c r="QOC77" s="36"/>
      <c r="QOD77" s="338"/>
      <c r="QOE77" s="36"/>
      <c r="QOF77" s="338"/>
      <c r="QOG77" s="36"/>
      <c r="QOH77" s="338"/>
      <c r="QOI77" s="36"/>
      <c r="QOJ77" s="338"/>
      <c r="QOK77" s="36"/>
      <c r="QOL77" s="338"/>
      <c r="QOM77" s="36"/>
      <c r="QON77" s="338"/>
      <c r="QOO77" s="36"/>
      <c r="QOP77" s="338"/>
      <c r="QOQ77" s="36"/>
      <c r="QOR77" s="338"/>
      <c r="QOS77" s="36"/>
      <c r="QOT77" s="338"/>
      <c r="QOU77" s="36"/>
      <c r="QOV77" s="338"/>
      <c r="QOW77" s="36"/>
      <c r="QOX77" s="338"/>
      <c r="QOY77" s="36"/>
      <c r="QOZ77" s="338"/>
      <c r="QPA77" s="36"/>
      <c r="QPB77" s="338"/>
      <c r="QPC77" s="36"/>
      <c r="QPD77" s="338"/>
      <c r="QPE77" s="36"/>
      <c r="QPF77" s="338"/>
      <c r="QPG77" s="36"/>
      <c r="QPH77" s="338"/>
      <c r="QPI77" s="36"/>
      <c r="QPJ77" s="338"/>
      <c r="QPK77" s="36"/>
      <c r="QPL77" s="338"/>
      <c r="QPM77" s="36"/>
      <c r="QPN77" s="338"/>
      <c r="QPO77" s="36"/>
      <c r="QPP77" s="338"/>
      <c r="QPQ77" s="36"/>
      <c r="QPR77" s="338"/>
      <c r="QPS77" s="36"/>
      <c r="QPT77" s="338"/>
      <c r="QPU77" s="36"/>
      <c r="QPV77" s="338"/>
      <c r="QPW77" s="36"/>
      <c r="QPX77" s="338"/>
      <c r="QPY77" s="36"/>
      <c r="QPZ77" s="338"/>
      <c r="QQA77" s="36"/>
      <c r="QQB77" s="338"/>
      <c r="QQC77" s="36"/>
      <c r="QQD77" s="338"/>
      <c r="QQE77" s="36"/>
      <c r="QQF77" s="338"/>
      <c r="QQG77" s="36"/>
      <c r="QQH77" s="338"/>
      <c r="QQI77" s="36"/>
      <c r="QQJ77" s="338"/>
      <c r="QQK77" s="36"/>
      <c r="QQL77" s="338"/>
      <c r="QQM77" s="36"/>
      <c r="QQN77" s="338"/>
      <c r="QQO77" s="36"/>
      <c r="QQP77" s="338"/>
      <c r="QQQ77" s="36"/>
      <c r="QQR77" s="338"/>
      <c r="QQS77" s="36"/>
      <c r="QQT77" s="338"/>
      <c r="QQU77" s="36"/>
      <c r="QQV77" s="338"/>
      <c r="QQW77" s="36"/>
      <c r="QQX77" s="338"/>
      <c r="QQY77" s="36"/>
      <c r="QQZ77" s="338"/>
      <c r="QRA77" s="36"/>
      <c r="QRB77" s="338"/>
      <c r="QRC77" s="36"/>
      <c r="QRD77" s="338"/>
      <c r="QRE77" s="36"/>
      <c r="QRF77" s="338"/>
      <c r="QRG77" s="36"/>
      <c r="QRH77" s="338"/>
      <c r="QRI77" s="36"/>
      <c r="QRJ77" s="338"/>
      <c r="QRK77" s="36"/>
      <c r="QRL77" s="338"/>
      <c r="QRM77" s="36"/>
      <c r="QRN77" s="338"/>
      <c r="QRO77" s="36"/>
      <c r="QRP77" s="338"/>
      <c r="QRQ77" s="36"/>
      <c r="QRR77" s="338"/>
      <c r="QRS77" s="36"/>
      <c r="QRT77" s="338"/>
      <c r="QRU77" s="36"/>
      <c r="QRV77" s="338"/>
      <c r="QRW77" s="36"/>
      <c r="QRX77" s="338"/>
      <c r="QRY77" s="36"/>
      <c r="QRZ77" s="338"/>
      <c r="QSA77" s="36"/>
      <c r="QSB77" s="338"/>
      <c r="QSC77" s="36"/>
      <c r="QSD77" s="338"/>
      <c r="QSE77" s="36"/>
      <c r="QSF77" s="338"/>
      <c r="QSG77" s="36"/>
      <c r="QSH77" s="338"/>
      <c r="QSI77" s="36"/>
      <c r="QSJ77" s="338"/>
      <c r="QSK77" s="36"/>
      <c r="QSL77" s="338"/>
      <c r="QSM77" s="36"/>
      <c r="QSN77" s="338"/>
      <c r="QSO77" s="36"/>
      <c r="QSP77" s="338"/>
      <c r="QSQ77" s="36"/>
      <c r="QSR77" s="338"/>
      <c r="QSS77" s="36"/>
      <c r="QST77" s="338"/>
      <c r="QSU77" s="36"/>
      <c r="QSV77" s="338"/>
      <c r="QSW77" s="36"/>
      <c r="QSX77" s="338"/>
      <c r="QSY77" s="36"/>
      <c r="QSZ77" s="338"/>
      <c r="QTA77" s="36"/>
      <c r="QTB77" s="338"/>
      <c r="QTC77" s="36"/>
      <c r="QTD77" s="338"/>
      <c r="QTE77" s="36"/>
      <c r="QTF77" s="338"/>
      <c r="QTG77" s="36"/>
      <c r="QTH77" s="338"/>
      <c r="QTI77" s="36"/>
      <c r="QTJ77" s="338"/>
      <c r="QTK77" s="36"/>
      <c r="QTL77" s="338"/>
      <c r="QTM77" s="36"/>
      <c r="QTN77" s="338"/>
      <c r="QTO77" s="36"/>
      <c r="QTP77" s="338"/>
      <c r="QTQ77" s="36"/>
      <c r="QTR77" s="338"/>
      <c r="QTS77" s="36"/>
      <c r="QTT77" s="338"/>
      <c r="QTU77" s="36"/>
      <c r="QTV77" s="338"/>
      <c r="QTW77" s="36"/>
      <c r="QTX77" s="338"/>
      <c r="QTY77" s="36"/>
      <c r="QTZ77" s="338"/>
      <c r="QUA77" s="36"/>
      <c r="QUB77" s="338"/>
      <c r="QUC77" s="36"/>
      <c r="QUD77" s="338"/>
      <c r="QUE77" s="36"/>
      <c r="QUF77" s="338"/>
      <c r="QUG77" s="36"/>
      <c r="QUH77" s="338"/>
      <c r="QUI77" s="36"/>
      <c r="QUJ77" s="338"/>
      <c r="QUK77" s="36"/>
      <c r="QUL77" s="338"/>
      <c r="QUM77" s="36"/>
      <c r="QUN77" s="338"/>
      <c r="QUO77" s="36"/>
      <c r="QUP77" s="338"/>
      <c r="QUQ77" s="36"/>
      <c r="QUR77" s="338"/>
      <c r="QUS77" s="36"/>
      <c r="QUT77" s="338"/>
      <c r="QUU77" s="36"/>
      <c r="QUV77" s="338"/>
      <c r="QUW77" s="36"/>
      <c r="QUX77" s="338"/>
      <c r="QUY77" s="36"/>
      <c r="QUZ77" s="338"/>
      <c r="QVA77" s="36"/>
      <c r="QVB77" s="338"/>
      <c r="QVC77" s="36"/>
      <c r="QVD77" s="338"/>
      <c r="QVE77" s="36"/>
      <c r="QVF77" s="338"/>
      <c r="QVG77" s="36"/>
      <c r="QVH77" s="338"/>
      <c r="QVI77" s="36"/>
      <c r="QVJ77" s="338"/>
      <c r="QVK77" s="36"/>
      <c r="QVL77" s="338"/>
      <c r="QVM77" s="36"/>
      <c r="QVN77" s="338"/>
      <c r="QVO77" s="36"/>
      <c r="QVP77" s="338"/>
      <c r="QVQ77" s="36"/>
      <c r="QVR77" s="338"/>
      <c r="QVS77" s="36"/>
      <c r="QVT77" s="338"/>
      <c r="QVU77" s="36"/>
      <c r="QVV77" s="338"/>
      <c r="QVW77" s="36"/>
      <c r="QVX77" s="338"/>
      <c r="QVY77" s="36"/>
      <c r="QVZ77" s="338"/>
      <c r="QWA77" s="36"/>
      <c r="QWB77" s="338"/>
      <c r="QWC77" s="36"/>
      <c r="QWD77" s="338"/>
      <c r="QWE77" s="36"/>
      <c r="QWF77" s="338"/>
      <c r="QWG77" s="36"/>
      <c r="QWH77" s="338"/>
      <c r="QWI77" s="36"/>
      <c r="QWJ77" s="338"/>
      <c r="QWK77" s="36"/>
      <c r="QWL77" s="338"/>
      <c r="QWM77" s="36"/>
      <c r="QWN77" s="338"/>
      <c r="QWO77" s="36"/>
      <c r="QWP77" s="338"/>
      <c r="QWQ77" s="36"/>
      <c r="QWR77" s="338"/>
      <c r="QWS77" s="36"/>
      <c r="QWT77" s="338"/>
      <c r="QWU77" s="36"/>
      <c r="QWV77" s="338"/>
      <c r="QWW77" s="36"/>
      <c r="QWX77" s="338"/>
      <c r="QWY77" s="36"/>
      <c r="QWZ77" s="338"/>
      <c r="QXA77" s="36"/>
      <c r="QXB77" s="338"/>
      <c r="QXC77" s="36"/>
      <c r="QXD77" s="338"/>
      <c r="QXE77" s="36"/>
      <c r="QXF77" s="338"/>
      <c r="QXG77" s="36"/>
      <c r="QXH77" s="338"/>
      <c r="QXI77" s="36"/>
      <c r="QXJ77" s="338"/>
      <c r="QXK77" s="36"/>
      <c r="QXL77" s="338"/>
      <c r="QXM77" s="36"/>
      <c r="QXN77" s="338"/>
      <c r="QXO77" s="36"/>
      <c r="QXP77" s="338"/>
      <c r="QXQ77" s="36"/>
      <c r="QXR77" s="338"/>
      <c r="QXS77" s="36"/>
      <c r="QXT77" s="338"/>
      <c r="QXU77" s="36"/>
      <c r="QXV77" s="338"/>
      <c r="QXW77" s="36"/>
      <c r="QXX77" s="338"/>
      <c r="QXY77" s="36"/>
      <c r="QXZ77" s="338"/>
      <c r="QYA77" s="36"/>
      <c r="QYB77" s="338"/>
      <c r="QYC77" s="36"/>
      <c r="QYD77" s="338"/>
      <c r="QYE77" s="36"/>
      <c r="QYF77" s="338"/>
      <c r="QYG77" s="36"/>
      <c r="QYH77" s="338"/>
      <c r="QYI77" s="36"/>
      <c r="QYJ77" s="338"/>
      <c r="QYK77" s="36"/>
      <c r="QYL77" s="338"/>
      <c r="QYM77" s="36"/>
      <c r="QYN77" s="338"/>
      <c r="QYO77" s="36"/>
      <c r="QYP77" s="338"/>
      <c r="QYQ77" s="36"/>
      <c r="QYR77" s="338"/>
      <c r="QYS77" s="36"/>
      <c r="QYT77" s="338"/>
      <c r="QYU77" s="36"/>
      <c r="QYV77" s="338"/>
      <c r="QYW77" s="36"/>
      <c r="QYX77" s="338"/>
      <c r="QYY77" s="36"/>
      <c r="QYZ77" s="338"/>
      <c r="QZA77" s="36"/>
      <c r="QZB77" s="338"/>
      <c r="QZC77" s="36"/>
      <c r="QZD77" s="338"/>
      <c r="QZE77" s="36"/>
      <c r="QZF77" s="338"/>
      <c r="QZG77" s="36"/>
      <c r="QZH77" s="338"/>
      <c r="QZI77" s="36"/>
      <c r="QZJ77" s="338"/>
      <c r="QZK77" s="36"/>
      <c r="QZL77" s="338"/>
      <c r="QZM77" s="36"/>
      <c r="QZN77" s="338"/>
      <c r="QZO77" s="36"/>
      <c r="QZP77" s="338"/>
      <c r="QZQ77" s="36"/>
      <c r="QZR77" s="338"/>
      <c r="QZS77" s="36"/>
      <c r="QZT77" s="338"/>
      <c r="QZU77" s="36"/>
      <c r="QZV77" s="338"/>
      <c r="QZW77" s="36"/>
      <c r="QZX77" s="338"/>
      <c r="QZY77" s="36"/>
      <c r="QZZ77" s="338"/>
      <c r="RAA77" s="36"/>
      <c r="RAB77" s="338"/>
      <c r="RAC77" s="36"/>
      <c r="RAD77" s="338"/>
      <c r="RAE77" s="36"/>
      <c r="RAF77" s="338"/>
      <c r="RAG77" s="36"/>
      <c r="RAH77" s="338"/>
      <c r="RAI77" s="36"/>
      <c r="RAJ77" s="338"/>
      <c r="RAK77" s="36"/>
      <c r="RAL77" s="338"/>
      <c r="RAM77" s="36"/>
      <c r="RAN77" s="338"/>
      <c r="RAO77" s="36"/>
      <c r="RAP77" s="338"/>
      <c r="RAQ77" s="36"/>
      <c r="RAR77" s="338"/>
      <c r="RAS77" s="36"/>
      <c r="RAT77" s="338"/>
      <c r="RAU77" s="36"/>
      <c r="RAV77" s="338"/>
      <c r="RAW77" s="36"/>
      <c r="RAX77" s="338"/>
      <c r="RAY77" s="36"/>
      <c r="RAZ77" s="338"/>
      <c r="RBA77" s="36"/>
      <c r="RBB77" s="338"/>
      <c r="RBC77" s="36"/>
      <c r="RBD77" s="338"/>
      <c r="RBE77" s="36"/>
      <c r="RBF77" s="338"/>
      <c r="RBG77" s="36"/>
      <c r="RBH77" s="338"/>
      <c r="RBI77" s="36"/>
      <c r="RBJ77" s="338"/>
      <c r="RBK77" s="36"/>
      <c r="RBL77" s="338"/>
      <c r="RBM77" s="36"/>
      <c r="RBN77" s="338"/>
      <c r="RBO77" s="36"/>
      <c r="RBP77" s="338"/>
      <c r="RBQ77" s="36"/>
      <c r="RBR77" s="338"/>
      <c r="RBS77" s="36"/>
      <c r="RBT77" s="338"/>
      <c r="RBU77" s="36"/>
      <c r="RBV77" s="338"/>
      <c r="RBW77" s="36"/>
      <c r="RBX77" s="338"/>
      <c r="RBY77" s="36"/>
      <c r="RBZ77" s="338"/>
      <c r="RCA77" s="36"/>
      <c r="RCB77" s="338"/>
      <c r="RCC77" s="36"/>
      <c r="RCD77" s="338"/>
      <c r="RCE77" s="36"/>
      <c r="RCF77" s="338"/>
      <c r="RCG77" s="36"/>
      <c r="RCH77" s="338"/>
      <c r="RCI77" s="36"/>
      <c r="RCJ77" s="338"/>
      <c r="RCK77" s="36"/>
      <c r="RCL77" s="338"/>
      <c r="RCM77" s="36"/>
      <c r="RCN77" s="338"/>
      <c r="RCO77" s="36"/>
      <c r="RCP77" s="338"/>
      <c r="RCQ77" s="36"/>
      <c r="RCR77" s="338"/>
      <c r="RCS77" s="36"/>
      <c r="RCT77" s="338"/>
      <c r="RCU77" s="36"/>
      <c r="RCV77" s="338"/>
      <c r="RCW77" s="36"/>
      <c r="RCX77" s="338"/>
      <c r="RCY77" s="36"/>
      <c r="RCZ77" s="338"/>
      <c r="RDA77" s="36"/>
      <c r="RDB77" s="338"/>
      <c r="RDC77" s="36"/>
      <c r="RDD77" s="338"/>
      <c r="RDE77" s="36"/>
      <c r="RDF77" s="338"/>
      <c r="RDG77" s="36"/>
      <c r="RDH77" s="338"/>
      <c r="RDI77" s="36"/>
      <c r="RDJ77" s="338"/>
      <c r="RDK77" s="36"/>
      <c r="RDL77" s="338"/>
      <c r="RDM77" s="36"/>
      <c r="RDN77" s="338"/>
      <c r="RDO77" s="36"/>
      <c r="RDP77" s="338"/>
      <c r="RDQ77" s="36"/>
      <c r="RDR77" s="338"/>
      <c r="RDS77" s="36"/>
      <c r="RDT77" s="338"/>
      <c r="RDU77" s="36"/>
      <c r="RDV77" s="338"/>
      <c r="RDW77" s="36"/>
      <c r="RDX77" s="338"/>
      <c r="RDY77" s="36"/>
      <c r="RDZ77" s="338"/>
      <c r="REA77" s="36"/>
      <c r="REB77" s="338"/>
      <c r="REC77" s="36"/>
      <c r="RED77" s="338"/>
      <c r="REE77" s="36"/>
      <c r="REF77" s="338"/>
      <c r="REG77" s="36"/>
      <c r="REH77" s="338"/>
      <c r="REI77" s="36"/>
      <c r="REJ77" s="338"/>
      <c r="REK77" s="36"/>
      <c r="REL77" s="338"/>
      <c r="REM77" s="36"/>
      <c r="REN77" s="338"/>
      <c r="REO77" s="36"/>
      <c r="REP77" s="338"/>
      <c r="REQ77" s="36"/>
      <c r="RER77" s="338"/>
      <c r="RES77" s="36"/>
      <c r="RET77" s="338"/>
      <c r="REU77" s="36"/>
      <c r="REV77" s="338"/>
      <c r="REW77" s="36"/>
      <c r="REX77" s="338"/>
      <c r="REY77" s="36"/>
      <c r="REZ77" s="338"/>
      <c r="RFA77" s="36"/>
      <c r="RFB77" s="338"/>
      <c r="RFC77" s="36"/>
      <c r="RFD77" s="338"/>
      <c r="RFE77" s="36"/>
      <c r="RFF77" s="338"/>
      <c r="RFG77" s="36"/>
      <c r="RFH77" s="338"/>
      <c r="RFI77" s="36"/>
      <c r="RFJ77" s="338"/>
      <c r="RFK77" s="36"/>
      <c r="RFL77" s="338"/>
      <c r="RFM77" s="36"/>
      <c r="RFN77" s="338"/>
      <c r="RFO77" s="36"/>
      <c r="RFP77" s="338"/>
      <c r="RFQ77" s="36"/>
      <c r="RFR77" s="338"/>
      <c r="RFS77" s="36"/>
      <c r="RFT77" s="338"/>
      <c r="RFU77" s="36"/>
      <c r="RFV77" s="338"/>
      <c r="RFW77" s="36"/>
      <c r="RFX77" s="338"/>
      <c r="RFY77" s="36"/>
      <c r="RFZ77" s="338"/>
      <c r="RGA77" s="36"/>
      <c r="RGB77" s="338"/>
      <c r="RGC77" s="36"/>
      <c r="RGD77" s="338"/>
      <c r="RGE77" s="36"/>
      <c r="RGF77" s="338"/>
      <c r="RGG77" s="36"/>
      <c r="RGH77" s="338"/>
      <c r="RGI77" s="36"/>
      <c r="RGJ77" s="338"/>
      <c r="RGK77" s="36"/>
      <c r="RGL77" s="338"/>
      <c r="RGM77" s="36"/>
      <c r="RGN77" s="338"/>
      <c r="RGO77" s="36"/>
      <c r="RGP77" s="338"/>
      <c r="RGQ77" s="36"/>
      <c r="RGR77" s="338"/>
      <c r="RGS77" s="36"/>
      <c r="RGT77" s="338"/>
      <c r="RGU77" s="36"/>
      <c r="RGV77" s="338"/>
      <c r="RGW77" s="36"/>
      <c r="RGX77" s="338"/>
      <c r="RGY77" s="36"/>
      <c r="RGZ77" s="338"/>
      <c r="RHA77" s="36"/>
      <c r="RHB77" s="338"/>
      <c r="RHC77" s="36"/>
      <c r="RHD77" s="338"/>
      <c r="RHE77" s="36"/>
      <c r="RHF77" s="338"/>
      <c r="RHG77" s="36"/>
      <c r="RHH77" s="338"/>
      <c r="RHI77" s="36"/>
      <c r="RHJ77" s="338"/>
      <c r="RHK77" s="36"/>
      <c r="RHL77" s="338"/>
      <c r="RHM77" s="36"/>
      <c r="RHN77" s="338"/>
      <c r="RHO77" s="36"/>
      <c r="RHP77" s="338"/>
      <c r="RHQ77" s="36"/>
      <c r="RHR77" s="338"/>
      <c r="RHS77" s="36"/>
      <c r="RHT77" s="338"/>
      <c r="RHU77" s="36"/>
      <c r="RHV77" s="338"/>
      <c r="RHW77" s="36"/>
      <c r="RHX77" s="338"/>
      <c r="RHY77" s="36"/>
      <c r="RHZ77" s="338"/>
      <c r="RIA77" s="36"/>
      <c r="RIB77" s="338"/>
      <c r="RIC77" s="36"/>
      <c r="RID77" s="338"/>
      <c r="RIE77" s="36"/>
      <c r="RIF77" s="338"/>
      <c r="RIG77" s="36"/>
      <c r="RIH77" s="338"/>
      <c r="RII77" s="36"/>
      <c r="RIJ77" s="338"/>
      <c r="RIK77" s="36"/>
      <c r="RIL77" s="338"/>
      <c r="RIM77" s="36"/>
      <c r="RIN77" s="338"/>
      <c r="RIO77" s="36"/>
      <c r="RIP77" s="338"/>
      <c r="RIQ77" s="36"/>
      <c r="RIR77" s="338"/>
      <c r="RIS77" s="36"/>
      <c r="RIT77" s="338"/>
      <c r="RIU77" s="36"/>
      <c r="RIV77" s="338"/>
      <c r="RIW77" s="36"/>
      <c r="RIX77" s="338"/>
      <c r="RIY77" s="36"/>
      <c r="RIZ77" s="338"/>
      <c r="RJA77" s="36"/>
      <c r="RJB77" s="338"/>
      <c r="RJC77" s="36"/>
      <c r="RJD77" s="338"/>
      <c r="RJE77" s="36"/>
      <c r="RJF77" s="338"/>
      <c r="RJG77" s="36"/>
      <c r="RJH77" s="338"/>
      <c r="RJI77" s="36"/>
      <c r="RJJ77" s="338"/>
      <c r="RJK77" s="36"/>
      <c r="RJL77" s="338"/>
      <c r="RJM77" s="36"/>
      <c r="RJN77" s="338"/>
      <c r="RJO77" s="36"/>
      <c r="RJP77" s="338"/>
      <c r="RJQ77" s="36"/>
      <c r="RJR77" s="338"/>
      <c r="RJS77" s="36"/>
      <c r="RJT77" s="338"/>
      <c r="RJU77" s="36"/>
      <c r="RJV77" s="338"/>
      <c r="RJW77" s="36"/>
      <c r="RJX77" s="338"/>
      <c r="RJY77" s="36"/>
      <c r="RJZ77" s="338"/>
      <c r="RKA77" s="36"/>
      <c r="RKB77" s="338"/>
      <c r="RKC77" s="36"/>
      <c r="RKD77" s="338"/>
      <c r="RKE77" s="36"/>
      <c r="RKF77" s="338"/>
      <c r="RKG77" s="36"/>
      <c r="RKH77" s="338"/>
      <c r="RKI77" s="36"/>
      <c r="RKJ77" s="338"/>
      <c r="RKK77" s="36"/>
      <c r="RKL77" s="338"/>
      <c r="RKM77" s="36"/>
      <c r="RKN77" s="338"/>
      <c r="RKO77" s="36"/>
      <c r="RKP77" s="338"/>
      <c r="RKQ77" s="36"/>
      <c r="RKR77" s="338"/>
      <c r="RKS77" s="36"/>
      <c r="RKT77" s="338"/>
      <c r="RKU77" s="36"/>
      <c r="RKV77" s="338"/>
      <c r="RKW77" s="36"/>
      <c r="RKX77" s="338"/>
      <c r="RKY77" s="36"/>
      <c r="RKZ77" s="338"/>
      <c r="RLA77" s="36"/>
      <c r="RLB77" s="338"/>
      <c r="RLC77" s="36"/>
      <c r="RLD77" s="338"/>
      <c r="RLE77" s="36"/>
      <c r="RLF77" s="338"/>
      <c r="RLG77" s="36"/>
      <c r="RLH77" s="338"/>
      <c r="RLI77" s="36"/>
      <c r="RLJ77" s="338"/>
      <c r="RLK77" s="36"/>
      <c r="RLL77" s="338"/>
      <c r="RLM77" s="36"/>
      <c r="RLN77" s="338"/>
      <c r="RLO77" s="36"/>
      <c r="RLP77" s="338"/>
      <c r="RLQ77" s="36"/>
      <c r="RLR77" s="338"/>
      <c r="RLS77" s="36"/>
      <c r="RLT77" s="338"/>
      <c r="RLU77" s="36"/>
      <c r="RLV77" s="338"/>
      <c r="RLW77" s="36"/>
      <c r="RLX77" s="338"/>
      <c r="RLY77" s="36"/>
      <c r="RLZ77" s="338"/>
      <c r="RMA77" s="36"/>
      <c r="RMB77" s="338"/>
      <c r="RMC77" s="36"/>
      <c r="RMD77" s="338"/>
      <c r="RME77" s="36"/>
      <c r="RMF77" s="338"/>
      <c r="RMG77" s="36"/>
      <c r="RMH77" s="338"/>
      <c r="RMI77" s="36"/>
      <c r="RMJ77" s="338"/>
      <c r="RMK77" s="36"/>
      <c r="RML77" s="338"/>
      <c r="RMM77" s="36"/>
      <c r="RMN77" s="338"/>
      <c r="RMO77" s="36"/>
      <c r="RMP77" s="338"/>
      <c r="RMQ77" s="36"/>
      <c r="RMR77" s="338"/>
      <c r="RMS77" s="36"/>
      <c r="RMT77" s="338"/>
      <c r="RMU77" s="36"/>
      <c r="RMV77" s="338"/>
      <c r="RMW77" s="36"/>
      <c r="RMX77" s="338"/>
      <c r="RMY77" s="36"/>
      <c r="RMZ77" s="338"/>
      <c r="RNA77" s="36"/>
      <c r="RNB77" s="338"/>
      <c r="RNC77" s="36"/>
      <c r="RND77" s="338"/>
      <c r="RNE77" s="36"/>
      <c r="RNF77" s="338"/>
      <c r="RNG77" s="36"/>
      <c r="RNH77" s="338"/>
      <c r="RNI77" s="36"/>
      <c r="RNJ77" s="338"/>
      <c r="RNK77" s="36"/>
      <c r="RNL77" s="338"/>
      <c r="RNM77" s="36"/>
      <c r="RNN77" s="338"/>
      <c r="RNO77" s="36"/>
      <c r="RNP77" s="338"/>
      <c r="RNQ77" s="36"/>
      <c r="RNR77" s="338"/>
      <c r="RNS77" s="36"/>
      <c r="RNT77" s="338"/>
      <c r="RNU77" s="36"/>
      <c r="RNV77" s="338"/>
      <c r="RNW77" s="36"/>
      <c r="RNX77" s="338"/>
      <c r="RNY77" s="36"/>
      <c r="RNZ77" s="338"/>
      <c r="ROA77" s="36"/>
      <c r="ROB77" s="338"/>
      <c r="ROC77" s="36"/>
      <c r="ROD77" s="338"/>
      <c r="ROE77" s="36"/>
      <c r="ROF77" s="338"/>
      <c r="ROG77" s="36"/>
      <c r="ROH77" s="338"/>
      <c r="ROI77" s="36"/>
      <c r="ROJ77" s="338"/>
      <c r="ROK77" s="36"/>
      <c r="ROL77" s="338"/>
      <c r="ROM77" s="36"/>
      <c r="RON77" s="338"/>
      <c r="ROO77" s="36"/>
      <c r="ROP77" s="338"/>
      <c r="ROQ77" s="36"/>
      <c r="ROR77" s="338"/>
      <c r="ROS77" s="36"/>
      <c r="ROT77" s="338"/>
      <c r="ROU77" s="36"/>
      <c r="ROV77" s="338"/>
      <c r="ROW77" s="36"/>
      <c r="ROX77" s="338"/>
      <c r="ROY77" s="36"/>
      <c r="ROZ77" s="338"/>
      <c r="RPA77" s="36"/>
      <c r="RPB77" s="338"/>
      <c r="RPC77" s="36"/>
      <c r="RPD77" s="338"/>
      <c r="RPE77" s="36"/>
      <c r="RPF77" s="338"/>
      <c r="RPG77" s="36"/>
      <c r="RPH77" s="338"/>
      <c r="RPI77" s="36"/>
      <c r="RPJ77" s="338"/>
      <c r="RPK77" s="36"/>
      <c r="RPL77" s="338"/>
      <c r="RPM77" s="36"/>
      <c r="RPN77" s="338"/>
      <c r="RPO77" s="36"/>
      <c r="RPP77" s="338"/>
      <c r="RPQ77" s="36"/>
      <c r="RPR77" s="338"/>
      <c r="RPS77" s="36"/>
      <c r="RPT77" s="338"/>
      <c r="RPU77" s="36"/>
      <c r="RPV77" s="338"/>
      <c r="RPW77" s="36"/>
      <c r="RPX77" s="338"/>
      <c r="RPY77" s="36"/>
      <c r="RPZ77" s="338"/>
      <c r="RQA77" s="36"/>
      <c r="RQB77" s="338"/>
      <c r="RQC77" s="36"/>
      <c r="RQD77" s="338"/>
      <c r="RQE77" s="36"/>
      <c r="RQF77" s="338"/>
      <c r="RQG77" s="36"/>
      <c r="RQH77" s="338"/>
      <c r="RQI77" s="36"/>
      <c r="RQJ77" s="338"/>
      <c r="RQK77" s="36"/>
      <c r="RQL77" s="338"/>
      <c r="RQM77" s="36"/>
      <c r="RQN77" s="338"/>
      <c r="RQO77" s="36"/>
      <c r="RQP77" s="338"/>
      <c r="RQQ77" s="36"/>
      <c r="RQR77" s="338"/>
      <c r="RQS77" s="36"/>
      <c r="RQT77" s="338"/>
      <c r="RQU77" s="36"/>
      <c r="RQV77" s="338"/>
      <c r="RQW77" s="36"/>
      <c r="RQX77" s="338"/>
      <c r="RQY77" s="36"/>
      <c r="RQZ77" s="338"/>
      <c r="RRA77" s="36"/>
      <c r="RRB77" s="338"/>
      <c r="RRC77" s="36"/>
      <c r="RRD77" s="338"/>
      <c r="RRE77" s="36"/>
      <c r="RRF77" s="338"/>
      <c r="RRG77" s="36"/>
      <c r="RRH77" s="338"/>
      <c r="RRI77" s="36"/>
      <c r="RRJ77" s="338"/>
      <c r="RRK77" s="36"/>
      <c r="RRL77" s="338"/>
      <c r="RRM77" s="36"/>
      <c r="RRN77" s="338"/>
      <c r="RRO77" s="36"/>
      <c r="RRP77" s="338"/>
      <c r="RRQ77" s="36"/>
      <c r="RRR77" s="338"/>
      <c r="RRS77" s="36"/>
      <c r="RRT77" s="338"/>
      <c r="RRU77" s="36"/>
      <c r="RRV77" s="338"/>
      <c r="RRW77" s="36"/>
      <c r="RRX77" s="338"/>
      <c r="RRY77" s="36"/>
      <c r="RRZ77" s="338"/>
      <c r="RSA77" s="36"/>
      <c r="RSB77" s="338"/>
      <c r="RSC77" s="36"/>
      <c r="RSD77" s="338"/>
      <c r="RSE77" s="36"/>
      <c r="RSF77" s="338"/>
      <c r="RSG77" s="36"/>
      <c r="RSH77" s="338"/>
      <c r="RSI77" s="36"/>
      <c r="RSJ77" s="338"/>
      <c r="RSK77" s="36"/>
      <c r="RSL77" s="338"/>
      <c r="RSM77" s="36"/>
      <c r="RSN77" s="338"/>
      <c r="RSO77" s="36"/>
      <c r="RSP77" s="338"/>
      <c r="RSQ77" s="36"/>
      <c r="RSR77" s="338"/>
      <c r="RSS77" s="36"/>
      <c r="RST77" s="338"/>
      <c r="RSU77" s="36"/>
      <c r="RSV77" s="338"/>
      <c r="RSW77" s="36"/>
      <c r="RSX77" s="338"/>
      <c r="RSY77" s="36"/>
      <c r="RSZ77" s="338"/>
      <c r="RTA77" s="36"/>
      <c r="RTB77" s="338"/>
      <c r="RTC77" s="36"/>
      <c r="RTD77" s="338"/>
      <c r="RTE77" s="36"/>
      <c r="RTF77" s="338"/>
      <c r="RTG77" s="36"/>
      <c r="RTH77" s="338"/>
      <c r="RTI77" s="36"/>
      <c r="RTJ77" s="338"/>
      <c r="RTK77" s="36"/>
      <c r="RTL77" s="338"/>
      <c r="RTM77" s="36"/>
      <c r="RTN77" s="338"/>
      <c r="RTO77" s="36"/>
      <c r="RTP77" s="338"/>
      <c r="RTQ77" s="36"/>
      <c r="RTR77" s="338"/>
      <c r="RTS77" s="36"/>
      <c r="RTT77" s="338"/>
      <c r="RTU77" s="36"/>
      <c r="RTV77" s="338"/>
      <c r="RTW77" s="36"/>
      <c r="RTX77" s="338"/>
      <c r="RTY77" s="36"/>
      <c r="RTZ77" s="338"/>
      <c r="RUA77" s="36"/>
      <c r="RUB77" s="338"/>
      <c r="RUC77" s="36"/>
      <c r="RUD77" s="338"/>
      <c r="RUE77" s="36"/>
      <c r="RUF77" s="338"/>
      <c r="RUG77" s="36"/>
      <c r="RUH77" s="338"/>
      <c r="RUI77" s="36"/>
      <c r="RUJ77" s="338"/>
      <c r="RUK77" s="36"/>
      <c r="RUL77" s="338"/>
      <c r="RUM77" s="36"/>
      <c r="RUN77" s="338"/>
      <c r="RUO77" s="36"/>
      <c r="RUP77" s="338"/>
      <c r="RUQ77" s="36"/>
      <c r="RUR77" s="338"/>
      <c r="RUS77" s="36"/>
      <c r="RUT77" s="338"/>
      <c r="RUU77" s="36"/>
      <c r="RUV77" s="338"/>
      <c r="RUW77" s="36"/>
      <c r="RUX77" s="338"/>
      <c r="RUY77" s="36"/>
      <c r="RUZ77" s="338"/>
      <c r="RVA77" s="36"/>
      <c r="RVB77" s="338"/>
      <c r="RVC77" s="36"/>
      <c r="RVD77" s="338"/>
      <c r="RVE77" s="36"/>
      <c r="RVF77" s="338"/>
      <c r="RVG77" s="36"/>
      <c r="RVH77" s="338"/>
      <c r="RVI77" s="36"/>
      <c r="RVJ77" s="338"/>
      <c r="RVK77" s="36"/>
      <c r="RVL77" s="338"/>
      <c r="RVM77" s="36"/>
      <c r="RVN77" s="338"/>
      <c r="RVO77" s="36"/>
      <c r="RVP77" s="338"/>
      <c r="RVQ77" s="36"/>
      <c r="RVR77" s="338"/>
      <c r="RVS77" s="36"/>
      <c r="RVT77" s="338"/>
      <c r="RVU77" s="36"/>
      <c r="RVV77" s="338"/>
      <c r="RVW77" s="36"/>
      <c r="RVX77" s="338"/>
      <c r="RVY77" s="36"/>
      <c r="RVZ77" s="338"/>
      <c r="RWA77" s="36"/>
      <c r="RWB77" s="338"/>
      <c r="RWC77" s="36"/>
      <c r="RWD77" s="338"/>
      <c r="RWE77" s="36"/>
      <c r="RWF77" s="338"/>
      <c r="RWG77" s="36"/>
      <c r="RWH77" s="338"/>
      <c r="RWI77" s="36"/>
      <c r="RWJ77" s="338"/>
      <c r="RWK77" s="36"/>
      <c r="RWL77" s="338"/>
      <c r="RWM77" s="36"/>
      <c r="RWN77" s="338"/>
      <c r="RWO77" s="36"/>
      <c r="RWP77" s="338"/>
      <c r="RWQ77" s="36"/>
      <c r="RWR77" s="338"/>
      <c r="RWS77" s="36"/>
      <c r="RWT77" s="338"/>
      <c r="RWU77" s="36"/>
      <c r="RWV77" s="338"/>
      <c r="RWW77" s="36"/>
      <c r="RWX77" s="338"/>
      <c r="RWY77" s="36"/>
      <c r="RWZ77" s="338"/>
      <c r="RXA77" s="36"/>
      <c r="RXB77" s="338"/>
      <c r="RXC77" s="36"/>
      <c r="RXD77" s="338"/>
      <c r="RXE77" s="36"/>
      <c r="RXF77" s="338"/>
      <c r="RXG77" s="36"/>
      <c r="RXH77" s="338"/>
      <c r="RXI77" s="36"/>
      <c r="RXJ77" s="338"/>
      <c r="RXK77" s="36"/>
      <c r="RXL77" s="338"/>
      <c r="RXM77" s="36"/>
      <c r="RXN77" s="338"/>
      <c r="RXO77" s="36"/>
      <c r="RXP77" s="338"/>
      <c r="RXQ77" s="36"/>
      <c r="RXR77" s="338"/>
      <c r="RXS77" s="36"/>
      <c r="RXT77" s="338"/>
      <c r="RXU77" s="36"/>
      <c r="RXV77" s="338"/>
      <c r="RXW77" s="36"/>
      <c r="RXX77" s="338"/>
      <c r="RXY77" s="36"/>
      <c r="RXZ77" s="338"/>
      <c r="RYA77" s="36"/>
      <c r="RYB77" s="338"/>
      <c r="RYC77" s="36"/>
      <c r="RYD77" s="338"/>
      <c r="RYE77" s="36"/>
      <c r="RYF77" s="338"/>
      <c r="RYG77" s="36"/>
      <c r="RYH77" s="338"/>
      <c r="RYI77" s="36"/>
      <c r="RYJ77" s="338"/>
      <c r="RYK77" s="36"/>
      <c r="RYL77" s="338"/>
      <c r="RYM77" s="36"/>
      <c r="RYN77" s="338"/>
      <c r="RYO77" s="36"/>
      <c r="RYP77" s="338"/>
      <c r="RYQ77" s="36"/>
      <c r="RYR77" s="338"/>
      <c r="RYS77" s="36"/>
      <c r="RYT77" s="338"/>
      <c r="RYU77" s="36"/>
      <c r="RYV77" s="338"/>
      <c r="RYW77" s="36"/>
      <c r="RYX77" s="338"/>
      <c r="RYY77" s="36"/>
      <c r="RYZ77" s="338"/>
      <c r="RZA77" s="36"/>
      <c r="RZB77" s="338"/>
      <c r="RZC77" s="36"/>
      <c r="RZD77" s="338"/>
      <c r="RZE77" s="36"/>
      <c r="RZF77" s="338"/>
      <c r="RZG77" s="36"/>
      <c r="RZH77" s="338"/>
      <c r="RZI77" s="36"/>
      <c r="RZJ77" s="338"/>
      <c r="RZK77" s="36"/>
      <c r="RZL77" s="338"/>
      <c r="RZM77" s="36"/>
      <c r="RZN77" s="338"/>
      <c r="RZO77" s="36"/>
      <c r="RZP77" s="338"/>
      <c r="RZQ77" s="36"/>
      <c r="RZR77" s="338"/>
      <c r="RZS77" s="36"/>
      <c r="RZT77" s="338"/>
      <c r="RZU77" s="36"/>
      <c r="RZV77" s="338"/>
      <c r="RZW77" s="36"/>
      <c r="RZX77" s="338"/>
      <c r="RZY77" s="36"/>
      <c r="RZZ77" s="338"/>
      <c r="SAA77" s="36"/>
      <c r="SAB77" s="338"/>
      <c r="SAC77" s="36"/>
      <c r="SAD77" s="338"/>
      <c r="SAE77" s="36"/>
      <c r="SAF77" s="338"/>
      <c r="SAG77" s="36"/>
      <c r="SAH77" s="338"/>
      <c r="SAI77" s="36"/>
      <c r="SAJ77" s="338"/>
      <c r="SAK77" s="36"/>
      <c r="SAL77" s="338"/>
      <c r="SAM77" s="36"/>
      <c r="SAN77" s="338"/>
      <c r="SAO77" s="36"/>
      <c r="SAP77" s="338"/>
      <c r="SAQ77" s="36"/>
      <c r="SAR77" s="338"/>
      <c r="SAS77" s="36"/>
      <c r="SAT77" s="338"/>
      <c r="SAU77" s="36"/>
      <c r="SAV77" s="338"/>
      <c r="SAW77" s="36"/>
      <c r="SAX77" s="338"/>
      <c r="SAY77" s="36"/>
      <c r="SAZ77" s="338"/>
      <c r="SBA77" s="36"/>
      <c r="SBB77" s="338"/>
      <c r="SBC77" s="36"/>
      <c r="SBD77" s="338"/>
      <c r="SBE77" s="36"/>
      <c r="SBF77" s="338"/>
      <c r="SBG77" s="36"/>
      <c r="SBH77" s="338"/>
      <c r="SBI77" s="36"/>
      <c r="SBJ77" s="338"/>
      <c r="SBK77" s="36"/>
      <c r="SBL77" s="338"/>
      <c r="SBM77" s="36"/>
      <c r="SBN77" s="338"/>
      <c r="SBO77" s="36"/>
      <c r="SBP77" s="338"/>
      <c r="SBQ77" s="36"/>
      <c r="SBR77" s="338"/>
      <c r="SBS77" s="36"/>
      <c r="SBT77" s="338"/>
      <c r="SBU77" s="36"/>
      <c r="SBV77" s="338"/>
      <c r="SBW77" s="36"/>
      <c r="SBX77" s="338"/>
      <c r="SBY77" s="36"/>
      <c r="SBZ77" s="338"/>
      <c r="SCA77" s="36"/>
      <c r="SCB77" s="338"/>
      <c r="SCC77" s="36"/>
      <c r="SCD77" s="338"/>
      <c r="SCE77" s="36"/>
      <c r="SCF77" s="338"/>
      <c r="SCG77" s="36"/>
      <c r="SCH77" s="338"/>
      <c r="SCI77" s="36"/>
      <c r="SCJ77" s="338"/>
      <c r="SCK77" s="36"/>
      <c r="SCL77" s="338"/>
      <c r="SCM77" s="36"/>
      <c r="SCN77" s="338"/>
      <c r="SCO77" s="36"/>
      <c r="SCP77" s="338"/>
      <c r="SCQ77" s="36"/>
      <c r="SCR77" s="338"/>
      <c r="SCS77" s="36"/>
      <c r="SCT77" s="338"/>
      <c r="SCU77" s="36"/>
      <c r="SCV77" s="338"/>
      <c r="SCW77" s="36"/>
      <c r="SCX77" s="338"/>
      <c r="SCY77" s="36"/>
      <c r="SCZ77" s="338"/>
      <c r="SDA77" s="36"/>
      <c r="SDB77" s="338"/>
      <c r="SDC77" s="36"/>
      <c r="SDD77" s="338"/>
      <c r="SDE77" s="36"/>
      <c r="SDF77" s="338"/>
      <c r="SDG77" s="36"/>
      <c r="SDH77" s="338"/>
      <c r="SDI77" s="36"/>
      <c r="SDJ77" s="338"/>
      <c r="SDK77" s="36"/>
      <c r="SDL77" s="338"/>
      <c r="SDM77" s="36"/>
      <c r="SDN77" s="338"/>
      <c r="SDO77" s="36"/>
      <c r="SDP77" s="338"/>
      <c r="SDQ77" s="36"/>
      <c r="SDR77" s="338"/>
      <c r="SDS77" s="36"/>
      <c r="SDT77" s="338"/>
      <c r="SDU77" s="36"/>
      <c r="SDV77" s="338"/>
      <c r="SDW77" s="36"/>
      <c r="SDX77" s="338"/>
      <c r="SDY77" s="36"/>
      <c r="SDZ77" s="338"/>
      <c r="SEA77" s="36"/>
      <c r="SEB77" s="338"/>
      <c r="SEC77" s="36"/>
      <c r="SED77" s="338"/>
      <c r="SEE77" s="36"/>
      <c r="SEF77" s="338"/>
      <c r="SEG77" s="36"/>
      <c r="SEH77" s="338"/>
      <c r="SEI77" s="36"/>
      <c r="SEJ77" s="338"/>
      <c r="SEK77" s="36"/>
      <c r="SEL77" s="338"/>
      <c r="SEM77" s="36"/>
      <c r="SEN77" s="338"/>
      <c r="SEO77" s="36"/>
      <c r="SEP77" s="338"/>
      <c r="SEQ77" s="36"/>
      <c r="SER77" s="338"/>
      <c r="SES77" s="36"/>
      <c r="SET77" s="338"/>
      <c r="SEU77" s="36"/>
      <c r="SEV77" s="338"/>
      <c r="SEW77" s="36"/>
      <c r="SEX77" s="338"/>
      <c r="SEY77" s="36"/>
      <c r="SEZ77" s="338"/>
      <c r="SFA77" s="36"/>
      <c r="SFB77" s="338"/>
      <c r="SFC77" s="36"/>
      <c r="SFD77" s="338"/>
      <c r="SFE77" s="36"/>
      <c r="SFF77" s="338"/>
      <c r="SFG77" s="36"/>
      <c r="SFH77" s="338"/>
      <c r="SFI77" s="36"/>
      <c r="SFJ77" s="338"/>
      <c r="SFK77" s="36"/>
      <c r="SFL77" s="338"/>
      <c r="SFM77" s="36"/>
      <c r="SFN77" s="338"/>
      <c r="SFO77" s="36"/>
      <c r="SFP77" s="338"/>
      <c r="SFQ77" s="36"/>
      <c r="SFR77" s="338"/>
      <c r="SFS77" s="36"/>
      <c r="SFT77" s="338"/>
      <c r="SFU77" s="36"/>
      <c r="SFV77" s="338"/>
      <c r="SFW77" s="36"/>
      <c r="SFX77" s="338"/>
      <c r="SFY77" s="36"/>
      <c r="SFZ77" s="338"/>
      <c r="SGA77" s="36"/>
      <c r="SGB77" s="338"/>
      <c r="SGC77" s="36"/>
      <c r="SGD77" s="338"/>
      <c r="SGE77" s="36"/>
      <c r="SGF77" s="338"/>
      <c r="SGG77" s="36"/>
      <c r="SGH77" s="338"/>
      <c r="SGI77" s="36"/>
      <c r="SGJ77" s="338"/>
      <c r="SGK77" s="36"/>
      <c r="SGL77" s="338"/>
      <c r="SGM77" s="36"/>
      <c r="SGN77" s="338"/>
      <c r="SGO77" s="36"/>
      <c r="SGP77" s="338"/>
      <c r="SGQ77" s="36"/>
      <c r="SGR77" s="338"/>
      <c r="SGS77" s="36"/>
      <c r="SGT77" s="338"/>
      <c r="SGU77" s="36"/>
      <c r="SGV77" s="338"/>
      <c r="SGW77" s="36"/>
      <c r="SGX77" s="338"/>
      <c r="SGY77" s="36"/>
      <c r="SGZ77" s="338"/>
      <c r="SHA77" s="36"/>
      <c r="SHB77" s="338"/>
      <c r="SHC77" s="36"/>
      <c r="SHD77" s="338"/>
      <c r="SHE77" s="36"/>
      <c r="SHF77" s="338"/>
      <c r="SHG77" s="36"/>
      <c r="SHH77" s="338"/>
      <c r="SHI77" s="36"/>
      <c r="SHJ77" s="338"/>
      <c r="SHK77" s="36"/>
      <c r="SHL77" s="338"/>
      <c r="SHM77" s="36"/>
      <c r="SHN77" s="338"/>
      <c r="SHO77" s="36"/>
      <c r="SHP77" s="338"/>
      <c r="SHQ77" s="36"/>
      <c r="SHR77" s="338"/>
      <c r="SHS77" s="36"/>
      <c r="SHT77" s="338"/>
      <c r="SHU77" s="36"/>
      <c r="SHV77" s="338"/>
      <c r="SHW77" s="36"/>
      <c r="SHX77" s="338"/>
      <c r="SHY77" s="36"/>
      <c r="SHZ77" s="338"/>
      <c r="SIA77" s="36"/>
      <c r="SIB77" s="338"/>
      <c r="SIC77" s="36"/>
      <c r="SID77" s="338"/>
      <c r="SIE77" s="36"/>
      <c r="SIF77" s="338"/>
      <c r="SIG77" s="36"/>
      <c r="SIH77" s="338"/>
      <c r="SII77" s="36"/>
      <c r="SIJ77" s="338"/>
      <c r="SIK77" s="36"/>
      <c r="SIL77" s="338"/>
      <c r="SIM77" s="36"/>
      <c r="SIN77" s="338"/>
      <c r="SIO77" s="36"/>
      <c r="SIP77" s="338"/>
      <c r="SIQ77" s="36"/>
      <c r="SIR77" s="338"/>
      <c r="SIS77" s="36"/>
      <c r="SIT77" s="338"/>
      <c r="SIU77" s="36"/>
      <c r="SIV77" s="338"/>
      <c r="SIW77" s="36"/>
      <c r="SIX77" s="338"/>
      <c r="SIY77" s="36"/>
      <c r="SIZ77" s="338"/>
      <c r="SJA77" s="36"/>
      <c r="SJB77" s="338"/>
      <c r="SJC77" s="36"/>
      <c r="SJD77" s="338"/>
      <c r="SJE77" s="36"/>
      <c r="SJF77" s="338"/>
      <c r="SJG77" s="36"/>
      <c r="SJH77" s="338"/>
      <c r="SJI77" s="36"/>
      <c r="SJJ77" s="338"/>
      <c r="SJK77" s="36"/>
      <c r="SJL77" s="338"/>
      <c r="SJM77" s="36"/>
      <c r="SJN77" s="338"/>
      <c r="SJO77" s="36"/>
      <c r="SJP77" s="338"/>
      <c r="SJQ77" s="36"/>
      <c r="SJR77" s="338"/>
      <c r="SJS77" s="36"/>
      <c r="SJT77" s="338"/>
      <c r="SJU77" s="36"/>
      <c r="SJV77" s="338"/>
      <c r="SJW77" s="36"/>
      <c r="SJX77" s="338"/>
      <c r="SJY77" s="36"/>
      <c r="SJZ77" s="338"/>
      <c r="SKA77" s="36"/>
      <c r="SKB77" s="338"/>
      <c r="SKC77" s="36"/>
      <c r="SKD77" s="338"/>
      <c r="SKE77" s="36"/>
      <c r="SKF77" s="338"/>
      <c r="SKG77" s="36"/>
      <c r="SKH77" s="338"/>
      <c r="SKI77" s="36"/>
      <c r="SKJ77" s="338"/>
      <c r="SKK77" s="36"/>
      <c r="SKL77" s="338"/>
      <c r="SKM77" s="36"/>
      <c r="SKN77" s="338"/>
      <c r="SKO77" s="36"/>
      <c r="SKP77" s="338"/>
      <c r="SKQ77" s="36"/>
      <c r="SKR77" s="338"/>
      <c r="SKS77" s="36"/>
      <c r="SKT77" s="338"/>
      <c r="SKU77" s="36"/>
      <c r="SKV77" s="338"/>
      <c r="SKW77" s="36"/>
      <c r="SKX77" s="338"/>
      <c r="SKY77" s="36"/>
      <c r="SKZ77" s="338"/>
      <c r="SLA77" s="36"/>
      <c r="SLB77" s="338"/>
      <c r="SLC77" s="36"/>
      <c r="SLD77" s="338"/>
      <c r="SLE77" s="36"/>
      <c r="SLF77" s="338"/>
      <c r="SLG77" s="36"/>
      <c r="SLH77" s="338"/>
      <c r="SLI77" s="36"/>
      <c r="SLJ77" s="338"/>
      <c r="SLK77" s="36"/>
      <c r="SLL77" s="338"/>
      <c r="SLM77" s="36"/>
      <c r="SLN77" s="338"/>
      <c r="SLO77" s="36"/>
      <c r="SLP77" s="338"/>
      <c r="SLQ77" s="36"/>
      <c r="SLR77" s="338"/>
      <c r="SLS77" s="36"/>
      <c r="SLT77" s="338"/>
      <c r="SLU77" s="36"/>
      <c r="SLV77" s="338"/>
      <c r="SLW77" s="36"/>
      <c r="SLX77" s="338"/>
      <c r="SLY77" s="36"/>
      <c r="SLZ77" s="338"/>
      <c r="SMA77" s="36"/>
      <c r="SMB77" s="338"/>
      <c r="SMC77" s="36"/>
      <c r="SMD77" s="338"/>
      <c r="SME77" s="36"/>
      <c r="SMF77" s="338"/>
      <c r="SMG77" s="36"/>
      <c r="SMH77" s="338"/>
      <c r="SMI77" s="36"/>
      <c r="SMJ77" s="338"/>
      <c r="SMK77" s="36"/>
      <c r="SML77" s="338"/>
      <c r="SMM77" s="36"/>
      <c r="SMN77" s="338"/>
      <c r="SMO77" s="36"/>
      <c r="SMP77" s="338"/>
      <c r="SMQ77" s="36"/>
      <c r="SMR77" s="338"/>
      <c r="SMS77" s="36"/>
      <c r="SMT77" s="338"/>
      <c r="SMU77" s="36"/>
      <c r="SMV77" s="338"/>
      <c r="SMW77" s="36"/>
      <c r="SMX77" s="338"/>
      <c r="SMY77" s="36"/>
      <c r="SMZ77" s="338"/>
      <c r="SNA77" s="36"/>
      <c r="SNB77" s="338"/>
      <c r="SNC77" s="36"/>
      <c r="SND77" s="338"/>
      <c r="SNE77" s="36"/>
      <c r="SNF77" s="338"/>
      <c r="SNG77" s="36"/>
      <c r="SNH77" s="338"/>
      <c r="SNI77" s="36"/>
      <c r="SNJ77" s="338"/>
      <c r="SNK77" s="36"/>
      <c r="SNL77" s="338"/>
      <c r="SNM77" s="36"/>
      <c r="SNN77" s="338"/>
      <c r="SNO77" s="36"/>
      <c r="SNP77" s="338"/>
      <c r="SNQ77" s="36"/>
      <c r="SNR77" s="338"/>
      <c r="SNS77" s="36"/>
      <c r="SNT77" s="338"/>
      <c r="SNU77" s="36"/>
      <c r="SNV77" s="338"/>
      <c r="SNW77" s="36"/>
      <c r="SNX77" s="338"/>
      <c r="SNY77" s="36"/>
      <c r="SNZ77" s="338"/>
      <c r="SOA77" s="36"/>
      <c r="SOB77" s="338"/>
      <c r="SOC77" s="36"/>
      <c r="SOD77" s="338"/>
      <c r="SOE77" s="36"/>
      <c r="SOF77" s="338"/>
      <c r="SOG77" s="36"/>
      <c r="SOH77" s="338"/>
      <c r="SOI77" s="36"/>
      <c r="SOJ77" s="338"/>
      <c r="SOK77" s="36"/>
      <c r="SOL77" s="338"/>
      <c r="SOM77" s="36"/>
      <c r="SON77" s="338"/>
      <c r="SOO77" s="36"/>
      <c r="SOP77" s="338"/>
      <c r="SOQ77" s="36"/>
      <c r="SOR77" s="338"/>
      <c r="SOS77" s="36"/>
      <c r="SOT77" s="338"/>
      <c r="SOU77" s="36"/>
      <c r="SOV77" s="338"/>
      <c r="SOW77" s="36"/>
      <c r="SOX77" s="338"/>
      <c r="SOY77" s="36"/>
      <c r="SOZ77" s="338"/>
      <c r="SPA77" s="36"/>
      <c r="SPB77" s="338"/>
      <c r="SPC77" s="36"/>
      <c r="SPD77" s="338"/>
      <c r="SPE77" s="36"/>
      <c r="SPF77" s="338"/>
      <c r="SPG77" s="36"/>
      <c r="SPH77" s="338"/>
      <c r="SPI77" s="36"/>
      <c r="SPJ77" s="338"/>
      <c r="SPK77" s="36"/>
      <c r="SPL77" s="338"/>
      <c r="SPM77" s="36"/>
      <c r="SPN77" s="338"/>
      <c r="SPO77" s="36"/>
      <c r="SPP77" s="338"/>
      <c r="SPQ77" s="36"/>
      <c r="SPR77" s="338"/>
      <c r="SPS77" s="36"/>
      <c r="SPT77" s="338"/>
      <c r="SPU77" s="36"/>
      <c r="SPV77" s="338"/>
      <c r="SPW77" s="36"/>
      <c r="SPX77" s="338"/>
      <c r="SPY77" s="36"/>
      <c r="SPZ77" s="338"/>
      <c r="SQA77" s="36"/>
      <c r="SQB77" s="338"/>
      <c r="SQC77" s="36"/>
      <c r="SQD77" s="338"/>
      <c r="SQE77" s="36"/>
      <c r="SQF77" s="338"/>
      <c r="SQG77" s="36"/>
      <c r="SQH77" s="338"/>
      <c r="SQI77" s="36"/>
      <c r="SQJ77" s="338"/>
      <c r="SQK77" s="36"/>
      <c r="SQL77" s="338"/>
      <c r="SQM77" s="36"/>
      <c r="SQN77" s="338"/>
      <c r="SQO77" s="36"/>
      <c r="SQP77" s="338"/>
      <c r="SQQ77" s="36"/>
      <c r="SQR77" s="338"/>
      <c r="SQS77" s="36"/>
      <c r="SQT77" s="338"/>
      <c r="SQU77" s="36"/>
      <c r="SQV77" s="338"/>
      <c r="SQW77" s="36"/>
      <c r="SQX77" s="338"/>
      <c r="SQY77" s="36"/>
      <c r="SQZ77" s="338"/>
      <c r="SRA77" s="36"/>
      <c r="SRB77" s="338"/>
      <c r="SRC77" s="36"/>
      <c r="SRD77" s="338"/>
      <c r="SRE77" s="36"/>
      <c r="SRF77" s="338"/>
      <c r="SRG77" s="36"/>
      <c r="SRH77" s="338"/>
      <c r="SRI77" s="36"/>
      <c r="SRJ77" s="338"/>
      <c r="SRK77" s="36"/>
      <c r="SRL77" s="338"/>
      <c r="SRM77" s="36"/>
      <c r="SRN77" s="338"/>
      <c r="SRO77" s="36"/>
      <c r="SRP77" s="338"/>
      <c r="SRQ77" s="36"/>
      <c r="SRR77" s="338"/>
      <c r="SRS77" s="36"/>
      <c r="SRT77" s="338"/>
      <c r="SRU77" s="36"/>
      <c r="SRV77" s="338"/>
      <c r="SRW77" s="36"/>
      <c r="SRX77" s="338"/>
      <c r="SRY77" s="36"/>
      <c r="SRZ77" s="338"/>
      <c r="SSA77" s="36"/>
      <c r="SSB77" s="338"/>
      <c r="SSC77" s="36"/>
      <c r="SSD77" s="338"/>
      <c r="SSE77" s="36"/>
      <c r="SSF77" s="338"/>
      <c r="SSG77" s="36"/>
      <c r="SSH77" s="338"/>
      <c r="SSI77" s="36"/>
      <c r="SSJ77" s="338"/>
      <c r="SSK77" s="36"/>
      <c r="SSL77" s="338"/>
      <c r="SSM77" s="36"/>
      <c r="SSN77" s="338"/>
      <c r="SSO77" s="36"/>
      <c r="SSP77" s="338"/>
      <c r="SSQ77" s="36"/>
      <c r="SSR77" s="338"/>
      <c r="SSS77" s="36"/>
      <c r="SST77" s="338"/>
      <c r="SSU77" s="36"/>
      <c r="SSV77" s="338"/>
      <c r="SSW77" s="36"/>
      <c r="SSX77" s="338"/>
      <c r="SSY77" s="36"/>
      <c r="SSZ77" s="338"/>
      <c r="STA77" s="36"/>
      <c r="STB77" s="338"/>
      <c r="STC77" s="36"/>
      <c r="STD77" s="338"/>
      <c r="STE77" s="36"/>
      <c r="STF77" s="338"/>
      <c r="STG77" s="36"/>
      <c r="STH77" s="338"/>
      <c r="STI77" s="36"/>
      <c r="STJ77" s="338"/>
      <c r="STK77" s="36"/>
      <c r="STL77" s="338"/>
      <c r="STM77" s="36"/>
      <c r="STN77" s="338"/>
      <c r="STO77" s="36"/>
      <c r="STP77" s="338"/>
      <c r="STQ77" s="36"/>
      <c r="STR77" s="338"/>
      <c r="STS77" s="36"/>
      <c r="STT77" s="338"/>
      <c r="STU77" s="36"/>
      <c r="STV77" s="338"/>
      <c r="STW77" s="36"/>
      <c r="STX77" s="338"/>
      <c r="STY77" s="36"/>
      <c r="STZ77" s="338"/>
      <c r="SUA77" s="36"/>
      <c r="SUB77" s="338"/>
      <c r="SUC77" s="36"/>
      <c r="SUD77" s="338"/>
      <c r="SUE77" s="36"/>
      <c r="SUF77" s="338"/>
      <c r="SUG77" s="36"/>
      <c r="SUH77" s="338"/>
      <c r="SUI77" s="36"/>
      <c r="SUJ77" s="338"/>
      <c r="SUK77" s="36"/>
      <c r="SUL77" s="338"/>
      <c r="SUM77" s="36"/>
      <c r="SUN77" s="338"/>
      <c r="SUO77" s="36"/>
      <c r="SUP77" s="338"/>
      <c r="SUQ77" s="36"/>
      <c r="SUR77" s="338"/>
      <c r="SUS77" s="36"/>
      <c r="SUT77" s="338"/>
      <c r="SUU77" s="36"/>
      <c r="SUV77" s="338"/>
      <c r="SUW77" s="36"/>
      <c r="SUX77" s="338"/>
      <c r="SUY77" s="36"/>
      <c r="SUZ77" s="338"/>
      <c r="SVA77" s="36"/>
      <c r="SVB77" s="338"/>
      <c r="SVC77" s="36"/>
      <c r="SVD77" s="338"/>
      <c r="SVE77" s="36"/>
      <c r="SVF77" s="338"/>
      <c r="SVG77" s="36"/>
      <c r="SVH77" s="338"/>
      <c r="SVI77" s="36"/>
      <c r="SVJ77" s="338"/>
      <c r="SVK77" s="36"/>
      <c r="SVL77" s="338"/>
      <c r="SVM77" s="36"/>
      <c r="SVN77" s="338"/>
      <c r="SVO77" s="36"/>
      <c r="SVP77" s="338"/>
      <c r="SVQ77" s="36"/>
      <c r="SVR77" s="338"/>
      <c r="SVS77" s="36"/>
      <c r="SVT77" s="338"/>
      <c r="SVU77" s="36"/>
      <c r="SVV77" s="338"/>
      <c r="SVW77" s="36"/>
      <c r="SVX77" s="338"/>
      <c r="SVY77" s="36"/>
      <c r="SVZ77" s="338"/>
      <c r="SWA77" s="36"/>
      <c r="SWB77" s="338"/>
      <c r="SWC77" s="36"/>
      <c r="SWD77" s="338"/>
      <c r="SWE77" s="36"/>
      <c r="SWF77" s="338"/>
      <c r="SWG77" s="36"/>
      <c r="SWH77" s="338"/>
      <c r="SWI77" s="36"/>
      <c r="SWJ77" s="338"/>
      <c r="SWK77" s="36"/>
      <c r="SWL77" s="338"/>
      <c r="SWM77" s="36"/>
      <c r="SWN77" s="338"/>
      <c r="SWO77" s="36"/>
      <c r="SWP77" s="338"/>
      <c r="SWQ77" s="36"/>
      <c r="SWR77" s="338"/>
      <c r="SWS77" s="36"/>
      <c r="SWT77" s="338"/>
      <c r="SWU77" s="36"/>
      <c r="SWV77" s="338"/>
      <c r="SWW77" s="36"/>
      <c r="SWX77" s="338"/>
      <c r="SWY77" s="36"/>
      <c r="SWZ77" s="338"/>
      <c r="SXA77" s="36"/>
      <c r="SXB77" s="338"/>
      <c r="SXC77" s="36"/>
      <c r="SXD77" s="338"/>
      <c r="SXE77" s="36"/>
      <c r="SXF77" s="338"/>
      <c r="SXG77" s="36"/>
      <c r="SXH77" s="338"/>
      <c r="SXI77" s="36"/>
      <c r="SXJ77" s="338"/>
      <c r="SXK77" s="36"/>
      <c r="SXL77" s="338"/>
      <c r="SXM77" s="36"/>
      <c r="SXN77" s="338"/>
      <c r="SXO77" s="36"/>
      <c r="SXP77" s="338"/>
      <c r="SXQ77" s="36"/>
      <c r="SXR77" s="338"/>
      <c r="SXS77" s="36"/>
      <c r="SXT77" s="338"/>
      <c r="SXU77" s="36"/>
      <c r="SXV77" s="338"/>
      <c r="SXW77" s="36"/>
      <c r="SXX77" s="338"/>
      <c r="SXY77" s="36"/>
      <c r="SXZ77" s="338"/>
      <c r="SYA77" s="36"/>
      <c r="SYB77" s="338"/>
      <c r="SYC77" s="36"/>
      <c r="SYD77" s="338"/>
      <c r="SYE77" s="36"/>
      <c r="SYF77" s="338"/>
      <c r="SYG77" s="36"/>
      <c r="SYH77" s="338"/>
      <c r="SYI77" s="36"/>
      <c r="SYJ77" s="338"/>
      <c r="SYK77" s="36"/>
      <c r="SYL77" s="338"/>
      <c r="SYM77" s="36"/>
      <c r="SYN77" s="338"/>
      <c r="SYO77" s="36"/>
      <c r="SYP77" s="338"/>
      <c r="SYQ77" s="36"/>
      <c r="SYR77" s="338"/>
      <c r="SYS77" s="36"/>
      <c r="SYT77" s="338"/>
      <c r="SYU77" s="36"/>
      <c r="SYV77" s="338"/>
      <c r="SYW77" s="36"/>
      <c r="SYX77" s="338"/>
      <c r="SYY77" s="36"/>
      <c r="SYZ77" s="338"/>
      <c r="SZA77" s="36"/>
      <c r="SZB77" s="338"/>
      <c r="SZC77" s="36"/>
      <c r="SZD77" s="338"/>
      <c r="SZE77" s="36"/>
      <c r="SZF77" s="338"/>
      <c r="SZG77" s="36"/>
      <c r="SZH77" s="338"/>
      <c r="SZI77" s="36"/>
      <c r="SZJ77" s="338"/>
      <c r="SZK77" s="36"/>
      <c r="SZL77" s="338"/>
      <c r="SZM77" s="36"/>
      <c r="SZN77" s="338"/>
      <c r="SZO77" s="36"/>
      <c r="SZP77" s="338"/>
      <c r="SZQ77" s="36"/>
      <c r="SZR77" s="338"/>
      <c r="SZS77" s="36"/>
      <c r="SZT77" s="338"/>
      <c r="SZU77" s="36"/>
      <c r="SZV77" s="338"/>
      <c r="SZW77" s="36"/>
      <c r="SZX77" s="338"/>
      <c r="SZY77" s="36"/>
      <c r="SZZ77" s="338"/>
      <c r="TAA77" s="36"/>
      <c r="TAB77" s="338"/>
      <c r="TAC77" s="36"/>
      <c r="TAD77" s="338"/>
      <c r="TAE77" s="36"/>
      <c r="TAF77" s="338"/>
      <c r="TAG77" s="36"/>
      <c r="TAH77" s="338"/>
      <c r="TAI77" s="36"/>
      <c r="TAJ77" s="338"/>
      <c r="TAK77" s="36"/>
      <c r="TAL77" s="338"/>
      <c r="TAM77" s="36"/>
      <c r="TAN77" s="338"/>
      <c r="TAO77" s="36"/>
      <c r="TAP77" s="338"/>
      <c r="TAQ77" s="36"/>
      <c r="TAR77" s="338"/>
      <c r="TAS77" s="36"/>
      <c r="TAT77" s="338"/>
      <c r="TAU77" s="36"/>
      <c r="TAV77" s="338"/>
      <c r="TAW77" s="36"/>
      <c r="TAX77" s="338"/>
      <c r="TAY77" s="36"/>
      <c r="TAZ77" s="338"/>
      <c r="TBA77" s="36"/>
      <c r="TBB77" s="338"/>
      <c r="TBC77" s="36"/>
      <c r="TBD77" s="338"/>
      <c r="TBE77" s="36"/>
      <c r="TBF77" s="338"/>
      <c r="TBG77" s="36"/>
      <c r="TBH77" s="338"/>
      <c r="TBI77" s="36"/>
      <c r="TBJ77" s="338"/>
      <c r="TBK77" s="36"/>
      <c r="TBL77" s="338"/>
      <c r="TBM77" s="36"/>
      <c r="TBN77" s="338"/>
      <c r="TBO77" s="36"/>
      <c r="TBP77" s="338"/>
      <c r="TBQ77" s="36"/>
      <c r="TBR77" s="338"/>
      <c r="TBS77" s="36"/>
      <c r="TBT77" s="338"/>
      <c r="TBU77" s="36"/>
      <c r="TBV77" s="338"/>
      <c r="TBW77" s="36"/>
      <c r="TBX77" s="338"/>
      <c r="TBY77" s="36"/>
      <c r="TBZ77" s="338"/>
      <c r="TCA77" s="36"/>
      <c r="TCB77" s="338"/>
      <c r="TCC77" s="36"/>
      <c r="TCD77" s="338"/>
      <c r="TCE77" s="36"/>
      <c r="TCF77" s="338"/>
      <c r="TCG77" s="36"/>
      <c r="TCH77" s="338"/>
      <c r="TCI77" s="36"/>
      <c r="TCJ77" s="338"/>
      <c r="TCK77" s="36"/>
      <c r="TCL77" s="338"/>
      <c r="TCM77" s="36"/>
      <c r="TCN77" s="338"/>
      <c r="TCO77" s="36"/>
      <c r="TCP77" s="338"/>
      <c r="TCQ77" s="36"/>
      <c r="TCR77" s="338"/>
      <c r="TCS77" s="36"/>
      <c r="TCT77" s="338"/>
      <c r="TCU77" s="36"/>
      <c r="TCV77" s="338"/>
      <c r="TCW77" s="36"/>
      <c r="TCX77" s="338"/>
      <c r="TCY77" s="36"/>
      <c r="TCZ77" s="338"/>
      <c r="TDA77" s="36"/>
      <c r="TDB77" s="338"/>
      <c r="TDC77" s="36"/>
      <c r="TDD77" s="338"/>
      <c r="TDE77" s="36"/>
      <c r="TDF77" s="338"/>
      <c r="TDG77" s="36"/>
      <c r="TDH77" s="338"/>
      <c r="TDI77" s="36"/>
      <c r="TDJ77" s="338"/>
      <c r="TDK77" s="36"/>
      <c r="TDL77" s="338"/>
      <c r="TDM77" s="36"/>
      <c r="TDN77" s="338"/>
      <c r="TDO77" s="36"/>
      <c r="TDP77" s="338"/>
      <c r="TDQ77" s="36"/>
      <c r="TDR77" s="338"/>
      <c r="TDS77" s="36"/>
      <c r="TDT77" s="338"/>
      <c r="TDU77" s="36"/>
      <c r="TDV77" s="338"/>
      <c r="TDW77" s="36"/>
      <c r="TDX77" s="338"/>
      <c r="TDY77" s="36"/>
      <c r="TDZ77" s="338"/>
      <c r="TEA77" s="36"/>
      <c r="TEB77" s="338"/>
      <c r="TEC77" s="36"/>
      <c r="TED77" s="338"/>
      <c r="TEE77" s="36"/>
      <c r="TEF77" s="338"/>
      <c r="TEG77" s="36"/>
      <c r="TEH77" s="338"/>
      <c r="TEI77" s="36"/>
      <c r="TEJ77" s="338"/>
      <c r="TEK77" s="36"/>
      <c r="TEL77" s="338"/>
      <c r="TEM77" s="36"/>
      <c r="TEN77" s="338"/>
      <c r="TEO77" s="36"/>
      <c r="TEP77" s="338"/>
      <c r="TEQ77" s="36"/>
      <c r="TER77" s="338"/>
      <c r="TES77" s="36"/>
      <c r="TET77" s="338"/>
      <c r="TEU77" s="36"/>
      <c r="TEV77" s="338"/>
      <c r="TEW77" s="36"/>
      <c r="TEX77" s="338"/>
      <c r="TEY77" s="36"/>
      <c r="TEZ77" s="338"/>
      <c r="TFA77" s="36"/>
      <c r="TFB77" s="338"/>
      <c r="TFC77" s="36"/>
      <c r="TFD77" s="338"/>
      <c r="TFE77" s="36"/>
      <c r="TFF77" s="338"/>
      <c r="TFG77" s="36"/>
      <c r="TFH77" s="338"/>
      <c r="TFI77" s="36"/>
      <c r="TFJ77" s="338"/>
      <c r="TFK77" s="36"/>
      <c r="TFL77" s="338"/>
      <c r="TFM77" s="36"/>
      <c r="TFN77" s="338"/>
      <c r="TFO77" s="36"/>
      <c r="TFP77" s="338"/>
      <c r="TFQ77" s="36"/>
      <c r="TFR77" s="338"/>
      <c r="TFS77" s="36"/>
      <c r="TFT77" s="338"/>
      <c r="TFU77" s="36"/>
      <c r="TFV77" s="338"/>
      <c r="TFW77" s="36"/>
      <c r="TFX77" s="338"/>
      <c r="TFY77" s="36"/>
      <c r="TFZ77" s="338"/>
      <c r="TGA77" s="36"/>
      <c r="TGB77" s="338"/>
      <c r="TGC77" s="36"/>
      <c r="TGD77" s="338"/>
      <c r="TGE77" s="36"/>
      <c r="TGF77" s="338"/>
      <c r="TGG77" s="36"/>
      <c r="TGH77" s="338"/>
      <c r="TGI77" s="36"/>
      <c r="TGJ77" s="338"/>
      <c r="TGK77" s="36"/>
      <c r="TGL77" s="338"/>
      <c r="TGM77" s="36"/>
      <c r="TGN77" s="338"/>
      <c r="TGO77" s="36"/>
      <c r="TGP77" s="338"/>
      <c r="TGQ77" s="36"/>
      <c r="TGR77" s="338"/>
      <c r="TGS77" s="36"/>
      <c r="TGT77" s="338"/>
      <c r="TGU77" s="36"/>
      <c r="TGV77" s="338"/>
      <c r="TGW77" s="36"/>
      <c r="TGX77" s="338"/>
      <c r="TGY77" s="36"/>
      <c r="TGZ77" s="338"/>
      <c r="THA77" s="36"/>
      <c r="THB77" s="338"/>
      <c r="THC77" s="36"/>
      <c r="THD77" s="338"/>
      <c r="THE77" s="36"/>
      <c r="THF77" s="338"/>
      <c r="THG77" s="36"/>
      <c r="THH77" s="338"/>
      <c r="THI77" s="36"/>
      <c r="THJ77" s="338"/>
      <c r="THK77" s="36"/>
      <c r="THL77" s="338"/>
      <c r="THM77" s="36"/>
      <c r="THN77" s="338"/>
      <c r="THO77" s="36"/>
      <c r="THP77" s="338"/>
      <c r="THQ77" s="36"/>
      <c r="THR77" s="338"/>
      <c r="THS77" s="36"/>
      <c r="THT77" s="338"/>
      <c r="THU77" s="36"/>
      <c r="THV77" s="338"/>
      <c r="THW77" s="36"/>
      <c r="THX77" s="338"/>
      <c r="THY77" s="36"/>
      <c r="THZ77" s="338"/>
      <c r="TIA77" s="36"/>
      <c r="TIB77" s="338"/>
      <c r="TIC77" s="36"/>
      <c r="TID77" s="338"/>
      <c r="TIE77" s="36"/>
      <c r="TIF77" s="338"/>
      <c r="TIG77" s="36"/>
      <c r="TIH77" s="338"/>
      <c r="TII77" s="36"/>
      <c r="TIJ77" s="338"/>
      <c r="TIK77" s="36"/>
      <c r="TIL77" s="338"/>
      <c r="TIM77" s="36"/>
      <c r="TIN77" s="338"/>
      <c r="TIO77" s="36"/>
      <c r="TIP77" s="338"/>
      <c r="TIQ77" s="36"/>
      <c r="TIR77" s="338"/>
      <c r="TIS77" s="36"/>
      <c r="TIT77" s="338"/>
      <c r="TIU77" s="36"/>
      <c r="TIV77" s="338"/>
      <c r="TIW77" s="36"/>
      <c r="TIX77" s="338"/>
      <c r="TIY77" s="36"/>
      <c r="TIZ77" s="338"/>
      <c r="TJA77" s="36"/>
      <c r="TJB77" s="338"/>
      <c r="TJC77" s="36"/>
      <c r="TJD77" s="338"/>
      <c r="TJE77" s="36"/>
      <c r="TJF77" s="338"/>
      <c r="TJG77" s="36"/>
      <c r="TJH77" s="338"/>
      <c r="TJI77" s="36"/>
      <c r="TJJ77" s="338"/>
      <c r="TJK77" s="36"/>
      <c r="TJL77" s="338"/>
      <c r="TJM77" s="36"/>
      <c r="TJN77" s="338"/>
      <c r="TJO77" s="36"/>
      <c r="TJP77" s="338"/>
      <c r="TJQ77" s="36"/>
      <c r="TJR77" s="338"/>
      <c r="TJS77" s="36"/>
      <c r="TJT77" s="338"/>
      <c r="TJU77" s="36"/>
      <c r="TJV77" s="338"/>
      <c r="TJW77" s="36"/>
      <c r="TJX77" s="338"/>
      <c r="TJY77" s="36"/>
      <c r="TJZ77" s="338"/>
      <c r="TKA77" s="36"/>
      <c r="TKB77" s="338"/>
      <c r="TKC77" s="36"/>
      <c r="TKD77" s="338"/>
      <c r="TKE77" s="36"/>
      <c r="TKF77" s="338"/>
      <c r="TKG77" s="36"/>
      <c r="TKH77" s="338"/>
      <c r="TKI77" s="36"/>
      <c r="TKJ77" s="338"/>
      <c r="TKK77" s="36"/>
      <c r="TKL77" s="338"/>
      <c r="TKM77" s="36"/>
      <c r="TKN77" s="338"/>
      <c r="TKO77" s="36"/>
      <c r="TKP77" s="338"/>
      <c r="TKQ77" s="36"/>
      <c r="TKR77" s="338"/>
      <c r="TKS77" s="36"/>
      <c r="TKT77" s="338"/>
      <c r="TKU77" s="36"/>
      <c r="TKV77" s="338"/>
      <c r="TKW77" s="36"/>
      <c r="TKX77" s="338"/>
      <c r="TKY77" s="36"/>
      <c r="TKZ77" s="338"/>
      <c r="TLA77" s="36"/>
      <c r="TLB77" s="338"/>
      <c r="TLC77" s="36"/>
      <c r="TLD77" s="338"/>
      <c r="TLE77" s="36"/>
      <c r="TLF77" s="338"/>
      <c r="TLG77" s="36"/>
      <c r="TLH77" s="338"/>
      <c r="TLI77" s="36"/>
      <c r="TLJ77" s="338"/>
      <c r="TLK77" s="36"/>
      <c r="TLL77" s="338"/>
      <c r="TLM77" s="36"/>
      <c r="TLN77" s="338"/>
      <c r="TLO77" s="36"/>
      <c r="TLP77" s="338"/>
      <c r="TLQ77" s="36"/>
      <c r="TLR77" s="338"/>
      <c r="TLS77" s="36"/>
      <c r="TLT77" s="338"/>
      <c r="TLU77" s="36"/>
      <c r="TLV77" s="338"/>
      <c r="TLW77" s="36"/>
      <c r="TLX77" s="338"/>
      <c r="TLY77" s="36"/>
      <c r="TLZ77" s="338"/>
      <c r="TMA77" s="36"/>
      <c r="TMB77" s="338"/>
      <c r="TMC77" s="36"/>
      <c r="TMD77" s="338"/>
      <c r="TME77" s="36"/>
      <c r="TMF77" s="338"/>
      <c r="TMG77" s="36"/>
      <c r="TMH77" s="338"/>
      <c r="TMI77" s="36"/>
      <c r="TMJ77" s="338"/>
      <c r="TMK77" s="36"/>
      <c r="TML77" s="338"/>
      <c r="TMM77" s="36"/>
      <c r="TMN77" s="338"/>
      <c r="TMO77" s="36"/>
      <c r="TMP77" s="338"/>
      <c r="TMQ77" s="36"/>
      <c r="TMR77" s="338"/>
      <c r="TMS77" s="36"/>
      <c r="TMT77" s="338"/>
      <c r="TMU77" s="36"/>
      <c r="TMV77" s="338"/>
      <c r="TMW77" s="36"/>
      <c r="TMX77" s="338"/>
      <c r="TMY77" s="36"/>
      <c r="TMZ77" s="338"/>
      <c r="TNA77" s="36"/>
      <c r="TNB77" s="338"/>
      <c r="TNC77" s="36"/>
      <c r="TND77" s="338"/>
      <c r="TNE77" s="36"/>
      <c r="TNF77" s="338"/>
      <c r="TNG77" s="36"/>
      <c r="TNH77" s="338"/>
      <c r="TNI77" s="36"/>
      <c r="TNJ77" s="338"/>
      <c r="TNK77" s="36"/>
      <c r="TNL77" s="338"/>
      <c r="TNM77" s="36"/>
      <c r="TNN77" s="338"/>
      <c r="TNO77" s="36"/>
      <c r="TNP77" s="338"/>
      <c r="TNQ77" s="36"/>
      <c r="TNR77" s="338"/>
      <c r="TNS77" s="36"/>
      <c r="TNT77" s="338"/>
      <c r="TNU77" s="36"/>
      <c r="TNV77" s="338"/>
      <c r="TNW77" s="36"/>
      <c r="TNX77" s="338"/>
      <c r="TNY77" s="36"/>
      <c r="TNZ77" s="338"/>
      <c r="TOA77" s="36"/>
      <c r="TOB77" s="338"/>
      <c r="TOC77" s="36"/>
      <c r="TOD77" s="338"/>
      <c r="TOE77" s="36"/>
      <c r="TOF77" s="338"/>
      <c r="TOG77" s="36"/>
      <c r="TOH77" s="338"/>
      <c r="TOI77" s="36"/>
      <c r="TOJ77" s="338"/>
      <c r="TOK77" s="36"/>
      <c r="TOL77" s="338"/>
      <c r="TOM77" s="36"/>
      <c r="TON77" s="338"/>
      <c r="TOO77" s="36"/>
      <c r="TOP77" s="338"/>
      <c r="TOQ77" s="36"/>
      <c r="TOR77" s="338"/>
      <c r="TOS77" s="36"/>
      <c r="TOT77" s="338"/>
      <c r="TOU77" s="36"/>
      <c r="TOV77" s="338"/>
      <c r="TOW77" s="36"/>
      <c r="TOX77" s="338"/>
      <c r="TOY77" s="36"/>
      <c r="TOZ77" s="338"/>
      <c r="TPA77" s="36"/>
      <c r="TPB77" s="338"/>
      <c r="TPC77" s="36"/>
      <c r="TPD77" s="338"/>
      <c r="TPE77" s="36"/>
      <c r="TPF77" s="338"/>
      <c r="TPG77" s="36"/>
      <c r="TPH77" s="338"/>
      <c r="TPI77" s="36"/>
      <c r="TPJ77" s="338"/>
      <c r="TPK77" s="36"/>
      <c r="TPL77" s="338"/>
      <c r="TPM77" s="36"/>
      <c r="TPN77" s="338"/>
      <c r="TPO77" s="36"/>
      <c r="TPP77" s="338"/>
      <c r="TPQ77" s="36"/>
      <c r="TPR77" s="338"/>
      <c r="TPS77" s="36"/>
      <c r="TPT77" s="338"/>
      <c r="TPU77" s="36"/>
      <c r="TPV77" s="338"/>
      <c r="TPW77" s="36"/>
      <c r="TPX77" s="338"/>
      <c r="TPY77" s="36"/>
      <c r="TPZ77" s="338"/>
      <c r="TQA77" s="36"/>
      <c r="TQB77" s="338"/>
      <c r="TQC77" s="36"/>
      <c r="TQD77" s="338"/>
      <c r="TQE77" s="36"/>
      <c r="TQF77" s="338"/>
      <c r="TQG77" s="36"/>
      <c r="TQH77" s="338"/>
      <c r="TQI77" s="36"/>
      <c r="TQJ77" s="338"/>
      <c r="TQK77" s="36"/>
      <c r="TQL77" s="338"/>
      <c r="TQM77" s="36"/>
      <c r="TQN77" s="338"/>
      <c r="TQO77" s="36"/>
      <c r="TQP77" s="338"/>
      <c r="TQQ77" s="36"/>
      <c r="TQR77" s="338"/>
      <c r="TQS77" s="36"/>
      <c r="TQT77" s="338"/>
      <c r="TQU77" s="36"/>
      <c r="TQV77" s="338"/>
      <c r="TQW77" s="36"/>
      <c r="TQX77" s="338"/>
      <c r="TQY77" s="36"/>
      <c r="TQZ77" s="338"/>
      <c r="TRA77" s="36"/>
      <c r="TRB77" s="338"/>
      <c r="TRC77" s="36"/>
      <c r="TRD77" s="338"/>
      <c r="TRE77" s="36"/>
      <c r="TRF77" s="338"/>
      <c r="TRG77" s="36"/>
      <c r="TRH77" s="338"/>
      <c r="TRI77" s="36"/>
      <c r="TRJ77" s="338"/>
      <c r="TRK77" s="36"/>
      <c r="TRL77" s="338"/>
      <c r="TRM77" s="36"/>
      <c r="TRN77" s="338"/>
      <c r="TRO77" s="36"/>
      <c r="TRP77" s="338"/>
      <c r="TRQ77" s="36"/>
      <c r="TRR77" s="338"/>
      <c r="TRS77" s="36"/>
      <c r="TRT77" s="338"/>
      <c r="TRU77" s="36"/>
      <c r="TRV77" s="338"/>
      <c r="TRW77" s="36"/>
      <c r="TRX77" s="338"/>
      <c r="TRY77" s="36"/>
      <c r="TRZ77" s="338"/>
      <c r="TSA77" s="36"/>
      <c r="TSB77" s="338"/>
      <c r="TSC77" s="36"/>
      <c r="TSD77" s="338"/>
      <c r="TSE77" s="36"/>
      <c r="TSF77" s="338"/>
      <c r="TSG77" s="36"/>
      <c r="TSH77" s="338"/>
      <c r="TSI77" s="36"/>
      <c r="TSJ77" s="338"/>
      <c r="TSK77" s="36"/>
      <c r="TSL77" s="338"/>
      <c r="TSM77" s="36"/>
      <c r="TSN77" s="338"/>
      <c r="TSO77" s="36"/>
      <c r="TSP77" s="338"/>
      <c r="TSQ77" s="36"/>
      <c r="TSR77" s="338"/>
      <c r="TSS77" s="36"/>
      <c r="TST77" s="338"/>
      <c r="TSU77" s="36"/>
      <c r="TSV77" s="338"/>
      <c r="TSW77" s="36"/>
      <c r="TSX77" s="338"/>
      <c r="TSY77" s="36"/>
      <c r="TSZ77" s="338"/>
      <c r="TTA77" s="36"/>
      <c r="TTB77" s="338"/>
      <c r="TTC77" s="36"/>
      <c r="TTD77" s="338"/>
      <c r="TTE77" s="36"/>
      <c r="TTF77" s="338"/>
      <c r="TTG77" s="36"/>
      <c r="TTH77" s="338"/>
      <c r="TTI77" s="36"/>
      <c r="TTJ77" s="338"/>
      <c r="TTK77" s="36"/>
      <c r="TTL77" s="338"/>
      <c r="TTM77" s="36"/>
      <c r="TTN77" s="338"/>
      <c r="TTO77" s="36"/>
      <c r="TTP77" s="338"/>
      <c r="TTQ77" s="36"/>
      <c r="TTR77" s="338"/>
      <c r="TTS77" s="36"/>
      <c r="TTT77" s="338"/>
      <c r="TTU77" s="36"/>
      <c r="TTV77" s="338"/>
      <c r="TTW77" s="36"/>
      <c r="TTX77" s="338"/>
      <c r="TTY77" s="36"/>
      <c r="TTZ77" s="338"/>
      <c r="TUA77" s="36"/>
      <c r="TUB77" s="338"/>
      <c r="TUC77" s="36"/>
      <c r="TUD77" s="338"/>
      <c r="TUE77" s="36"/>
      <c r="TUF77" s="338"/>
      <c r="TUG77" s="36"/>
      <c r="TUH77" s="338"/>
      <c r="TUI77" s="36"/>
      <c r="TUJ77" s="338"/>
      <c r="TUK77" s="36"/>
      <c r="TUL77" s="338"/>
      <c r="TUM77" s="36"/>
      <c r="TUN77" s="338"/>
      <c r="TUO77" s="36"/>
      <c r="TUP77" s="338"/>
      <c r="TUQ77" s="36"/>
      <c r="TUR77" s="338"/>
      <c r="TUS77" s="36"/>
      <c r="TUT77" s="338"/>
      <c r="TUU77" s="36"/>
      <c r="TUV77" s="338"/>
      <c r="TUW77" s="36"/>
      <c r="TUX77" s="338"/>
      <c r="TUY77" s="36"/>
      <c r="TUZ77" s="338"/>
      <c r="TVA77" s="36"/>
      <c r="TVB77" s="338"/>
      <c r="TVC77" s="36"/>
      <c r="TVD77" s="338"/>
      <c r="TVE77" s="36"/>
      <c r="TVF77" s="338"/>
      <c r="TVG77" s="36"/>
      <c r="TVH77" s="338"/>
      <c r="TVI77" s="36"/>
      <c r="TVJ77" s="338"/>
      <c r="TVK77" s="36"/>
      <c r="TVL77" s="338"/>
      <c r="TVM77" s="36"/>
      <c r="TVN77" s="338"/>
      <c r="TVO77" s="36"/>
      <c r="TVP77" s="338"/>
      <c r="TVQ77" s="36"/>
      <c r="TVR77" s="338"/>
      <c r="TVS77" s="36"/>
      <c r="TVT77" s="338"/>
      <c r="TVU77" s="36"/>
      <c r="TVV77" s="338"/>
      <c r="TVW77" s="36"/>
      <c r="TVX77" s="338"/>
      <c r="TVY77" s="36"/>
      <c r="TVZ77" s="338"/>
      <c r="TWA77" s="36"/>
      <c r="TWB77" s="338"/>
      <c r="TWC77" s="36"/>
      <c r="TWD77" s="338"/>
      <c r="TWE77" s="36"/>
      <c r="TWF77" s="338"/>
      <c r="TWG77" s="36"/>
      <c r="TWH77" s="338"/>
      <c r="TWI77" s="36"/>
      <c r="TWJ77" s="338"/>
      <c r="TWK77" s="36"/>
      <c r="TWL77" s="338"/>
      <c r="TWM77" s="36"/>
      <c r="TWN77" s="338"/>
      <c r="TWO77" s="36"/>
      <c r="TWP77" s="338"/>
      <c r="TWQ77" s="36"/>
      <c r="TWR77" s="338"/>
      <c r="TWS77" s="36"/>
      <c r="TWT77" s="338"/>
      <c r="TWU77" s="36"/>
      <c r="TWV77" s="338"/>
      <c r="TWW77" s="36"/>
      <c r="TWX77" s="338"/>
      <c r="TWY77" s="36"/>
      <c r="TWZ77" s="338"/>
      <c r="TXA77" s="36"/>
      <c r="TXB77" s="338"/>
      <c r="TXC77" s="36"/>
      <c r="TXD77" s="338"/>
      <c r="TXE77" s="36"/>
      <c r="TXF77" s="338"/>
      <c r="TXG77" s="36"/>
      <c r="TXH77" s="338"/>
      <c r="TXI77" s="36"/>
      <c r="TXJ77" s="338"/>
      <c r="TXK77" s="36"/>
      <c r="TXL77" s="338"/>
      <c r="TXM77" s="36"/>
      <c r="TXN77" s="338"/>
      <c r="TXO77" s="36"/>
      <c r="TXP77" s="338"/>
      <c r="TXQ77" s="36"/>
      <c r="TXR77" s="338"/>
      <c r="TXS77" s="36"/>
      <c r="TXT77" s="338"/>
      <c r="TXU77" s="36"/>
      <c r="TXV77" s="338"/>
      <c r="TXW77" s="36"/>
      <c r="TXX77" s="338"/>
      <c r="TXY77" s="36"/>
      <c r="TXZ77" s="338"/>
      <c r="TYA77" s="36"/>
      <c r="TYB77" s="338"/>
      <c r="TYC77" s="36"/>
      <c r="TYD77" s="338"/>
      <c r="TYE77" s="36"/>
      <c r="TYF77" s="338"/>
      <c r="TYG77" s="36"/>
      <c r="TYH77" s="338"/>
      <c r="TYI77" s="36"/>
      <c r="TYJ77" s="338"/>
      <c r="TYK77" s="36"/>
      <c r="TYL77" s="338"/>
      <c r="TYM77" s="36"/>
      <c r="TYN77" s="338"/>
      <c r="TYO77" s="36"/>
      <c r="TYP77" s="338"/>
      <c r="TYQ77" s="36"/>
      <c r="TYR77" s="338"/>
      <c r="TYS77" s="36"/>
      <c r="TYT77" s="338"/>
      <c r="TYU77" s="36"/>
      <c r="TYV77" s="338"/>
      <c r="TYW77" s="36"/>
      <c r="TYX77" s="338"/>
      <c r="TYY77" s="36"/>
      <c r="TYZ77" s="338"/>
      <c r="TZA77" s="36"/>
      <c r="TZB77" s="338"/>
      <c r="TZC77" s="36"/>
      <c r="TZD77" s="338"/>
      <c r="TZE77" s="36"/>
      <c r="TZF77" s="338"/>
      <c r="TZG77" s="36"/>
      <c r="TZH77" s="338"/>
      <c r="TZI77" s="36"/>
      <c r="TZJ77" s="338"/>
      <c r="TZK77" s="36"/>
      <c r="TZL77" s="338"/>
      <c r="TZM77" s="36"/>
      <c r="TZN77" s="338"/>
      <c r="TZO77" s="36"/>
      <c r="TZP77" s="338"/>
      <c r="TZQ77" s="36"/>
      <c r="TZR77" s="338"/>
      <c r="TZS77" s="36"/>
      <c r="TZT77" s="338"/>
      <c r="TZU77" s="36"/>
      <c r="TZV77" s="338"/>
      <c r="TZW77" s="36"/>
      <c r="TZX77" s="338"/>
      <c r="TZY77" s="36"/>
      <c r="TZZ77" s="338"/>
      <c r="UAA77" s="36"/>
      <c r="UAB77" s="338"/>
      <c r="UAC77" s="36"/>
      <c r="UAD77" s="338"/>
      <c r="UAE77" s="36"/>
      <c r="UAF77" s="338"/>
      <c r="UAG77" s="36"/>
      <c r="UAH77" s="338"/>
      <c r="UAI77" s="36"/>
      <c r="UAJ77" s="338"/>
      <c r="UAK77" s="36"/>
      <c r="UAL77" s="338"/>
      <c r="UAM77" s="36"/>
      <c r="UAN77" s="338"/>
      <c r="UAO77" s="36"/>
      <c r="UAP77" s="338"/>
      <c r="UAQ77" s="36"/>
      <c r="UAR77" s="338"/>
      <c r="UAS77" s="36"/>
      <c r="UAT77" s="338"/>
      <c r="UAU77" s="36"/>
      <c r="UAV77" s="338"/>
      <c r="UAW77" s="36"/>
      <c r="UAX77" s="338"/>
      <c r="UAY77" s="36"/>
      <c r="UAZ77" s="338"/>
      <c r="UBA77" s="36"/>
      <c r="UBB77" s="338"/>
      <c r="UBC77" s="36"/>
      <c r="UBD77" s="338"/>
      <c r="UBE77" s="36"/>
      <c r="UBF77" s="338"/>
      <c r="UBG77" s="36"/>
      <c r="UBH77" s="338"/>
      <c r="UBI77" s="36"/>
      <c r="UBJ77" s="338"/>
      <c r="UBK77" s="36"/>
      <c r="UBL77" s="338"/>
      <c r="UBM77" s="36"/>
      <c r="UBN77" s="338"/>
      <c r="UBO77" s="36"/>
      <c r="UBP77" s="338"/>
      <c r="UBQ77" s="36"/>
      <c r="UBR77" s="338"/>
      <c r="UBS77" s="36"/>
      <c r="UBT77" s="338"/>
      <c r="UBU77" s="36"/>
      <c r="UBV77" s="338"/>
      <c r="UBW77" s="36"/>
      <c r="UBX77" s="338"/>
      <c r="UBY77" s="36"/>
      <c r="UBZ77" s="338"/>
      <c r="UCA77" s="36"/>
      <c r="UCB77" s="338"/>
      <c r="UCC77" s="36"/>
      <c r="UCD77" s="338"/>
      <c r="UCE77" s="36"/>
      <c r="UCF77" s="338"/>
      <c r="UCG77" s="36"/>
      <c r="UCH77" s="338"/>
      <c r="UCI77" s="36"/>
      <c r="UCJ77" s="338"/>
      <c r="UCK77" s="36"/>
      <c r="UCL77" s="338"/>
      <c r="UCM77" s="36"/>
      <c r="UCN77" s="338"/>
      <c r="UCO77" s="36"/>
      <c r="UCP77" s="338"/>
      <c r="UCQ77" s="36"/>
      <c r="UCR77" s="338"/>
      <c r="UCS77" s="36"/>
      <c r="UCT77" s="338"/>
      <c r="UCU77" s="36"/>
      <c r="UCV77" s="338"/>
      <c r="UCW77" s="36"/>
      <c r="UCX77" s="338"/>
      <c r="UCY77" s="36"/>
      <c r="UCZ77" s="338"/>
      <c r="UDA77" s="36"/>
      <c r="UDB77" s="338"/>
      <c r="UDC77" s="36"/>
      <c r="UDD77" s="338"/>
      <c r="UDE77" s="36"/>
      <c r="UDF77" s="338"/>
      <c r="UDG77" s="36"/>
      <c r="UDH77" s="338"/>
      <c r="UDI77" s="36"/>
      <c r="UDJ77" s="338"/>
      <c r="UDK77" s="36"/>
      <c r="UDL77" s="338"/>
      <c r="UDM77" s="36"/>
      <c r="UDN77" s="338"/>
      <c r="UDO77" s="36"/>
      <c r="UDP77" s="338"/>
      <c r="UDQ77" s="36"/>
      <c r="UDR77" s="338"/>
      <c r="UDS77" s="36"/>
      <c r="UDT77" s="338"/>
      <c r="UDU77" s="36"/>
      <c r="UDV77" s="338"/>
      <c r="UDW77" s="36"/>
      <c r="UDX77" s="338"/>
      <c r="UDY77" s="36"/>
      <c r="UDZ77" s="338"/>
      <c r="UEA77" s="36"/>
      <c r="UEB77" s="338"/>
      <c r="UEC77" s="36"/>
      <c r="UED77" s="338"/>
      <c r="UEE77" s="36"/>
      <c r="UEF77" s="338"/>
      <c r="UEG77" s="36"/>
      <c r="UEH77" s="338"/>
      <c r="UEI77" s="36"/>
      <c r="UEJ77" s="338"/>
      <c r="UEK77" s="36"/>
      <c r="UEL77" s="338"/>
      <c r="UEM77" s="36"/>
      <c r="UEN77" s="338"/>
      <c r="UEO77" s="36"/>
      <c r="UEP77" s="338"/>
      <c r="UEQ77" s="36"/>
      <c r="UER77" s="338"/>
      <c r="UES77" s="36"/>
      <c r="UET77" s="338"/>
      <c r="UEU77" s="36"/>
      <c r="UEV77" s="338"/>
      <c r="UEW77" s="36"/>
      <c r="UEX77" s="338"/>
      <c r="UEY77" s="36"/>
      <c r="UEZ77" s="338"/>
      <c r="UFA77" s="36"/>
      <c r="UFB77" s="338"/>
      <c r="UFC77" s="36"/>
      <c r="UFD77" s="338"/>
      <c r="UFE77" s="36"/>
      <c r="UFF77" s="338"/>
      <c r="UFG77" s="36"/>
      <c r="UFH77" s="338"/>
      <c r="UFI77" s="36"/>
      <c r="UFJ77" s="338"/>
      <c r="UFK77" s="36"/>
      <c r="UFL77" s="338"/>
      <c r="UFM77" s="36"/>
      <c r="UFN77" s="338"/>
      <c r="UFO77" s="36"/>
      <c r="UFP77" s="338"/>
      <c r="UFQ77" s="36"/>
      <c r="UFR77" s="338"/>
      <c r="UFS77" s="36"/>
      <c r="UFT77" s="338"/>
      <c r="UFU77" s="36"/>
      <c r="UFV77" s="338"/>
      <c r="UFW77" s="36"/>
      <c r="UFX77" s="338"/>
      <c r="UFY77" s="36"/>
      <c r="UFZ77" s="338"/>
      <c r="UGA77" s="36"/>
      <c r="UGB77" s="338"/>
      <c r="UGC77" s="36"/>
      <c r="UGD77" s="338"/>
      <c r="UGE77" s="36"/>
      <c r="UGF77" s="338"/>
      <c r="UGG77" s="36"/>
      <c r="UGH77" s="338"/>
      <c r="UGI77" s="36"/>
      <c r="UGJ77" s="338"/>
      <c r="UGK77" s="36"/>
      <c r="UGL77" s="338"/>
      <c r="UGM77" s="36"/>
      <c r="UGN77" s="338"/>
      <c r="UGO77" s="36"/>
      <c r="UGP77" s="338"/>
      <c r="UGQ77" s="36"/>
      <c r="UGR77" s="338"/>
      <c r="UGS77" s="36"/>
      <c r="UGT77" s="338"/>
      <c r="UGU77" s="36"/>
      <c r="UGV77" s="338"/>
      <c r="UGW77" s="36"/>
      <c r="UGX77" s="338"/>
      <c r="UGY77" s="36"/>
      <c r="UGZ77" s="338"/>
      <c r="UHA77" s="36"/>
      <c r="UHB77" s="338"/>
      <c r="UHC77" s="36"/>
      <c r="UHD77" s="338"/>
      <c r="UHE77" s="36"/>
      <c r="UHF77" s="338"/>
      <c r="UHG77" s="36"/>
      <c r="UHH77" s="338"/>
      <c r="UHI77" s="36"/>
      <c r="UHJ77" s="338"/>
      <c r="UHK77" s="36"/>
      <c r="UHL77" s="338"/>
      <c r="UHM77" s="36"/>
      <c r="UHN77" s="338"/>
      <c r="UHO77" s="36"/>
      <c r="UHP77" s="338"/>
      <c r="UHQ77" s="36"/>
      <c r="UHR77" s="338"/>
      <c r="UHS77" s="36"/>
      <c r="UHT77" s="338"/>
      <c r="UHU77" s="36"/>
      <c r="UHV77" s="338"/>
      <c r="UHW77" s="36"/>
      <c r="UHX77" s="338"/>
      <c r="UHY77" s="36"/>
      <c r="UHZ77" s="338"/>
      <c r="UIA77" s="36"/>
      <c r="UIB77" s="338"/>
      <c r="UIC77" s="36"/>
      <c r="UID77" s="338"/>
      <c r="UIE77" s="36"/>
      <c r="UIF77" s="338"/>
      <c r="UIG77" s="36"/>
      <c r="UIH77" s="338"/>
      <c r="UII77" s="36"/>
      <c r="UIJ77" s="338"/>
      <c r="UIK77" s="36"/>
      <c r="UIL77" s="338"/>
      <c r="UIM77" s="36"/>
      <c r="UIN77" s="338"/>
      <c r="UIO77" s="36"/>
      <c r="UIP77" s="338"/>
      <c r="UIQ77" s="36"/>
      <c r="UIR77" s="338"/>
      <c r="UIS77" s="36"/>
      <c r="UIT77" s="338"/>
      <c r="UIU77" s="36"/>
      <c r="UIV77" s="338"/>
      <c r="UIW77" s="36"/>
      <c r="UIX77" s="338"/>
      <c r="UIY77" s="36"/>
      <c r="UIZ77" s="338"/>
      <c r="UJA77" s="36"/>
      <c r="UJB77" s="338"/>
      <c r="UJC77" s="36"/>
      <c r="UJD77" s="338"/>
      <c r="UJE77" s="36"/>
      <c r="UJF77" s="338"/>
      <c r="UJG77" s="36"/>
      <c r="UJH77" s="338"/>
      <c r="UJI77" s="36"/>
      <c r="UJJ77" s="338"/>
      <c r="UJK77" s="36"/>
      <c r="UJL77" s="338"/>
      <c r="UJM77" s="36"/>
      <c r="UJN77" s="338"/>
      <c r="UJO77" s="36"/>
      <c r="UJP77" s="338"/>
      <c r="UJQ77" s="36"/>
      <c r="UJR77" s="338"/>
      <c r="UJS77" s="36"/>
      <c r="UJT77" s="338"/>
      <c r="UJU77" s="36"/>
      <c r="UJV77" s="338"/>
      <c r="UJW77" s="36"/>
      <c r="UJX77" s="338"/>
      <c r="UJY77" s="36"/>
      <c r="UJZ77" s="338"/>
      <c r="UKA77" s="36"/>
      <c r="UKB77" s="338"/>
      <c r="UKC77" s="36"/>
      <c r="UKD77" s="338"/>
      <c r="UKE77" s="36"/>
      <c r="UKF77" s="338"/>
      <c r="UKG77" s="36"/>
      <c r="UKH77" s="338"/>
      <c r="UKI77" s="36"/>
      <c r="UKJ77" s="338"/>
      <c r="UKK77" s="36"/>
      <c r="UKL77" s="338"/>
      <c r="UKM77" s="36"/>
      <c r="UKN77" s="338"/>
      <c r="UKO77" s="36"/>
      <c r="UKP77" s="338"/>
      <c r="UKQ77" s="36"/>
      <c r="UKR77" s="338"/>
      <c r="UKS77" s="36"/>
      <c r="UKT77" s="338"/>
      <c r="UKU77" s="36"/>
      <c r="UKV77" s="338"/>
      <c r="UKW77" s="36"/>
      <c r="UKX77" s="338"/>
      <c r="UKY77" s="36"/>
      <c r="UKZ77" s="338"/>
      <c r="ULA77" s="36"/>
      <c r="ULB77" s="338"/>
      <c r="ULC77" s="36"/>
      <c r="ULD77" s="338"/>
      <c r="ULE77" s="36"/>
      <c r="ULF77" s="338"/>
      <c r="ULG77" s="36"/>
      <c r="ULH77" s="338"/>
      <c r="ULI77" s="36"/>
      <c r="ULJ77" s="338"/>
      <c r="ULK77" s="36"/>
      <c r="ULL77" s="338"/>
      <c r="ULM77" s="36"/>
      <c r="ULN77" s="338"/>
      <c r="ULO77" s="36"/>
      <c r="ULP77" s="338"/>
      <c r="ULQ77" s="36"/>
      <c r="ULR77" s="338"/>
      <c r="ULS77" s="36"/>
      <c r="ULT77" s="338"/>
      <c r="ULU77" s="36"/>
      <c r="ULV77" s="338"/>
      <c r="ULW77" s="36"/>
      <c r="ULX77" s="338"/>
      <c r="ULY77" s="36"/>
      <c r="ULZ77" s="338"/>
      <c r="UMA77" s="36"/>
      <c r="UMB77" s="338"/>
      <c r="UMC77" s="36"/>
      <c r="UMD77" s="338"/>
      <c r="UME77" s="36"/>
      <c r="UMF77" s="338"/>
      <c r="UMG77" s="36"/>
      <c r="UMH77" s="338"/>
      <c r="UMI77" s="36"/>
      <c r="UMJ77" s="338"/>
      <c r="UMK77" s="36"/>
      <c r="UML77" s="338"/>
      <c r="UMM77" s="36"/>
      <c r="UMN77" s="338"/>
      <c r="UMO77" s="36"/>
      <c r="UMP77" s="338"/>
      <c r="UMQ77" s="36"/>
      <c r="UMR77" s="338"/>
      <c r="UMS77" s="36"/>
      <c r="UMT77" s="338"/>
      <c r="UMU77" s="36"/>
      <c r="UMV77" s="338"/>
      <c r="UMW77" s="36"/>
      <c r="UMX77" s="338"/>
      <c r="UMY77" s="36"/>
      <c r="UMZ77" s="338"/>
      <c r="UNA77" s="36"/>
      <c r="UNB77" s="338"/>
      <c r="UNC77" s="36"/>
      <c r="UND77" s="338"/>
      <c r="UNE77" s="36"/>
      <c r="UNF77" s="338"/>
      <c r="UNG77" s="36"/>
      <c r="UNH77" s="338"/>
      <c r="UNI77" s="36"/>
      <c r="UNJ77" s="338"/>
      <c r="UNK77" s="36"/>
      <c r="UNL77" s="338"/>
      <c r="UNM77" s="36"/>
      <c r="UNN77" s="338"/>
      <c r="UNO77" s="36"/>
      <c r="UNP77" s="338"/>
      <c r="UNQ77" s="36"/>
      <c r="UNR77" s="338"/>
      <c r="UNS77" s="36"/>
      <c r="UNT77" s="338"/>
      <c r="UNU77" s="36"/>
      <c r="UNV77" s="338"/>
      <c r="UNW77" s="36"/>
      <c r="UNX77" s="338"/>
      <c r="UNY77" s="36"/>
      <c r="UNZ77" s="338"/>
      <c r="UOA77" s="36"/>
      <c r="UOB77" s="338"/>
      <c r="UOC77" s="36"/>
      <c r="UOD77" s="338"/>
      <c r="UOE77" s="36"/>
      <c r="UOF77" s="338"/>
      <c r="UOG77" s="36"/>
      <c r="UOH77" s="338"/>
      <c r="UOI77" s="36"/>
      <c r="UOJ77" s="338"/>
      <c r="UOK77" s="36"/>
      <c r="UOL77" s="338"/>
      <c r="UOM77" s="36"/>
      <c r="UON77" s="338"/>
      <c r="UOO77" s="36"/>
      <c r="UOP77" s="338"/>
      <c r="UOQ77" s="36"/>
      <c r="UOR77" s="338"/>
      <c r="UOS77" s="36"/>
      <c r="UOT77" s="338"/>
      <c r="UOU77" s="36"/>
      <c r="UOV77" s="338"/>
      <c r="UOW77" s="36"/>
      <c r="UOX77" s="338"/>
      <c r="UOY77" s="36"/>
      <c r="UOZ77" s="338"/>
      <c r="UPA77" s="36"/>
      <c r="UPB77" s="338"/>
      <c r="UPC77" s="36"/>
      <c r="UPD77" s="338"/>
      <c r="UPE77" s="36"/>
      <c r="UPF77" s="338"/>
      <c r="UPG77" s="36"/>
      <c r="UPH77" s="338"/>
      <c r="UPI77" s="36"/>
      <c r="UPJ77" s="338"/>
      <c r="UPK77" s="36"/>
      <c r="UPL77" s="338"/>
      <c r="UPM77" s="36"/>
      <c r="UPN77" s="338"/>
      <c r="UPO77" s="36"/>
      <c r="UPP77" s="338"/>
      <c r="UPQ77" s="36"/>
      <c r="UPR77" s="338"/>
      <c r="UPS77" s="36"/>
      <c r="UPT77" s="338"/>
      <c r="UPU77" s="36"/>
      <c r="UPV77" s="338"/>
      <c r="UPW77" s="36"/>
      <c r="UPX77" s="338"/>
      <c r="UPY77" s="36"/>
      <c r="UPZ77" s="338"/>
      <c r="UQA77" s="36"/>
      <c r="UQB77" s="338"/>
      <c r="UQC77" s="36"/>
      <c r="UQD77" s="338"/>
      <c r="UQE77" s="36"/>
      <c r="UQF77" s="338"/>
      <c r="UQG77" s="36"/>
      <c r="UQH77" s="338"/>
      <c r="UQI77" s="36"/>
      <c r="UQJ77" s="338"/>
      <c r="UQK77" s="36"/>
      <c r="UQL77" s="338"/>
      <c r="UQM77" s="36"/>
      <c r="UQN77" s="338"/>
      <c r="UQO77" s="36"/>
      <c r="UQP77" s="338"/>
      <c r="UQQ77" s="36"/>
      <c r="UQR77" s="338"/>
      <c r="UQS77" s="36"/>
      <c r="UQT77" s="338"/>
      <c r="UQU77" s="36"/>
      <c r="UQV77" s="338"/>
      <c r="UQW77" s="36"/>
      <c r="UQX77" s="338"/>
      <c r="UQY77" s="36"/>
      <c r="UQZ77" s="338"/>
      <c r="URA77" s="36"/>
      <c r="URB77" s="338"/>
      <c r="URC77" s="36"/>
      <c r="URD77" s="338"/>
      <c r="URE77" s="36"/>
      <c r="URF77" s="338"/>
      <c r="URG77" s="36"/>
      <c r="URH77" s="338"/>
      <c r="URI77" s="36"/>
      <c r="URJ77" s="338"/>
      <c r="URK77" s="36"/>
      <c r="URL77" s="338"/>
      <c r="URM77" s="36"/>
      <c r="URN77" s="338"/>
      <c r="URO77" s="36"/>
      <c r="URP77" s="338"/>
      <c r="URQ77" s="36"/>
      <c r="URR77" s="338"/>
      <c r="URS77" s="36"/>
      <c r="URT77" s="338"/>
      <c r="URU77" s="36"/>
      <c r="URV77" s="338"/>
      <c r="URW77" s="36"/>
      <c r="URX77" s="338"/>
      <c r="URY77" s="36"/>
      <c r="URZ77" s="338"/>
      <c r="USA77" s="36"/>
      <c r="USB77" s="338"/>
      <c r="USC77" s="36"/>
      <c r="USD77" s="338"/>
      <c r="USE77" s="36"/>
      <c r="USF77" s="338"/>
      <c r="USG77" s="36"/>
      <c r="USH77" s="338"/>
      <c r="USI77" s="36"/>
      <c r="USJ77" s="338"/>
      <c r="USK77" s="36"/>
      <c r="USL77" s="338"/>
      <c r="USM77" s="36"/>
      <c r="USN77" s="338"/>
      <c r="USO77" s="36"/>
      <c r="USP77" s="338"/>
      <c r="USQ77" s="36"/>
      <c r="USR77" s="338"/>
      <c r="USS77" s="36"/>
      <c r="UST77" s="338"/>
      <c r="USU77" s="36"/>
      <c r="USV77" s="338"/>
      <c r="USW77" s="36"/>
      <c r="USX77" s="338"/>
      <c r="USY77" s="36"/>
      <c r="USZ77" s="338"/>
      <c r="UTA77" s="36"/>
      <c r="UTB77" s="338"/>
      <c r="UTC77" s="36"/>
      <c r="UTD77" s="338"/>
      <c r="UTE77" s="36"/>
      <c r="UTF77" s="338"/>
      <c r="UTG77" s="36"/>
      <c r="UTH77" s="338"/>
      <c r="UTI77" s="36"/>
      <c r="UTJ77" s="338"/>
      <c r="UTK77" s="36"/>
      <c r="UTL77" s="338"/>
      <c r="UTM77" s="36"/>
      <c r="UTN77" s="338"/>
      <c r="UTO77" s="36"/>
      <c r="UTP77" s="338"/>
      <c r="UTQ77" s="36"/>
      <c r="UTR77" s="338"/>
      <c r="UTS77" s="36"/>
      <c r="UTT77" s="338"/>
      <c r="UTU77" s="36"/>
      <c r="UTV77" s="338"/>
      <c r="UTW77" s="36"/>
      <c r="UTX77" s="338"/>
      <c r="UTY77" s="36"/>
      <c r="UTZ77" s="338"/>
      <c r="UUA77" s="36"/>
      <c r="UUB77" s="338"/>
      <c r="UUC77" s="36"/>
      <c r="UUD77" s="338"/>
      <c r="UUE77" s="36"/>
      <c r="UUF77" s="338"/>
      <c r="UUG77" s="36"/>
      <c r="UUH77" s="338"/>
      <c r="UUI77" s="36"/>
      <c r="UUJ77" s="338"/>
      <c r="UUK77" s="36"/>
      <c r="UUL77" s="338"/>
      <c r="UUM77" s="36"/>
      <c r="UUN77" s="338"/>
      <c r="UUO77" s="36"/>
      <c r="UUP77" s="338"/>
      <c r="UUQ77" s="36"/>
      <c r="UUR77" s="338"/>
      <c r="UUS77" s="36"/>
      <c r="UUT77" s="338"/>
      <c r="UUU77" s="36"/>
      <c r="UUV77" s="338"/>
      <c r="UUW77" s="36"/>
      <c r="UUX77" s="338"/>
      <c r="UUY77" s="36"/>
      <c r="UUZ77" s="338"/>
      <c r="UVA77" s="36"/>
      <c r="UVB77" s="338"/>
      <c r="UVC77" s="36"/>
      <c r="UVD77" s="338"/>
      <c r="UVE77" s="36"/>
      <c r="UVF77" s="338"/>
      <c r="UVG77" s="36"/>
      <c r="UVH77" s="338"/>
      <c r="UVI77" s="36"/>
      <c r="UVJ77" s="338"/>
      <c r="UVK77" s="36"/>
      <c r="UVL77" s="338"/>
      <c r="UVM77" s="36"/>
      <c r="UVN77" s="338"/>
      <c r="UVO77" s="36"/>
      <c r="UVP77" s="338"/>
      <c r="UVQ77" s="36"/>
      <c r="UVR77" s="338"/>
      <c r="UVS77" s="36"/>
      <c r="UVT77" s="338"/>
      <c r="UVU77" s="36"/>
      <c r="UVV77" s="338"/>
      <c r="UVW77" s="36"/>
      <c r="UVX77" s="338"/>
      <c r="UVY77" s="36"/>
      <c r="UVZ77" s="338"/>
      <c r="UWA77" s="36"/>
      <c r="UWB77" s="338"/>
      <c r="UWC77" s="36"/>
      <c r="UWD77" s="338"/>
      <c r="UWE77" s="36"/>
      <c r="UWF77" s="338"/>
      <c r="UWG77" s="36"/>
      <c r="UWH77" s="338"/>
      <c r="UWI77" s="36"/>
      <c r="UWJ77" s="338"/>
      <c r="UWK77" s="36"/>
      <c r="UWL77" s="338"/>
      <c r="UWM77" s="36"/>
      <c r="UWN77" s="338"/>
      <c r="UWO77" s="36"/>
      <c r="UWP77" s="338"/>
      <c r="UWQ77" s="36"/>
      <c r="UWR77" s="338"/>
      <c r="UWS77" s="36"/>
      <c r="UWT77" s="338"/>
      <c r="UWU77" s="36"/>
      <c r="UWV77" s="338"/>
      <c r="UWW77" s="36"/>
      <c r="UWX77" s="338"/>
      <c r="UWY77" s="36"/>
      <c r="UWZ77" s="338"/>
      <c r="UXA77" s="36"/>
      <c r="UXB77" s="338"/>
      <c r="UXC77" s="36"/>
      <c r="UXD77" s="338"/>
      <c r="UXE77" s="36"/>
      <c r="UXF77" s="338"/>
      <c r="UXG77" s="36"/>
      <c r="UXH77" s="338"/>
      <c r="UXI77" s="36"/>
      <c r="UXJ77" s="338"/>
      <c r="UXK77" s="36"/>
      <c r="UXL77" s="338"/>
      <c r="UXM77" s="36"/>
      <c r="UXN77" s="338"/>
      <c r="UXO77" s="36"/>
      <c r="UXP77" s="338"/>
      <c r="UXQ77" s="36"/>
      <c r="UXR77" s="338"/>
      <c r="UXS77" s="36"/>
      <c r="UXT77" s="338"/>
      <c r="UXU77" s="36"/>
      <c r="UXV77" s="338"/>
      <c r="UXW77" s="36"/>
      <c r="UXX77" s="338"/>
      <c r="UXY77" s="36"/>
      <c r="UXZ77" s="338"/>
      <c r="UYA77" s="36"/>
      <c r="UYB77" s="338"/>
      <c r="UYC77" s="36"/>
      <c r="UYD77" s="338"/>
      <c r="UYE77" s="36"/>
      <c r="UYF77" s="338"/>
      <c r="UYG77" s="36"/>
      <c r="UYH77" s="338"/>
      <c r="UYI77" s="36"/>
      <c r="UYJ77" s="338"/>
      <c r="UYK77" s="36"/>
      <c r="UYL77" s="338"/>
      <c r="UYM77" s="36"/>
      <c r="UYN77" s="338"/>
      <c r="UYO77" s="36"/>
      <c r="UYP77" s="338"/>
      <c r="UYQ77" s="36"/>
      <c r="UYR77" s="338"/>
      <c r="UYS77" s="36"/>
      <c r="UYT77" s="338"/>
      <c r="UYU77" s="36"/>
      <c r="UYV77" s="338"/>
      <c r="UYW77" s="36"/>
      <c r="UYX77" s="338"/>
      <c r="UYY77" s="36"/>
      <c r="UYZ77" s="338"/>
      <c r="UZA77" s="36"/>
      <c r="UZB77" s="338"/>
      <c r="UZC77" s="36"/>
      <c r="UZD77" s="338"/>
      <c r="UZE77" s="36"/>
      <c r="UZF77" s="338"/>
      <c r="UZG77" s="36"/>
      <c r="UZH77" s="338"/>
      <c r="UZI77" s="36"/>
      <c r="UZJ77" s="338"/>
      <c r="UZK77" s="36"/>
      <c r="UZL77" s="338"/>
      <c r="UZM77" s="36"/>
      <c r="UZN77" s="338"/>
      <c r="UZO77" s="36"/>
      <c r="UZP77" s="338"/>
      <c r="UZQ77" s="36"/>
      <c r="UZR77" s="338"/>
      <c r="UZS77" s="36"/>
      <c r="UZT77" s="338"/>
      <c r="UZU77" s="36"/>
      <c r="UZV77" s="338"/>
      <c r="UZW77" s="36"/>
      <c r="UZX77" s="338"/>
      <c r="UZY77" s="36"/>
      <c r="UZZ77" s="338"/>
      <c r="VAA77" s="36"/>
      <c r="VAB77" s="338"/>
      <c r="VAC77" s="36"/>
      <c r="VAD77" s="338"/>
      <c r="VAE77" s="36"/>
      <c r="VAF77" s="338"/>
      <c r="VAG77" s="36"/>
      <c r="VAH77" s="338"/>
      <c r="VAI77" s="36"/>
      <c r="VAJ77" s="338"/>
      <c r="VAK77" s="36"/>
      <c r="VAL77" s="338"/>
      <c r="VAM77" s="36"/>
      <c r="VAN77" s="338"/>
      <c r="VAO77" s="36"/>
      <c r="VAP77" s="338"/>
      <c r="VAQ77" s="36"/>
      <c r="VAR77" s="338"/>
      <c r="VAS77" s="36"/>
      <c r="VAT77" s="338"/>
      <c r="VAU77" s="36"/>
      <c r="VAV77" s="338"/>
      <c r="VAW77" s="36"/>
      <c r="VAX77" s="338"/>
      <c r="VAY77" s="36"/>
      <c r="VAZ77" s="338"/>
      <c r="VBA77" s="36"/>
      <c r="VBB77" s="338"/>
      <c r="VBC77" s="36"/>
      <c r="VBD77" s="338"/>
      <c r="VBE77" s="36"/>
      <c r="VBF77" s="338"/>
      <c r="VBG77" s="36"/>
      <c r="VBH77" s="338"/>
      <c r="VBI77" s="36"/>
      <c r="VBJ77" s="338"/>
      <c r="VBK77" s="36"/>
      <c r="VBL77" s="338"/>
      <c r="VBM77" s="36"/>
      <c r="VBN77" s="338"/>
      <c r="VBO77" s="36"/>
      <c r="VBP77" s="338"/>
      <c r="VBQ77" s="36"/>
      <c r="VBR77" s="338"/>
      <c r="VBS77" s="36"/>
      <c r="VBT77" s="338"/>
      <c r="VBU77" s="36"/>
      <c r="VBV77" s="338"/>
      <c r="VBW77" s="36"/>
      <c r="VBX77" s="338"/>
      <c r="VBY77" s="36"/>
      <c r="VBZ77" s="338"/>
      <c r="VCA77" s="36"/>
      <c r="VCB77" s="338"/>
      <c r="VCC77" s="36"/>
      <c r="VCD77" s="338"/>
      <c r="VCE77" s="36"/>
      <c r="VCF77" s="338"/>
      <c r="VCG77" s="36"/>
      <c r="VCH77" s="338"/>
      <c r="VCI77" s="36"/>
      <c r="VCJ77" s="338"/>
      <c r="VCK77" s="36"/>
      <c r="VCL77" s="338"/>
      <c r="VCM77" s="36"/>
      <c r="VCN77" s="338"/>
      <c r="VCO77" s="36"/>
      <c r="VCP77" s="338"/>
      <c r="VCQ77" s="36"/>
      <c r="VCR77" s="338"/>
      <c r="VCS77" s="36"/>
      <c r="VCT77" s="338"/>
      <c r="VCU77" s="36"/>
      <c r="VCV77" s="338"/>
      <c r="VCW77" s="36"/>
      <c r="VCX77" s="338"/>
      <c r="VCY77" s="36"/>
      <c r="VCZ77" s="338"/>
      <c r="VDA77" s="36"/>
      <c r="VDB77" s="338"/>
      <c r="VDC77" s="36"/>
      <c r="VDD77" s="338"/>
      <c r="VDE77" s="36"/>
      <c r="VDF77" s="338"/>
      <c r="VDG77" s="36"/>
      <c r="VDH77" s="338"/>
      <c r="VDI77" s="36"/>
      <c r="VDJ77" s="338"/>
      <c r="VDK77" s="36"/>
      <c r="VDL77" s="338"/>
      <c r="VDM77" s="36"/>
      <c r="VDN77" s="338"/>
      <c r="VDO77" s="36"/>
      <c r="VDP77" s="338"/>
      <c r="VDQ77" s="36"/>
      <c r="VDR77" s="338"/>
      <c r="VDS77" s="36"/>
      <c r="VDT77" s="338"/>
      <c r="VDU77" s="36"/>
      <c r="VDV77" s="338"/>
      <c r="VDW77" s="36"/>
      <c r="VDX77" s="338"/>
      <c r="VDY77" s="36"/>
      <c r="VDZ77" s="338"/>
      <c r="VEA77" s="36"/>
      <c r="VEB77" s="338"/>
      <c r="VEC77" s="36"/>
      <c r="VED77" s="338"/>
      <c r="VEE77" s="36"/>
      <c r="VEF77" s="338"/>
      <c r="VEG77" s="36"/>
      <c r="VEH77" s="338"/>
      <c r="VEI77" s="36"/>
      <c r="VEJ77" s="338"/>
      <c r="VEK77" s="36"/>
      <c r="VEL77" s="338"/>
      <c r="VEM77" s="36"/>
      <c r="VEN77" s="338"/>
      <c r="VEO77" s="36"/>
      <c r="VEP77" s="338"/>
      <c r="VEQ77" s="36"/>
      <c r="VER77" s="338"/>
      <c r="VES77" s="36"/>
      <c r="VET77" s="338"/>
      <c r="VEU77" s="36"/>
      <c r="VEV77" s="338"/>
      <c r="VEW77" s="36"/>
      <c r="VEX77" s="338"/>
      <c r="VEY77" s="36"/>
      <c r="VEZ77" s="338"/>
      <c r="VFA77" s="36"/>
      <c r="VFB77" s="338"/>
      <c r="VFC77" s="36"/>
      <c r="VFD77" s="338"/>
      <c r="VFE77" s="36"/>
      <c r="VFF77" s="338"/>
      <c r="VFG77" s="36"/>
      <c r="VFH77" s="338"/>
      <c r="VFI77" s="36"/>
      <c r="VFJ77" s="338"/>
      <c r="VFK77" s="36"/>
      <c r="VFL77" s="338"/>
      <c r="VFM77" s="36"/>
      <c r="VFN77" s="338"/>
      <c r="VFO77" s="36"/>
      <c r="VFP77" s="338"/>
      <c r="VFQ77" s="36"/>
      <c r="VFR77" s="338"/>
      <c r="VFS77" s="36"/>
      <c r="VFT77" s="338"/>
      <c r="VFU77" s="36"/>
      <c r="VFV77" s="338"/>
      <c r="VFW77" s="36"/>
      <c r="VFX77" s="338"/>
      <c r="VFY77" s="36"/>
      <c r="VFZ77" s="338"/>
      <c r="VGA77" s="36"/>
      <c r="VGB77" s="338"/>
      <c r="VGC77" s="36"/>
      <c r="VGD77" s="338"/>
      <c r="VGE77" s="36"/>
      <c r="VGF77" s="338"/>
      <c r="VGG77" s="36"/>
      <c r="VGH77" s="338"/>
      <c r="VGI77" s="36"/>
      <c r="VGJ77" s="338"/>
      <c r="VGK77" s="36"/>
      <c r="VGL77" s="338"/>
      <c r="VGM77" s="36"/>
      <c r="VGN77" s="338"/>
      <c r="VGO77" s="36"/>
      <c r="VGP77" s="338"/>
      <c r="VGQ77" s="36"/>
      <c r="VGR77" s="338"/>
      <c r="VGS77" s="36"/>
      <c r="VGT77" s="338"/>
      <c r="VGU77" s="36"/>
      <c r="VGV77" s="338"/>
      <c r="VGW77" s="36"/>
      <c r="VGX77" s="338"/>
      <c r="VGY77" s="36"/>
      <c r="VGZ77" s="338"/>
      <c r="VHA77" s="36"/>
      <c r="VHB77" s="338"/>
      <c r="VHC77" s="36"/>
      <c r="VHD77" s="338"/>
      <c r="VHE77" s="36"/>
      <c r="VHF77" s="338"/>
      <c r="VHG77" s="36"/>
      <c r="VHH77" s="338"/>
      <c r="VHI77" s="36"/>
      <c r="VHJ77" s="338"/>
      <c r="VHK77" s="36"/>
      <c r="VHL77" s="338"/>
      <c r="VHM77" s="36"/>
      <c r="VHN77" s="338"/>
      <c r="VHO77" s="36"/>
      <c r="VHP77" s="338"/>
      <c r="VHQ77" s="36"/>
      <c r="VHR77" s="338"/>
      <c r="VHS77" s="36"/>
      <c r="VHT77" s="338"/>
      <c r="VHU77" s="36"/>
      <c r="VHV77" s="338"/>
      <c r="VHW77" s="36"/>
      <c r="VHX77" s="338"/>
      <c r="VHY77" s="36"/>
      <c r="VHZ77" s="338"/>
      <c r="VIA77" s="36"/>
      <c r="VIB77" s="338"/>
      <c r="VIC77" s="36"/>
      <c r="VID77" s="338"/>
      <c r="VIE77" s="36"/>
      <c r="VIF77" s="338"/>
      <c r="VIG77" s="36"/>
      <c r="VIH77" s="338"/>
      <c r="VII77" s="36"/>
      <c r="VIJ77" s="338"/>
      <c r="VIK77" s="36"/>
      <c r="VIL77" s="338"/>
      <c r="VIM77" s="36"/>
      <c r="VIN77" s="338"/>
      <c r="VIO77" s="36"/>
      <c r="VIP77" s="338"/>
      <c r="VIQ77" s="36"/>
      <c r="VIR77" s="338"/>
      <c r="VIS77" s="36"/>
      <c r="VIT77" s="338"/>
      <c r="VIU77" s="36"/>
      <c r="VIV77" s="338"/>
      <c r="VIW77" s="36"/>
      <c r="VIX77" s="338"/>
      <c r="VIY77" s="36"/>
      <c r="VIZ77" s="338"/>
      <c r="VJA77" s="36"/>
      <c r="VJB77" s="338"/>
      <c r="VJC77" s="36"/>
      <c r="VJD77" s="338"/>
      <c r="VJE77" s="36"/>
      <c r="VJF77" s="338"/>
      <c r="VJG77" s="36"/>
      <c r="VJH77" s="338"/>
      <c r="VJI77" s="36"/>
      <c r="VJJ77" s="338"/>
      <c r="VJK77" s="36"/>
      <c r="VJL77" s="338"/>
      <c r="VJM77" s="36"/>
      <c r="VJN77" s="338"/>
      <c r="VJO77" s="36"/>
      <c r="VJP77" s="338"/>
      <c r="VJQ77" s="36"/>
      <c r="VJR77" s="338"/>
      <c r="VJS77" s="36"/>
      <c r="VJT77" s="338"/>
      <c r="VJU77" s="36"/>
      <c r="VJV77" s="338"/>
      <c r="VJW77" s="36"/>
      <c r="VJX77" s="338"/>
      <c r="VJY77" s="36"/>
      <c r="VJZ77" s="338"/>
      <c r="VKA77" s="36"/>
      <c r="VKB77" s="338"/>
      <c r="VKC77" s="36"/>
      <c r="VKD77" s="338"/>
      <c r="VKE77" s="36"/>
      <c r="VKF77" s="338"/>
      <c r="VKG77" s="36"/>
      <c r="VKH77" s="338"/>
      <c r="VKI77" s="36"/>
      <c r="VKJ77" s="338"/>
      <c r="VKK77" s="36"/>
      <c r="VKL77" s="338"/>
      <c r="VKM77" s="36"/>
      <c r="VKN77" s="338"/>
      <c r="VKO77" s="36"/>
      <c r="VKP77" s="338"/>
      <c r="VKQ77" s="36"/>
      <c r="VKR77" s="338"/>
      <c r="VKS77" s="36"/>
      <c r="VKT77" s="338"/>
      <c r="VKU77" s="36"/>
      <c r="VKV77" s="338"/>
      <c r="VKW77" s="36"/>
      <c r="VKX77" s="338"/>
      <c r="VKY77" s="36"/>
      <c r="VKZ77" s="338"/>
      <c r="VLA77" s="36"/>
      <c r="VLB77" s="338"/>
      <c r="VLC77" s="36"/>
      <c r="VLD77" s="338"/>
      <c r="VLE77" s="36"/>
      <c r="VLF77" s="338"/>
      <c r="VLG77" s="36"/>
      <c r="VLH77" s="338"/>
      <c r="VLI77" s="36"/>
      <c r="VLJ77" s="338"/>
      <c r="VLK77" s="36"/>
      <c r="VLL77" s="338"/>
      <c r="VLM77" s="36"/>
      <c r="VLN77" s="338"/>
      <c r="VLO77" s="36"/>
      <c r="VLP77" s="338"/>
      <c r="VLQ77" s="36"/>
      <c r="VLR77" s="338"/>
      <c r="VLS77" s="36"/>
      <c r="VLT77" s="338"/>
      <c r="VLU77" s="36"/>
      <c r="VLV77" s="338"/>
      <c r="VLW77" s="36"/>
      <c r="VLX77" s="338"/>
      <c r="VLY77" s="36"/>
      <c r="VLZ77" s="338"/>
      <c r="VMA77" s="36"/>
      <c r="VMB77" s="338"/>
      <c r="VMC77" s="36"/>
      <c r="VMD77" s="338"/>
      <c r="VME77" s="36"/>
      <c r="VMF77" s="338"/>
      <c r="VMG77" s="36"/>
      <c r="VMH77" s="338"/>
      <c r="VMI77" s="36"/>
      <c r="VMJ77" s="338"/>
      <c r="VMK77" s="36"/>
      <c r="VML77" s="338"/>
      <c r="VMM77" s="36"/>
      <c r="VMN77" s="338"/>
      <c r="VMO77" s="36"/>
      <c r="VMP77" s="338"/>
      <c r="VMQ77" s="36"/>
      <c r="VMR77" s="338"/>
      <c r="VMS77" s="36"/>
      <c r="VMT77" s="338"/>
      <c r="VMU77" s="36"/>
      <c r="VMV77" s="338"/>
      <c r="VMW77" s="36"/>
      <c r="VMX77" s="338"/>
      <c r="VMY77" s="36"/>
      <c r="VMZ77" s="338"/>
      <c r="VNA77" s="36"/>
      <c r="VNB77" s="338"/>
      <c r="VNC77" s="36"/>
      <c r="VND77" s="338"/>
      <c r="VNE77" s="36"/>
      <c r="VNF77" s="338"/>
      <c r="VNG77" s="36"/>
      <c r="VNH77" s="338"/>
      <c r="VNI77" s="36"/>
      <c r="VNJ77" s="338"/>
      <c r="VNK77" s="36"/>
      <c r="VNL77" s="338"/>
      <c r="VNM77" s="36"/>
      <c r="VNN77" s="338"/>
      <c r="VNO77" s="36"/>
      <c r="VNP77" s="338"/>
      <c r="VNQ77" s="36"/>
      <c r="VNR77" s="338"/>
      <c r="VNS77" s="36"/>
      <c r="VNT77" s="338"/>
      <c r="VNU77" s="36"/>
      <c r="VNV77" s="338"/>
      <c r="VNW77" s="36"/>
      <c r="VNX77" s="338"/>
      <c r="VNY77" s="36"/>
      <c r="VNZ77" s="338"/>
      <c r="VOA77" s="36"/>
      <c r="VOB77" s="338"/>
      <c r="VOC77" s="36"/>
      <c r="VOD77" s="338"/>
      <c r="VOE77" s="36"/>
      <c r="VOF77" s="338"/>
      <c r="VOG77" s="36"/>
      <c r="VOH77" s="338"/>
      <c r="VOI77" s="36"/>
      <c r="VOJ77" s="338"/>
      <c r="VOK77" s="36"/>
      <c r="VOL77" s="338"/>
      <c r="VOM77" s="36"/>
      <c r="VON77" s="338"/>
      <c r="VOO77" s="36"/>
      <c r="VOP77" s="338"/>
      <c r="VOQ77" s="36"/>
      <c r="VOR77" s="338"/>
      <c r="VOS77" s="36"/>
      <c r="VOT77" s="338"/>
      <c r="VOU77" s="36"/>
      <c r="VOV77" s="338"/>
      <c r="VOW77" s="36"/>
      <c r="VOX77" s="338"/>
      <c r="VOY77" s="36"/>
      <c r="VOZ77" s="338"/>
      <c r="VPA77" s="36"/>
      <c r="VPB77" s="338"/>
      <c r="VPC77" s="36"/>
      <c r="VPD77" s="338"/>
      <c r="VPE77" s="36"/>
      <c r="VPF77" s="338"/>
      <c r="VPG77" s="36"/>
      <c r="VPH77" s="338"/>
      <c r="VPI77" s="36"/>
      <c r="VPJ77" s="338"/>
      <c r="VPK77" s="36"/>
      <c r="VPL77" s="338"/>
      <c r="VPM77" s="36"/>
      <c r="VPN77" s="338"/>
      <c r="VPO77" s="36"/>
      <c r="VPP77" s="338"/>
      <c r="VPQ77" s="36"/>
      <c r="VPR77" s="338"/>
      <c r="VPS77" s="36"/>
      <c r="VPT77" s="338"/>
      <c r="VPU77" s="36"/>
      <c r="VPV77" s="338"/>
      <c r="VPW77" s="36"/>
      <c r="VPX77" s="338"/>
      <c r="VPY77" s="36"/>
      <c r="VPZ77" s="338"/>
      <c r="VQA77" s="36"/>
      <c r="VQB77" s="338"/>
      <c r="VQC77" s="36"/>
      <c r="VQD77" s="338"/>
      <c r="VQE77" s="36"/>
      <c r="VQF77" s="338"/>
      <c r="VQG77" s="36"/>
      <c r="VQH77" s="338"/>
      <c r="VQI77" s="36"/>
      <c r="VQJ77" s="338"/>
      <c r="VQK77" s="36"/>
      <c r="VQL77" s="338"/>
      <c r="VQM77" s="36"/>
      <c r="VQN77" s="338"/>
      <c r="VQO77" s="36"/>
      <c r="VQP77" s="338"/>
      <c r="VQQ77" s="36"/>
      <c r="VQR77" s="338"/>
      <c r="VQS77" s="36"/>
      <c r="VQT77" s="338"/>
      <c r="VQU77" s="36"/>
      <c r="VQV77" s="338"/>
      <c r="VQW77" s="36"/>
      <c r="VQX77" s="338"/>
      <c r="VQY77" s="36"/>
      <c r="VQZ77" s="338"/>
      <c r="VRA77" s="36"/>
      <c r="VRB77" s="338"/>
      <c r="VRC77" s="36"/>
      <c r="VRD77" s="338"/>
      <c r="VRE77" s="36"/>
      <c r="VRF77" s="338"/>
      <c r="VRG77" s="36"/>
      <c r="VRH77" s="338"/>
      <c r="VRI77" s="36"/>
      <c r="VRJ77" s="338"/>
      <c r="VRK77" s="36"/>
      <c r="VRL77" s="338"/>
      <c r="VRM77" s="36"/>
      <c r="VRN77" s="338"/>
      <c r="VRO77" s="36"/>
      <c r="VRP77" s="338"/>
      <c r="VRQ77" s="36"/>
      <c r="VRR77" s="338"/>
      <c r="VRS77" s="36"/>
      <c r="VRT77" s="338"/>
      <c r="VRU77" s="36"/>
      <c r="VRV77" s="338"/>
      <c r="VRW77" s="36"/>
      <c r="VRX77" s="338"/>
      <c r="VRY77" s="36"/>
      <c r="VRZ77" s="338"/>
      <c r="VSA77" s="36"/>
      <c r="VSB77" s="338"/>
      <c r="VSC77" s="36"/>
      <c r="VSD77" s="338"/>
      <c r="VSE77" s="36"/>
      <c r="VSF77" s="338"/>
      <c r="VSG77" s="36"/>
      <c r="VSH77" s="338"/>
      <c r="VSI77" s="36"/>
      <c r="VSJ77" s="338"/>
      <c r="VSK77" s="36"/>
      <c r="VSL77" s="338"/>
      <c r="VSM77" s="36"/>
      <c r="VSN77" s="338"/>
      <c r="VSO77" s="36"/>
      <c r="VSP77" s="338"/>
      <c r="VSQ77" s="36"/>
      <c r="VSR77" s="338"/>
      <c r="VSS77" s="36"/>
      <c r="VST77" s="338"/>
      <c r="VSU77" s="36"/>
      <c r="VSV77" s="338"/>
      <c r="VSW77" s="36"/>
      <c r="VSX77" s="338"/>
      <c r="VSY77" s="36"/>
      <c r="VSZ77" s="338"/>
      <c r="VTA77" s="36"/>
      <c r="VTB77" s="338"/>
      <c r="VTC77" s="36"/>
      <c r="VTD77" s="338"/>
      <c r="VTE77" s="36"/>
      <c r="VTF77" s="338"/>
      <c r="VTG77" s="36"/>
      <c r="VTH77" s="338"/>
      <c r="VTI77" s="36"/>
      <c r="VTJ77" s="338"/>
      <c r="VTK77" s="36"/>
      <c r="VTL77" s="338"/>
      <c r="VTM77" s="36"/>
      <c r="VTN77" s="338"/>
      <c r="VTO77" s="36"/>
      <c r="VTP77" s="338"/>
      <c r="VTQ77" s="36"/>
      <c r="VTR77" s="338"/>
      <c r="VTS77" s="36"/>
      <c r="VTT77" s="338"/>
      <c r="VTU77" s="36"/>
      <c r="VTV77" s="338"/>
      <c r="VTW77" s="36"/>
      <c r="VTX77" s="338"/>
      <c r="VTY77" s="36"/>
      <c r="VTZ77" s="338"/>
      <c r="VUA77" s="36"/>
      <c r="VUB77" s="338"/>
      <c r="VUC77" s="36"/>
      <c r="VUD77" s="338"/>
      <c r="VUE77" s="36"/>
      <c r="VUF77" s="338"/>
      <c r="VUG77" s="36"/>
      <c r="VUH77" s="338"/>
      <c r="VUI77" s="36"/>
      <c r="VUJ77" s="338"/>
      <c r="VUK77" s="36"/>
      <c r="VUL77" s="338"/>
      <c r="VUM77" s="36"/>
      <c r="VUN77" s="338"/>
      <c r="VUO77" s="36"/>
      <c r="VUP77" s="338"/>
      <c r="VUQ77" s="36"/>
      <c r="VUR77" s="338"/>
      <c r="VUS77" s="36"/>
      <c r="VUT77" s="338"/>
      <c r="VUU77" s="36"/>
      <c r="VUV77" s="338"/>
      <c r="VUW77" s="36"/>
      <c r="VUX77" s="338"/>
      <c r="VUY77" s="36"/>
      <c r="VUZ77" s="338"/>
      <c r="VVA77" s="36"/>
      <c r="VVB77" s="338"/>
      <c r="VVC77" s="36"/>
      <c r="VVD77" s="338"/>
      <c r="VVE77" s="36"/>
      <c r="VVF77" s="338"/>
      <c r="VVG77" s="36"/>
      <c r="VVH77" s="338"/>
      <c r="VVI77" s="36"/>
      <c r="VVJ77" s="338"/>
      <c r="VVK77" s="36"/>
      <c r="VVL77" s="338"/>
      <c r="VVM77" s="36"/>
      <c r="VVN77" s="338"/>
      <c r="VVO77" s="36"/>
      <c r="VVP77" s="338"/>
      <c r="VVQ77" s="36"/>
      <c r="VVR77" s="338"/>
      <c r="VVS77" s="36"/>
      <c r="VVT77" s="338"/>
      <c r="VVU77" s="36"/>
      <c r="VVV77" s="338"/>
      <c r="VVW77" s="36"/>
      <c r="VVX77" s="338"/>
      <c r="VVY77" s="36"/>
      <c r="VVZ77" s="338"/>
      <c r="VWA77" s="36"/>
      <c r="VWB77" s="338"/>
      <c r="VWC77" s="36"/>
      <c r="VWD77" s="338"/>
      <c r="VWE77" s="36"/>
      <c r="VWF77" s="338"/>
      <c r="VWG77" s="36"/>
      <c r="VWH77" s="338"/>
      <c r="VWI77" s="36"/>
      <c r="VWJ77" s="338"/>
      <c r="VWK77" s="36"/>
      <c r="VWL77" s="338"/>
      <c r="VWM77" s="36"/>
      <c r="VWN77" s="338"/>
      <c r="VWO77" s="36"/>
      <c r="VWP77" s="338"/>
      <c r="VWQ77" s="36"/>
      <c r="VWR77" s="338"/>
      <c r="VWS77" s="36"/>
      <c r="VWT77" s="338"/>
      <c r="VWU77" s="36"/>
      <c r="VWV77" s="338"/>
      <c r="VWW77" s="36"/>
      <c r="VWX77" s="338"/>
      <c r="VWY77" s="36"/>
      <c r="VWZ77" s="338"/>
      <c r="VXA77" s="36"/>
      <c r="VXB77" s="338"/>
      <c r="VXC77" s="36"/>
      <c r="VXD77" s="338"/>
      <c r="VXE77" s="36"/>
      <c r="VXF77" s="338"/>
      <c r="VXG77" s="36"/>
      <c r="VXH77" s="338"/>
      <c r="VXI77" s="36"/>
      <c r="VXJ77" s="338"/>
      <c r="VXK77" s="36"/>
      <c r="VXL77" s="338"/>
      <c r="VXM77" s="36"/>
      <c r="VXN77" s="338"/>
      <c r="VXO77" s="36"/>
      <c r="VXP77" s="338"/>
      <c r="VXQ77" s="36"/>
      <c r="VXR77" s="338"/>
      <c r="VXS77" s="36"/>
      <c r="VXT77" s="338"/>
      <c r="VXU77" s="36"/>
      <c r="VXV77" s="338"/>
      <c r="VXW77" s="36"/>
      <c r="VXX77" s="338"/>
      <c r="VXY77" s="36"/>
      <c r="VXZ77" s="338"/>
      <c r="VYA77" s="36"/>
      <c r="VYB77" s="338"/>
      <c r="VYC77" s="36"/>
      <c r="VYD77" s="338"/>
      <c r="VYE77" s="36"/>
      <c r="VYF77" s="338"/>
      <c r="VYG77" s="36"/>
      <c r="VYH77" s="338"/>
      <c r="VYI77" s="36"/>
      <c r="VYJ77" s="338"/>
      <c r="VYK77" s="36"/>
      <c r="VYL77" s="338"/>
      <c r="VYM77" s="36"/>
      <c r="VYN77" s="338"/>
      <c r="VYO77" s="36"/>
      <c r="VYP77" s="338"/>
      <c r="VYQ77" s="36"/>
      <c r="VYR77" s="338"/>
      <c r="VYS77" s="36"/>
      <c r="VYT77" s="338"/>
      <c r="VYU77" s="36"/>
      <c r="VYV77" s="338"/>
      <c r="VYW77" s="36"/>
      <c r="VYX77" s="338"/>
      <c r="VYY77" s="36"/>
      <c r="VYZ77" s="338"/>
      <c r="VZA77" s="36"/>
      <c r="VZB77" s="338"/>
      <c r="VZC77" s="36"/>
      <c r="VZD77" s="338"/>
      <c r="VZE77" s="36"/>
      <c r="VZF77" s="338"/>
      <c r="VZG77" s="36"/>
      <c r="VZH77" s="338"/>
      <c r="VZI77" s="36"/>
      <c r="VZJ77" s="338"/>
      <c r="VZK77" s="36"/>
      <c r="VZL77" s="338"/>
      <c r="VZM77" s="36"/>
      <c r="VZN77" s="338"/>
      <c r="VZO77" s="36"/>
      <c r="VZP77" s="338"/>
      <c r="VZQ77" s="36"/>
      <c r="VZR77" s="338"/>
      <c r="VZS77" s="36"/>
      <c r="VZT77" s="338"/>
      <c r="VZU77" s="36"/>
      <c r="VZV77" s="338"/>
      <c r="VZW77" s="36"/>
      <c r="VZX77" s="338"/>
      <c r="VZY77" s="36"/>
      <c r="VZZ77" s="338"/>
      <c r="WAA77" s="36"/>
      <c r="WAB77" s="338"/>
      <c r="WAC77" s="36"/>
      <c r="WAD77" s="338"/>
      <c r="WAE77" s="36"/>
      <c r="WAF77" s="338"/>
      <c r="WAG77" s="36"/>
      <c r="WAH77" s="338"/>
      <c r="WAI77" s="36"/>
      <c r="WAJ77" s="338"/>
      <c r="WAK77" s="36"/>
      <c r="WAL77" s="338"/>
      <c r="WAM77" s="36"/>
      <c r="WAN77" s="338"/>
      <c r="WAO77" s="36"/>
      <c r="WAP77" s="338"/>
      <c r="WAQ77" s="36"/>
      <c r="WAR77" s="338"/>
      <c r="WAS77" s="36"/>
      <c r="WAT77" s="338"/>
      <c r="WAU77" s="36"/>
      <c r="WAV77" s="338"/>
      <c r="WAW77" s="36"/>
      <c r="WAX77" s="338"/>
      <c r="WAY77" s="36"/>
      <c r="WAZ77" s="338"/>
      <c r="WBA77" s="36"/>
      <c r="WBB77" s="338"/>
      <c r="WBC77" s="36"/>
      <c r="WBD77" s="338"/>
      <c r="WBE77" s="36"/>
      <c r="WBF77" s="338"/>
      <c r="WBG77" s="36"/>
      <c r="WBH77" s="338"/>
      <c r="WBI77" s="36"/>
      <c r="WBJ77" s="338"/>
      <c r="WBK77" s="36"/>
      <c r="WBL77" s="338"/>
      <c r="WBM77" s="36"/>
      <c r="WBN77" s="338"/>
      <c r="WBO77" s="36"/>
      <c r="WBP77" s="338"/>
      <c r="WBQ77" s="36"/>
      <c r="WBR77" s="338"/>
      <c r="WBS77" s="36"/>
      <c r="WBT77" s="338"/>
      <c r="WBU77" s="36"/>
      <c r="WBV77" s="338"/>
      <c r="WBW77" s="36"/>
      <c r="WBX77" s="338"/>
      <c r="WBY77" s="36"/>
      <c r="WBZ77" s="338"/>
      <c r="WCA77" s="36"/>
      <c r="WCB77" s="338"/>
      <c r="WCC77" s="36"/>
      <c r="WCD77" s="338"/>
      <c r="WCE77" s="36"/>
      <c r="WCF77" s="338"/>
      <c r="WCG77" s="36"/>
      <c r="WCH77" s="338"/>
      <c r="WCI77" s="36"/>
      <c r="WCJ77" s="338"/>
      <c r="WCK77" s="36"/>
      <c r="WCL77" s="338"/>
      <c r="WCM77" s="36"/>
      <c r="WCN77" s="338"/>
      <c r="WCO77" s="36"/>
      <c r="WCP77" s="338"/>
      <c r="WCQ77" s="36"/>
      <c r="WCR77" s="338"/>
      <c r="WCS77" s="36"/>
      <c r="WCT77" s="338"/>
      <c r="WCU77" s="36"/>
      <c r="WCV77" s="338"/>
      <c r="WCW77" s="36"/>
      <c r="WCX77" s="338"/>
      <c r="WCY77" s="36"/>
      <c r="WCZ77" s="338"/>
      <c r="WDA77" s="36"/>
      <c r="WDB77" s="338"/>
      <c r="WDC77" s="36"/>
      <c r="WDD77" s="338"/>
      <c r="WDE77" s="36"/>
      <c r="WDF77" s="338"/>
      <c r="WDG77" s="36"/>
      <c r="WDH77" s="338"/>
      <c r="WDI77" s="36"/>
      <c r="WDJ77" s="338"/>
      <c r="WDK77" s="36"/>
      <c r="WDL77" s="338"/>
      <c r="WDM77" s="36"/>
      <c r="WDN77" s="338"/>
      <c r="WDO77" s="36"/>
      <c r="WDP77" s="338"/>
      <c r="WDQ77" s="36"/>
      <c r="WDR77" s="338"/>
      <c r="WDS77" s="36"/>
      <c r="WDT77" s="338"/>
      <c r="WDU77" s="36"/>
      <c r="WDV77" s="338"/>
      <c r="WDW77" s="36"/>
      <c r="WDX77" s="338"/>
      <c r="WDY77" s="36"/>
      <c r="WDZ77" s="338"/>
      <c r="WEA77" s="36"/>
      <c r="WEB77" s="338"/>
      <c r="WEC77" s="36"/>
      <c r="WED77" s="338"/>
      <c r="WEE77" s="36"/>
      <c r="WEF77" s="338"/>
      <c r="WEG77" s="36"/>
      <c r="WEH77" s="338"/>
      <c r="WEI77" s="36"/>
      <c r="WEJ77" s="338"/>
      <c r="WEK77" s="36"/>
      <c r="WEL77" s="338"/>
      <c r="WEM77" s="36"/>
      <c r="WEN77" s="338"/>
      <c r="WEO77" s="36"/>
      <c r="WEP77" s="338"/>
      <c r="WEQ77" s="36"/>
      <c r="WER77" s="338"/>
      <c r="WES77" s="36"/>
      <c r="WET77" s="338"/>
      <c r="WEU77" s="36"/>
      <c r="WEV77" s="338"/>
      <c r="WEW77" s="36"/>
      <c r="WEX77" s="338"/>
      <c r="WEY77" s="36"/>
      <c r="WEZ77" s="338"/>
      <c r="WFA77" s="36"/>
      <c r="WFB77" s="338"/>
      <c r="WFC77" s="36"/>
      <c r="WFD77" s="338"/>
      <c r="WFE77" s="36"/>
      <c r="WFF77" s="338"/>
      <c r="WFG77" s="36"/>
      <c r="WFH77" s="338"/>
      <c r="WFI77" s="36"/>
      <c r="WFJ77" s="338"/>
      <c r="WFK77" s="36"/>
      <c r="WFL77" s="338"/>
      <c r="WFM77" s="36"/>
      <c r="WFN77" s="338"/>
      <c r="WFO77" s="36"/>
      <c r="WFP77" s="338"/>
      <c r="WFQ77" s="36"/>
      <c r="WFR77" s="338"/>
      <c r="WFS77" s="36"/>
      <c r="WFT77" s="338"/>
      <c r="WFU77" s="36"/>
      <c r="WFV77" s="338"/>
      <c r="WFW77" s="36"/>
      <c r="WFX77" s="338"/>
      <c r="WFY77" s="36"/>
      <c r="WFZ77" s="338"/>
      <c r="WGA77" s="36"/>
      <c r="WGB77" s="338"/>
      <c r="WGC77" s="36"/>
      <c r="WGD77" s="338"/>
      <c r="WGE77" s="36"/>
      <c r="WGF77" s="338"/>
      <c r="WGG77" s="36"/>
      <c r="WGH77" s="338"/>
      <c r="WGI77" s="36"/>
      <c r="WGJ77" s="338"/>
      <c r="WGK77" s="36"/>
      <c r="WGL77" s="338"/>
      <c r="WGM77" s="36"/>
      <c r="WGN77" s="338"/>
      <c r="WGO77" s="36"/>
      <c r="WGP77" s="338"/>
      <c r="WGQ77" s="36"/>
      <c r="WGR77" s="338"/>
      <c r="WGS77" s="36"/>
      <c r="WGT77" s="338"/>
      <c r="WGU77" s="36"/>
      <c r="WGV77" s="338"/>
      <c r="WGW77" s="36"/>
      <c r="WGX77" s="338"/>
      <c r="WGY77" s="36"/>
      <c r="WGZ77" s="338"/>
      <c r="WHA77" s="36"/>
      <c r="WHB77" s="338"/>
      <c r="WHC77" s="36"/>
      <c r="WHD77" s="338"/>
      <c r="WHE77" s="36"/>
      <c r="WHF77" s="338"/>
      <c r="WHG77" s="36"/>
      <c r="WHH77" s="338"/>
      <c r="WHI77" s="36"/>
      <c r="WHJ77" s="338"/>
      <c r="WHK77" s="36"/>
      <c r="WHL77" s="338"/>
      <c r="WHM77" s="36"/>
      <c r="WHN77" s="338"/>
      <c r="WHO77" s="36"/>
      <c r="WHP77" s="338"/>
      <c r="WHQ77" s="36"/>
      <c r="WHR77" s="338"/>
      <c r="WHS77" s="36"/>
      <c r="WHT77" s="338"/>
      <c r="WHU77" s="36"/>
      <c r="WHV77" s="338"/>
      <c r="WHW77" s="36"/>
      <c r="WHX77" s="338"/>
      <c r="WHY77" s="36"/>
      <c r="WHZ77" s="338"/>
      <c r="WIA77" s="36"/>
      <c r="WIB77" s="338"/>
      <c r="WIC77" s="36"/>
      <c r="WID77" s="338"/>
      <c r="WIE77" s="36"/>
      <c r="WIF77" s="338"/>
      <c r="WIG77" s="36"/>
      <c r="WIH77" s="338"/>
      <c r="WII77" s="36"/>
      <c r="WIJ77" s="338"/>
      <c r="WIK77" s="36"/>
      <c r="WIL77" s="338"/>
      <c r="WIM77" s="36"/>
      <c r="WIN77" s="338"/>
      <c r="WIO77" s="36"/>
      <c r="WIP77" s="338"/>
      <c r="WIQ77" s="36"/>
      <c r="WIR77" s="338"/>
      <c r="WIS77" s="36"/>
      <c r="WIT77" s="338"/>
      <c r="WIU77" s="36"/>
      <c r="WIV77" s="338"/>
      <c r="WIW77" s="36"/>
      <c r="WIX77" s="338"/>
      <c r="WIY77" s="36"/>
      <c r="WIZ77" s="338"/>
      <c r="WJA77" s="36"/>
      <c r="WJB77" s="338"/>
      <c r="WJC77" s="36"/>
      <c r="WJD77" s="338"/>
      <c r="WJE77" s="36"/>
      <c r="WJF77" s="338"/>
      <c r="WJG77" s="36"/>
      <c r="WJH77" s="338"/>
      <c r="WJI77" s="36"/>
      <c r="WJJ77" s="338"/>
      <c r="WJK77" s="36"/>
      <c r="WJL77" s="338"/>
      <c r="WJM77" s="36"/>
      <c r="WJN77" s="338"/>
      <c r="WJO77" s="36"/>
      <c r="WJP77" s="338"/>
      <c r="WJQ77" s="36"/>
      <c r="WJR77" s="338"/>
      <c r="WJS77" s="36"/>
      <c r="WJT77" s="338"/>
      <c r="WJU77" s="36"/>
      <c r="WJV77" s="338"/>
      <c r="WJW77" s="36"/>
      <c r="WJX77" s="338"/>
      <c r="WJY77" s="36"/>
      <c r="WJZ77" s="338"/>
      <c r="WKA77" s="36"/>
      <c r="WKB77" s="338"/>
      <c r="WKC77" s="36"/>
      <c r="WKD77" s="338"/>
      <c r="WKE77" s="36"/>
      <c r="WKF77" s="338"/>
      <c r="WKG77" s="36"/>
      <c r="WKH77" s="338"/>
      <c r="WKI77" s="36"/>
      <c r="WKJ77" s="338"/>
      <c r="WKK77" s="36"/>
      <c r="WKL77" s="338"/>
      <c r="WKM77" s="36"/>
      <c r="WKN77" s="338"/>
      <c r="WKO77" s="36"/>
      <c r="WKP77" s="338"/>
      <c r="WKQ77" s="36"/>
      <c r="WKR77" s="338"/>
      <c r="WKS77" s="36"/>
      <c r="WKT77" s="338"/>
      <c r="WKU77" s="36"/>
      <c r="WKV77" s="338"/>
      <c r="WKW77" s="36"/>
      <c r="WKX77" s="338"/>
      <c r="WKY77" s="36"/>
      <c r="WKZ77" s="338"/>
      <c r="WLA77" s="36"/>
      <c r="WLB77" s="338"/>
      <c r="WLC77" s="36"/>
      <c r="WLD77" s="338"/>
      <c r="WLE77" s="36"/>
      <c r="WLF77" s="338"/>
      <c r="WLG77" s="36"/>
      <c r="WLH77" s="338"/>
      <c r="WLI77" s="36"/>
      <c r="WLJ77" s="338"/>
      <c r="WLK77" s="36"/>
      <c r="WLL77" s="338"/>
      <c r="WLM77" s="36"/>
      <c r="WLN77" s="338"/>
      <c r="WLO77" s="36"/>
      <c r="WLP77" s="338"/>
      <c r="WLQ77" s="36"/>
      <c r="WLR77" s="338"/>
      <c r="WLS77" s="36"/>
      <c r="WLT77" s="338"/>
      <c r="WLU77" s="36"/>
      <c r="WLV77" s="338"/>
      <c r="WLW77" s="36"/>
      <c r="WLX77" s="338"/>
      <c r="WLY77" s="36"/>
      <c r="WLZ77" s="338"/>
      <c r="WMA77" s="36"/>
      <c r="WMB77" s="338"/>
      <c r="WMC77" s="36"/>
      <c r="WMD77" s="338"/>
      <c r="WME77" s="36"/>
      <c r="WMF77" s="338"/>
      <c r="WMG77" s="36"/>
      <c r="WMH77" s="338"/>
      <c r="WMI77" s="36"/>
      <c r="WMJ77" s="338"/>
      <c r="WMK77" s="36"/>
      <c r="WML77" s="338"/>
      <c r="WMM77" s="36"/>
      <c r="WMN77" s="338"/>
      <c r="WMO77" s="36"/>
      <c r="WMP77" s="338"/>
      <c r="WMQ77" s="36"/>
      <c r="WMR77" s="338"/>
      <c r="WMS77" s="36"/>
      <c r="WMT77" s="338"/>
      <c r="WMU77" s="36"/>
      <c r="WMV77" s="338"/>
      <c r="WMW77" s="36"/>
      <c r="WMX77" s="338"/>
      <c r="WMY77" s="36"/>
      <c r="WMZ77" s="338"/>
      <c r="WNA77" s="36"/>
      <c r="WNB77" s="338"/>
      <c r="WNC77" s="36"/>
      <c r="WND77" s="338"/>
      <c r="WNE77" s="36"/>
      <c r="WNF77" s="338"/>
      <c r="WNG77" s="36"/>
      <c r="WNH77" s="338"/>
      <c r="WNI77" s="36"/>
      <c r="WNJ77" s="338"/>
      <c r="WNK77" s="36"/>
      <c r="WNL77" s="338"/>
      <c r="WNM77" s="36"/>
      <c r="WNN77" s="338"/>
      <c r="WNO77" s="36"/>
      <c r="WNP77" s="338"/>
      <c r="WNQ77" s="36"/>
      <c r="WNR77" s="338"/>
      <c r="WNS77" s="36"/>
      <c r="WNT77" s="338"/>
      <c r="WNU77" s="36"/>
      <c r="WNV77" s="338"/>
      <c r="WNW77" s="36"/>
      <c r="WNX77" s="338"/>
      <c r="WNY77" s="36"/>
      <c r="WNZ77" s="338"/>
      <c r="WOA77" s="36"/>
      <c r="WOB77" s="338"/>
      <c r="WOC77" s="36"/>
      <c r="WOD77" s="338"/>
      <c r="WOE77" s="36"/>
      <c r="WOF77" s="338"/>
      <c r="WOG77" s="36"/>
      <c r="WOH77" s="338"/>
      <c r="WOI77" s="36"/>
      <c r="WOJ77" s="338"/>
      <c r="WOK77" s="36"/>
      <c r="WOL77" s="338"/>
      <c r="WOM77" s="36"/>
      <c r="WON77" s="338"/>
      <c r="WOO77" s="36"/>
      <c r="WOP77" s="338"/>
      <c r="WOQ77" s="36"/>
      <c r="WOR77" s="338"/>
      <c r="WOS77" s="36"/>
      <c r="WOT77" s="338"/>
      <c r="WOU77" s="36"/>
      <c r="WOV77" s="338"/>
      <c r="WOW77" s="36"/>
      <c r="WOX77" s="338"/>
      <c r="WOY77" s="36"/>
      <c r="WOZ77" s="338"/>
      <c r="WPA77" s="36"/>
      <c r="WPB77" s="338"/>
      <c r="WPC77" s="36"/>
      <c r="WPD77" s="338"/>
      <c r="WPE77" s="36"/>
      <c r="WPF77" s="338"/>
      <c r="WPG77" s="36"/>
      <c r="WPH77" s="338"/>
      <c r="WPI77" s="36"/>
      <c r="WPJ77" s="338"/>
      <c r="WPK77" s="36"/>
      <c r="WPL77" s="338"/>
      <c r="WPM77" s="36"/>
      <c r="WPN77" s="338"/>
      <c r="WPO77" s="36"/>
      <c r="WPP77" s="338"/>
      <c r="WPQ77" s="36"/>
      <c r="WPR77" s="338"/>
      <c r="WPS77" s="36"/>
      <c r="WPT77" s="338"/>
      <c r="WPU77" s="36"/>
      <c r="WPV77" s="338"/>
      <c r="WPW77" s="36"/>
      <c r="WPX77" s="338"/>
      <c r="WPY77" s="36"/>
      <c r="WPZ77" s="338"/>
      <c r="WQA77" s="36"/>
      <c r="WQB77" s="338"/>
      <c r="WQC77" s="36"/>
      <c r="WQD77" s="338"/>
      <c r="WQE77" s="36"/>
      <c r="WQF77" s="338"/>
      <c r="WQG77" s="36"/>
      <c r="WQH77" s="338"/>
      <c r="WQI77" s="36"/>
      <c r="WQJ77" s="338"/>
      <c r="WQK77" s="36"/>
      <c r="WQL77" s="338"/>
      <c r="WQM77" s="36"/>
      <c r="WQN77" s="338"/>
      <c r="WQO77" s="36"/>
      <c r="WQP77" s="338"/>
      <c r="WQQ77" s="36"/>
      <c r="WQR77" s="338"/>
      <c r="WQS77" s="36"/>
      <c r="WQT77" s="338"/>
      <c r="WQU77" s="36"/>
      <c r="WQV77" s="338"/>
      <c r="WQW77" s="36"/>
      <c r="WQX77" s="338"/>
      <c r="WQY77" s="36"/>
      <c r="WQZ77" s="338"/>
      <c r="WRA77" s="36"/>
      <c r="WRB77" s="338"/>
      <c r="WRC77" s="36"/>
      <c r="WRD77" s="338"/>
      <c r="WRE77" s="36"/>
      <c r="WRF77" s="338"/>
      <c r="WRG77" s="36"/>
      <c r="WRH77" s="338"/>
      <c r="WRI77" s="36"/>
      <c r="WRJ77" s="338"/>
      <c r="WRK77" s="36"/>
      <c r="WRL77" s="338"/>
      <c r="WRM77" s="36"/>
      <c r="WRN77" s="338"/>
      <c r="WRO77" s="36"/>
      <c r="WRP77" s="338"/>
      <c r="WRQ77" s="36"/>
      <c r="WRR77" s="338"/>
      <c r="WRS77" s="36"/>
      <c r="WRT77" s="338"/>
      <c r="WRU77" s="36"/>
      <c r="WRV77" s="338"/>
      <c r="WRW77" s="36"/>
      <c r="WRX77" s="338"/>
      <c r="WRY77" s="36"/>
      <c r="WRZ77" s="338"/>
      <c r="WSA77" s="36"/>
      <c r="WSB77" s="338"/>
      <c r="WSC77" s="36"/>
      <c r="WSD77" s="338"/>
      <c r="WSE77" s="36"/>
      <c r="WSF77" s="338"/>
      <c r="WSG77" s="36"/>
      <c r="WSH77" s="338"/>
      <c r="WSI77" s="36"/>
      <c r="WSJ77" s="338"/>
      <c r="WSK77" s="36"/>
      <c r="WSL77" s="338"/>
      <c r="WSM77" s="36"/>
      <c r="WSN77" s="338"/>
      <c r="WSO77" s="36"/>
      <c r="WSP77" s="338"/>
      <c r="WSQ77" s="36"/>
      <c r="WSR77" s="338"/>
      <c r="WSS77" s="36"/>
      <c r="WST77" s="338"/>
      <c r="WSU77" s="36"/>
      <c r="WSV77" s="338"/>
      <c r="WSW77" s="36"/>
      <c r="WSX77" s="338"/>
      <c r="WSY77" s="36"/>
      <c r="WSZ77" s="338"/>
      <c r="WTA77" s="36"/>
      <c r="WTB77" s="338"/>
      <c r="WTC77" s="36"/>
      <c r="WTD77" s="338"/>
      <c r="WTE77" s="36"/>
      <c r="WTF77" s="338"/>
      <c r="WTG77" s="36"/>
      <c r="WTH77" s="338"/>
      <c r="WTI77" s="36"/>
      <c r="WTJ77" s="338"/>
      <c r="WTK77" s="36"/>
      <c r="WTL77" s="338"/>
      <c r="WTM77" s="36"/>
      <c r="WTN77" s="338"/>
      <c r="WTO77" s="36"/>
      <c r="WTP77" s="338"/>
      <c r="WTQ77" s="36"/>
      <c r="WTR77" s="338"/>
      <c r="WTS77" s="36"/>
      <c r="WTT77" s="338"/>
      <c r="WTU77" s="36"/>
      <c r="WTV77" s="338"/>
      <c r="WTW77" s="36"/>
      <c r="WTX77" s="338"/>
      <c r="WTY77" s="36"/>
      <c r="WTZ77" s="338"/>
      <c r="WUA77" s="36"/>
      <c r="WUB77" s="338"/>
      <c r="WUC77" s="36"/>
      <c r="WUD77" s="338"/>
      <c r="WUE77" s="36"/>
      <c r="WUF77" s="338"/>
      <c r="WUG77" s="36"/>
      <c r="WUH77" s="338"/>
      <c r="WUI77" s="36"/>
      <c r="WUJ77" s="338"/>
      <c r="WUK77" s="36"/>
      <c r="WUL77" s="338"/>
      <c r="WUM77" s="36"/>
      <c r="WUN77" s="338"/>
      <c r="WUO77" s="36"/>
      <c r="WUP77" s="338"/>
      <c r="WUQ77" s="36"/>
      <c r="WUR77" s="338"/>
      <c r="WUS77" s="36"/>
      <c r="WUT77" s="338"/>
      <c r="WUU77" s="36"/>
      <c r="WUV77" s="338"/>
      <c r="WUW77" s="36"/>
      <c r="WUX77" s="338"/>
      <c r="WUY77" s="36"/>
      <c r="WUZ77" s="338"/>
      <c r="WVA77" s="36"/>
      <c r="WVB77" s="338"/>
      <c r="WVC77" s="36"/>
      <c r="WVD77" s="338"/>
      <c r="WVE77" s="36"/>
      <c r="WVF77" s="338"/>
      <c r="WVG77" s="36"/>
      <c r="WVH77" s="338"/>
      <c r="WVI77" s="36"/>
      <c r="WVJ77" s="338"/>
      <c r="WVK77" s="36"/>
      <c r="WVL77" s="338"/>
      <c r="WVM77" s="36"/>
      <c r="WVN77" s="338"/>
      <c r="WVO77" s="36"/>
      <c r="WVP77" s="338"/>
      <c r="WVQ77" s="36"/>
      <c r="WVR77" s="338"/>
      <c r="WVS77" s="36"/>
      <c r="WVT77" s="338"/>
      <c r="WVU77" s="36"/>
      <c r="WVV77" s="338"/>
      <c r="WVW77" s="36"/>
      <c r="WVX77" s="338"/>
      <c r="WVY77" s="36"/>
      <c r="WVZ77" s="338"/>
      <c r="WWA77" s="36"/>
      <c r="WWB77" s="338"/>
      <c r="WWC77" s="36"/>
      <c r="WWD77" s="338"/>
      <c r="WWE77" s="36"/>
      <c r="WWF77" s="338"/>
      <c r="WWG77" s="36"/>
      <c r="WWH77" s="338"/>
      <c r="WWI77" s="36"/>
      <c r="WWJ77" s="338"/>
      <c r="WWK77" s="36"/>
      <c r="WWL77" s="338"/>
      <c r="WWM77" s="36"/>
      <c r="WWN77" s="338"/>
      <c r="WWO77" s="36"/>
      <c r="WWP77" s="338"/>
      <c r="WWQ77" s="36"/>
      <c r="WWR77" s="338"/>
      <c r="WWS77" s="36"/>
      <c r="WWT77" s="338"/>
      <c r="WWU77" s="36"/>
      <c r="WWV77" s="338"/>
      <c r="WWW77" s="36"/>
      <c r="WWX77" s="338"/>
      <c r="WWY77" s="36"/>
      <c r="WWZ77" s="338"/>
      <c r="WXA77" s="36"/>
      <c r="WXB77" s="338"/>
      <c r="WXC77" s="36"/>
      <c r="WXD77" s="338"/>
      <c r="WXE77" s="36"/>
      <c r="WXF77" s="338"/>
      <c r="WXG77" s="36"/>
      <c r="WXH77" s="338"/>
      <c r="WXI77" s="36"/>
      <c r="WXJ77" s="338"/>
      <c r="WXK77" s="36"/>
      <c r="WXL77" s="338"/>
      <c r="WXM77" s="36"/>
      <c r="WXN77" s="338"/>
      <c r="WXO77" s="36"/>
      <c r="WXP77" s="338"/>
      <c r="WXQ77" s="36"/>
      <c r="WXR77" s="338"/>
      <c r="WXS77" s="36"/>
      <c r="WXT77" s="338"/>
      <c r="WXU77" s="36"/>
      <c r="WXV77" s="338"/>
      <c r="WXW77" s="36"/>
      <c r="WXX77" s="338"/>
      <c r="WXY77" s="36"/>
      <c r="WXZ77" s="338"/>
      <c r="WYA77" s="36"/>
      <c r="WYB77" s="338"/>
      <c r="WYC77" s="36"/>
      <c r="WYD77" s="338"/>
      <c r="WYE77" s="36"/>
      <c r="WYF77" s="338"/>
      <c r="WYG77" s="36"/>
      <c r="WYH77" s="338"/>
      <c r="WYI77" s="36"/>
      <c r="WYJ77" s="338"/>
      <c r="WYK77" s="36"/>
      <c r="WYL77" s="338"/>
      <c r="WYM77" s="36"/>
      <c r="WYN77" s="338"/>
      <c r="WYO77" s="36"/>
      <c r="WYP77" s="338"/>
      <c r="WYQ77" s="36"/>
      <c r="WYR77" s="338"/>
      <c r="WYS77" s="36"/>
      <c r="WYT77" s="338"/>
      <c r="WYU77" s="36"/>
      <c r="WYV77" s="338"/>
      <c r="WYW77" s="36"/>
      <c r="WYX77" s="338"/>
      <c r="WYY77" s="36"/>
      <c r="WYZ77" s="338"/>
      <c r="WZA77" s="36"/>
      <c r="WZB77" s="338"/>
      <c r="WZC77" s="36"/>
      <c r="WZD77" s="338"/>
      <c r="WZE77" s="36"/>
      <c r="WZF77" s="338"/>
      <c r="WZG77" s="36"/>
      <c r="WZH77" s="338"/>
      <c r="WZI77" s="36"/>
      <c r="WZJ77" s="338"/>
      <c r="WZK77" s="36"/>
      <c r="WZL77" s="338"/>
      <c r="WZM77" s="36"/>
      <c r="WZN77" s="338"/>
      <c r="WZO77" s="36"/>
      <c r="WZP77" s="338"/>
      <c r="WZQ77" s="36"/>
      <c r="WZR77" s="338"/>
      <c r="WZS77" s="36"/>
      <c r="WZT77" s="338"/>
      <c r="WZU77" s="36"/>
      <c r="WZV77" s="338"/>
      <c r="WZW77" s="36"/>
      <c r="WZX77" s="338"/>
      <c r="WZY77" s="36"/>
      <c r="WZZ77" s="338"/>
      <c r="XAA77" s="36"/>
      <c r="XAB77" s="338"/>
      <c r="XAC77" s="36"/>
      <c r="XAD77" s="338"/>
      <c r="XAE77" s="36"/>
      <c r="XAF77" s="338"/>
      <c r="XAG77" s="36"/>
      <c r="XAH77" s="338"/>
      <c r="XAI77" s="36"/>
      <c r="XAJ77" s="338"/>
      <c r="XAK77" s="36"/>
      <c r="XAL77" s="338"/>
      <c r="XAM77" s="36"/>
      <c r="XAN77" s="338"/>
      <c r="XAO77" s="36"/>
      <c r="XAP77" s="338"/>
      <c r="XAQ77" s="36"/>
      <c r="XAR77" s="338"/>
      <c r="XAS77" s="36"/>
      <c r="XAT77" s="338"/>
      <c r="XAU77" s="36"/>
      <c r="XAV77" s="338"/>
      <c r="XAW77" s="36"/>
      <c r="XAX77" s="338"/>
      <c r="XAY77" s="36"/>
      <c r="XAZ77" s="338"/>
      <c r="XBA77" s="36"/>
      <c r="XBB77" s="338"/>
      <c r="XBC77" s="36"/>
      <c r="XBD77" s="338"/>
      <c r="XBE77" s="36"/>
      <c r="XBF77" s="338"/>
      <c r="XBG77" s="36"/>
      <c r="XBH77" s="338"/>
      <c r="XBI77" s="36"/>
      <c r="XBJ77" s="338"/>
      <c r="XBK77" s="36"/>
      <c r="XBL77" s="338"/>
      <c r="XBM77" s="36"/>
      <c r="XBN77" s="338"/>
      <c r="XBO77" s="36"/>
      <c r="XBP77" s="338"/>
      <c r="XBQ77" s="36"/>
      <c r="XBR77" s="338"/>
      <c r="XBS77" s="36"/>
      <c r="XBT77" s="338"/>
      <c r="XBU77" s="36"/>
      <c r="XBV77" s="338"/>
      <c r="XBW77" s="36"/>
      <c r="XBX77" s="338"/>
      <c r="XBY77" s="36"/>
      <c r="XBZ77" s="338"/>
      <c r="XCA77" s="36"/>
      <c r="XCB77" s="338"/>
      <c r="XCC77" s="36"/>
      <c r="XCD77" s="338"/>
      <c r="XCE77" s="36"/>
      <c r="XCF77" s="338"/>
      <c r="XCG77" s="36"/>
      <c r="XCH77" s="338"/>
      <c r="XCI77" s="36"/>
      <c r="XCJ77" s="338"/>
      <c r="XCK77" s="36"/>
      <c r="XCL77" s="338"/>
      <c r="XCM77" s="36"/>
      <c r="XCN77" s="338"/>
      <c r="XCO77" s="36"/>
      <c r="XCP77" s="338"/>
      <c r="XCQ77" s="36"/>
      <c r="XCR77" s="338"/>
      <c r="XCS77" s="36"/>
      <c r="XCT77" s="338"/>
      <c r="XCU77" s="36"/>
      <c r="XCV77" s="338"/>
      <c r="XCW77" s="36"/>
      <c r="XCX77" s="338"/>
      <c r="XCY77" s="36"/>
      <c r="XCZ77" s="338"/>
      <c r="XDA77" s="36"/>
      <c r="XDB77" s="338"/>
      <c r="XDC77" s="36"/>
      <c r="XDD77" s="338"/>
      <c r="XDE77" s="36"/>
      <c r="XDF77" s="338"/>
      <c r="XDG77" s="36"/>
      <c r="XDH77" s="338"/>
      <c r="XDI77" s="36"/>
      <c r="XDJ77" s="338"/>
      <c r="XDK77" s="36"/>
      <c r="XDL77" s="338"/>
      <c r="XDM77" s="36"/>
      <c r="XDN77" s="338"/>
      <c r="XDO77" s="36"/>
      <c r="XDP77" s="338"/>
      <c r="XDQ77" s="36"/>
      <c r="XDR77" s="338"/>
      <c r="XDS77" s="36"/>
      <c r="XDT77" s="338"/>
      <c r="XDU77" s="36"/>
      <c r="XDV77" s="338"/>
      <c r="XDW77" s="36"/>
      <c r="XDX77" s="338"/>
      <c r="XDY77" s="36"/>
      <c r="XDZ77" s="338"/>
      <c r="XEA77" s="36"/>
      <c r="XEB77" s="338"/>
      <c r="XEC77" s="36"/>
      <c r="XED77" s="338"/>
      <c r="XEE77" s="36"/>
      <c r="XEF77" s="338"/>
      <c r="XEG77" s="36"/>
      <c r="XEH77" s="338"/>
      <c r="XEI77" s="36"/>
      <c r="XEJ77" s="338"/>
      <c r="XEK77" s="36"/>
      <c r="XEL77" s="338"/>
      <c r="XEM77" s="36"/>
      <c r="XEN77" s="338"/>
      <c r="XEO77" s="36"/>
      <c r="XEP77" s="338"/>
      <c r="XEQ77" s="36"/>
      <c r="XER77" s="338"/>
      <c r="XES77" s="36"/>
      <c r="XET77" s="338"/>
      <c r="XEU77" s="36"/>
      <c r="XEV77" s="338"/>
      <c r="XEW77" s="36"/>
      <c r="XEX77" s="338"/>
      <c r="XEY77" s="36"/>
      <c r="XEZ77" s="338"/>
      <c r="XFA77" s="36"/>
      <c r="XFB77" s="338"/>
      <c r="XFC77" s="36"/>
      <c r="XFD77" s="338"/>
    </row>
    <row r="78" spans="1:16384" ht="19.95" customHeight="1" x14ac:dyDescent="0.3">
      <c r="A78" s="36" t="s">
        <v>1</v>
      </c>
      <c r="B78" s="35">
        <v>0</v>
      </c>
      <c r="D78" s="11"/>
    </row>
    <row r="79" spans="1:16384" ht="19.95" customHeight="1" x14ac:dyDescent="0.3">
      <c r="A79" s="36" t="s">
        <v>67</v>
      </c>
      <c r="B79" s="35">
        <v>0</v>
      </c>
      <c r="D79" s="11"/>
    </row>
    <row r="80" spans="1:16384" ht="19.95" customHeight="1" thickBot="1" x14ac:dyDescent="0.35">
      <c r="A80" s="186" t="s">
        <v>19</v>
      </c>
      <c r="B80" s="339">
        <v>0</v>
      </c>
      <c r="D80" s="11"/>
    </row>
    <row r="82" spans="1:2" ht="19.95" customHeight="1" x14ac:dyDescent="0.3">
      <c r="A82" s="111" t="s">
        <v>266</v>
      </c>
      <c r="B82" s="156"/>
    </row>
    <row r="83" spans="1:2" ht="19.95" customHeight="1" x14ac:dyDescent="0.3">
      <c r="A83" s="36" t="s">
        <v>3</v>
      </c>
      <c r="B83" s="340">
        <v>1.32</v>
      </c>
    </row>
    <row r="84" spans="1:2" ht="19.95" customHeight="1" x14ac:dyDescent="0.3">
      <c r="A84" s="36" t="s">
        <v>2</v>
      </c>
      <c r="B84" s="31">
        <v>0.7</v>
      </c>
    </row>
    <row r="85" spans="1:2" ht="19.95" customHeight="1" x14ac:dyDescent="0.3">
      <c r="A85" s="36" t="s">
        <v>1</v>
      </c>
      <c r="B85" s="31">
        <v>0.03</v>
      </c>
    </row>
    <row r="86" spans="1:2" ht="19.95" customHeight="1" x14ac:dyDescent="0.3">
      <c r="A86" s="36" t="s">
        <v>67</v>
      </c>
      <c r="B86" s="31">
        <v>2.16</v>
      </c>
    </row>
    <row r="87" spans="1:2" ht="19.95" customHeight="1" thickBot="1" x14ac:dyDescent="0.35">
      <c r="A87" s="186" t="s">
        <v>19</v>
      </c>
      <c r="B87" s="341">
        <v>4.2300000000000004</v>
      </c>
    </row>
  </sheetData>
  <sheetProtection algorithmName="SHA-512" hashValue="6xpm69/DEGmR/z2hrfb3xr3wzviAWbfrwmfEPRl55WhF/J7T4tKteNcT0Os0tQ8s0bTaZb1s+mYzx+90U5Aq4g==" saltValue="6nLBgcii26yT+Y5lc0NtPw==" spinCount="100000" sheet="1" objects="1" scenarios="1"/>
  <mergeCells count="5">
    <mergeCell ref="A35:F35"/>
    <mergeCell ref="A36:F36"/>
    <mergeCell ref="B40:H40"/>
    <mergeCell ref="I40:O40"/>
    <mergeCell ref="B39:P39"/>
  </mergeCells>
  <pageMargins left="0.7" right="0.7" top="0.75" bottom="0.75" header="0.3" footer="0.3"/>
  <pageSetup orientation="portrait" r:id="rId1"/>
  <customProperties>
    <customPr name="_pios_id" r:id="rId2"/>
  </customPropertie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pageSetUpPr autoPageBreaks="0"/>
  </sheetPr>
  <dimension ref="A1:M107"/>
  <sheetViews>
    <sheetView showGridLines="0" topLeftCell="A65" zoomScale="95" zoomScaleNormal="95" workbookViewId="0">
      <selection activeCell="B58" sqref="B58"/>
    </sheetView>
  </sheetViews>
  <sheetFormatPr defaultColWidth="8.88671875" defaultRowHeight="19.95" customHeight="1" x14ac:dyDescent="0.3"/>
  <cols>
    <col min="1" max="1" width="50.6640625" style="9" customWidth="1"/>
    <col min="2" max="15" width="13.6640625" style="9" customWidth="1"/>
    <col min="16" max="16384" width="8.88671875" style="9"/>
  </cols>
  <sheetData>
    <row r="1" spans="1:10" ht="19.95" customHeight="1" x14ac:dyDescent="0.3">
      <c r="A1" s="111" t="s">
        <v>380</v>
      </c>
      <c r="B1" s="111"/>
      <c r="C1" s="111"/>
      <c r="D1" s="111"/>
      <c r="E1" s="111"/>
      <c r="F1" s="111"/>
    </row>
    <row r="2" spans="1:10" ht="19.95" customHeight="1" x14ac:dyDescent="0.3">
      <c r="A2" s="12"/>
    </row>
    <row r="3" spans="1:10" ht="19.95" customHeight="1" x14ac:dyDescent="0.3">
      <c r="A3" s="111" t="s">
        <v>588</v>
      </c>
      <c r="B3" s="558" t="s">
        <v>45</v>
      </c>
      <c r="C3" s="558"/>
      <c r="D3" s="558"/>
      <c r="E3" s="558"/>
      <c r="F3" s="560" t="s">
        <v>28</v>
      </c>
      <c r="G3" s="560" t="s">
        <v>511</v>
      </c>
    </row>
    <row r="4" spans="1:10" ht="19.95" customHeight="1" x14ac:dyDescent="0.3">
      <c r="A4" s="111" t="s">
        <v>46</v>
      </c>
      <c r="B4" s="156" t="s">
        <v>47</v>
      </c>
      <c r="C4" s="156" t="s">
        <v>48</v>
      </c>
      <c r="D4" s="156" t="s">
        <v>49</v>
      </c>
      <c r="E4" s="156" t="s">
        <v>50</v>
      </c>
      <c r="F4" s="560"/>
      <c r="G4" s="560" t="s">
        <v>510</v>
      </c>
    </row>
    <row r="5" spans="1:10" ht="19.95" customHeight="1" x14ac:dyDescent="0.3">
      <c r="A5" s="29" t="s">
        <v>51</v>
      </c>
      <c r="B5" s="89">
        <f t="shared" ref="B5:B12" si="0">D5/F5</f>
        <v>0</v>
      </c>
      <c r="C5" s="89">
        <f t="shared" ref="C5:C12" si="1">E5/F5</f>
        <v>1</v>
      </c>
      <c r="D5" s="94">
        <v>0</v>
      </c>
      <c r="E5" s="342">
        <v>1</v>
      </c>
      <c r="F5" s="342">
        <f t="shared" ref="F5:F12" si="2">SUM(D5:E5)</f>
        <v>1</v>
      </c>
      <c r="G5" s="342">
        <v>0</v>
      </c>
    </row>
    <row r="6" spans="1:10" ht="19.95" customHeight="1" x14ac:dyDescent="0.3">
      <c r="A6" s="9" t="s">
        <v>217</v>
      </c>
      <c r="B6" s="89">
        <f t="shared" si="0"/>
        <v>0.18181818181818182</v>
      </c>
      <c r="C6" s="89">
        <f t="shared" si="1"/>
        <v>0.81818181818181823</v>
      </c>
      <c r="D6" s="34">
        <v>2</v>
      </c>
      <c r="E6" s="34">
        <v>9</v>
      </c>
      <c r="F6" s="342">
        <f t="shared" si="2"/>
        <v>11</v>
      </c>
      <c r="G6" s="342">
        <v>0</v>
      </c>
      <c r="H6" s="34"/>
      <c r="I6" s="34"/>
      <c r="J6" s="206"/>
    </row>
    <row r="7" spans="1:10" ht="19.95" customHeight="1" x14ac:dyDescent="0.3">
      <c r="A7" s="29" t="s">
        <v>52</v>
      </c>
      <c r="B7" s="89">
        <f t="shared" si="0"/>
        <v>0.21428571428571427</v>
      </c>
      <c r="C7" s="89">
        <f t="shared" si="1"/>
        <v>0.7857142857142857</v>
      </c>
      <c r="D7" s="34">
        <v>36</v>
      </c>
      <c r="E7" s="34">
        <v>132</v>
      </c>
      <c r="F7" s="342">
        <f t="shared" si="2"/>
        <v>168</v>
      </c>
      <c r="G7" s="342">
        <v>6</v>
      </c>
    </row>
    <row r="8" spans="1:10" ht="19.95" customHeight="1" x14ac:dyDescent="0.3">
      <c r="A8" s="29" t="s">
        <v>53</v>
      </c>
      <c r="B8" s="89">
        <f t="shared" si="0"/>
        <v>0.25830258302583026</v>
      </c>
      <c r="C8" s="89">
        <f t="shared" si="1"/>
        <v>0.74169741697416969</v>
      </c>
      <c r="D8" s="34">
        <v>140</v>
      </c>
      <c r="E8" s="34">
        <v>402</v>
      </c>
      <c r="F8" s="342">
        <f t="shared" si="2"/>
        <v>542</v>
      </c>
      <c r="G8" s="342">
        <v>48</v>
      </c>
    </row>
    <row r="9" spans="1:10" ht="19.95" customHeight="1" x14ac:dyDescent="0.3">
      <c r="A9" s="29" t="s">
        <v>54</v>
      </c>
      <c r="B9" s="89">
        <f t="shared" si="0"/>
        <v>0.19174839364220495</v>
      </c>
      <c r="C9" s="89">
        <f t="shared" si="1"/>
        <v>0.80825160635779503</v>
      </c>
      <c r="D9" s="34">
        <v>567</v>
      </c>
      <c r="E9" s="34">
        <v>2390</v>
      </c>
      <c r="F9" s="342">
        <f t="shared" si="2"/>
        <v>2957</v>
      </c>
      <c r="G9" s="342">
        <v>270</v>
      </c>
    </row>
    <row r="10" spans="1:10" ht="19.95" customHeight="1" x14ac:dyDescent="0.3">
      <c r="A10" s="29" t="s">
        <v>55</v>
      </c>
      <c r="B10" s="89">
        <f t="shared" si="0"/>
        <v>0.23608944357774311</v>
      </c>
      <c r="C10" s="89">
        <f t="shared" si="1"/>
        <v>0.76391055642225691</v>
      </c>
      <c r="D10" s="34">
        <v>454</v>
      </c>
      <c r="E10" s="34">
        <v>1469</v>
      </c>
      <c r="F10" s="342">
        <f t="shared" si="2"/>
        <v>1923</v>
      </c>
      <c r="G10" s="342">
        <v>290</v>
      </c>
    </row>
    <row r="11" spans="1:10" ht="19.95" customHeight="1" x14ac:dyDescent="0.3">
      <c r="A11" s="29" t="s">
        <v>56</v>
      </c>
      <c r="B11" s="89">
        <f t="shared" si="0"/>
        <v>0.31395348837209303</v>
      </c>
      <c r="C11" s="89">
        <f t="shared" si="1"/>
        <v>0.68604651162790697</v>
      </c>
      <c r="D11" s="342">
        <v>189</v>
      </c>
      <c r="E11" s="342">
        <v>413</v>
      </c>
      <c r="F11" s="342">
        <f t="shared" si="2"/>
        <v>602</v>
      </c>
      <c r="G11" s="342">
        <v>181</v>
      </c>
      <c r="I11" s="29"/>
    </row>
    <row r="12" spans="1:10" ht="19.95" customHeight="1" x14ac:dyDescent="0.3">
      <c r="A12" s="29" t="s">
        <v>163</v>
      </c>
      <c r="B12" s="89">
        <f t="shared" si="0"/>
        <v>0.58750000000000002</v>
      </c>
      <c r="C12" s="89">
        <f t="shared" si="1"/>
        <v>0.41249999999999998</v>
      </c>
      <c r="D12" s="34">
        <v>94</v>
      </c>
      <c r="E12" s="34">
        <v>66</v>
      </c>
      <c r="F12" s="342">
        <f t="shared" si="2"/>
        <v>160</v>
      </c>
      <c r="G12" s="342">
        <v>18</v>
      </c>
    </row>
    <row r="13" spans="1:10" ht="19.95" customHeight="1" thickBot="1" x14ac:dyDescent="0.35">
      <c r="A13" s="182" t="s">
        <v>9</v>
      </c>
      <c r="B13" s="164">
        <f t="shared" ref="B13" si="3">D13/F13</f>
        <v>0.23287240729101194</v>
      </c>
      <c r="C13" s="164">
        <f t="shared" ref="C13" si="4">E13/F13</f>
        <v>0.767127592708988</v>
      </c>
      <c r="D13" s="343">
        <f>SUM(D5:D12)</f>
        <v>1482</v>
      </c>
      <c r="E13" s="343">
        <f>SUM(E5:E12)</f>
        <v>4882</v>
      </c>
      <c r="F13" s="343">
        <f>SUM(F5:F12)</f>
        <v>6364</v>
      </c>
      <c r="G13" s="343">
        <f>SUM(G5:G12)</f>
        <v>813</v>
      </c>
    </row>
    <row r="14" spans="1:10" ht="19.95" customHeight="1" x14ac:dyDescent="0.3">
      <c r="A14" s="118" t="s">
        <v>415</v>
      </c>
      <c r="B14" s="88"/>
      <c r="C14" s="88"/>
      <c r="D14" s="270"/>
      <c r="E14" s="270"/>
      <c r="F14" s="270"/>
      <c r="G14" s="270"/>
    </row>
    <row r="16" spans="1:10" ht="19.95" customHeight="1" x14ac:dyDescent="0.3">
      <c r="A16" s="111" t="s">
        <v>589</v>
      </c>
      <c r="B16" s="111"/>
      <c r="C16" s="111"/>
      <c r="D16" s="111"/>
      <c r="E16" s="111"/>
      <c r="F16" s="111"/>
    </row>
    <row r="17" spans="1:8" ht="19.95" customHeight="1" x14ac:dyDescent="0.3">
      <c r="A17" s="36" t="s">
        <v>58</v>
      </c>
      <c r="B17" s="19" t="s">
        <v>59</v>
      </c>
      <c r="C17" s="19" t="s">
        <v>60</v>
      </c>
      <c r="D17" s="19" t="s">
        <v>61</v>
      </c>
      <c r="E17" s="19" t="s">
        <v>62</v>
      </c>
      <c r="F17" s="19" t="s">
        <v>63</v>
      </c>
    </row>
    <row r="18" spans="1:8" ht="19.95" customHeight="1" x14ac:dyDescent="0.3">
      <c r="A18" s="29" t="s">
        <v>64</v>
      </c>
      <c r="B18" s="89">
        <v>5.1900000000000002E-2</v>
      </c>
      <c r="C18" s="89">
        <v>7.2599999999999998E-2</v>
      </c>
      <c r="D18" s="89">
        <v>0.16889999999999999</v>
      </c>
      <c r="E18" s="89">
        <v>0.4995</v>
      </c>
      <c r="F18" s="89">
        <v>0.20710000000000001</v>
      </c>
    </row>
    <row r="19" spans="1:8" ht="19.95" customHeight="1" thickBot="1" x14ac:dyDescent="0.35">
      <c r="A19" s="146" t="s">
        <v>65</v>
      </c>
      <c r="B19" s="147">
        <v>330</v>
      </c>
      <c r="C19" s="147">
        <v>462</v>
      </c>
      <c r="D19" s="147">
        <v>1075</v>
      </c>
      <c r="E19" s="147">
        <v>319</v>
      </c>
      <c r="F19" s="147">
        <v>1318</v>
      </c>
    </row>
    <row r="21" spans="1:8" ht="19.95" customHeight="1" x14ac:dyDescent="0.3">
      <c r="A21" s="111" t="s">
        <v>267</v>
      </c>
      <c r="B21" s="111"/>
      <c r="C21" s="111"/>
      <c r="D21" s="111"/>
      <c r="E21" s="111"/>
      <c r="F21" s="111"/>
      <c r="G21" s="111"/>
      <c r="H21" s="111"/>
    </row>
    <row r="22" spans="1:8" ht="17.25" customHeight="1" x14ac:dyDescent="0.3">
      <c r="A22" s="111" t="s">
        <v>104</v>
      </c>
      <c r="B22" s="111"/>
      <c r="C22" s="111"/>
      <c r="D22" s="111"/>
      <c r="E22" s="111"/>
      <c r="F22" s="111"/>
      <c r="G22" s="111"/>
      <c r="H22" s="111"/>
    </row>
    <row r="23" spans="1:8" ht="28.5" customHeight="1" x14ac:dyDescent="0.3">
      <c r="A23" s="111" t="s">
        <v>18</v>
      </c>
      <c r="B23" s="156" t="s">
        <v>3</v>
      </c>
      <c r="C23" s="156" t="s">
        <v>2</v>
      </c>
      <c r="D23" s="156" t="s">
        <v>43</v>
      </c>
      <c r="E23" s="156" t="s">
        <v>1</v>
      </c>
      <c r="F23" s="156" t="s">
        <v>19</v>
      </c>
      <c r="G23" s="156" t="s">
        <v>67</v>
      </c>
      <c r="H23" s="156" t="s">
        <v>9</v>
      </c>
    </row>
    <row r="24" spans="1:8" ht="19.95" customHeight="1" thickBot="1" x14ac:dyDescent="0.35">
      <c r="A24" s="182" t="s">
        <v>105</v>
      </c>
      <c r="B24" s="344">
        <f t="shared" ref="B24" si="5">SUM(B25:B26)</f>
        <v>12</v>
      </c>
      <c r="C24" s="344">
        <f t="shared" ref="C24:H24" si="6">SUM(C25:C26)</f>
        <v>6</v>
      </c>
      <c r="D24" s="344">
        <f t="shared" si="6"/>
        <v>34</v>
      </c>
      <c r="E24" s="344">
        <f t="shared" si="6"/>
        <v>9</v>
      </c>
      <c r="F24" s="344">
        <f t="shared" si="6"/>
        <v>7</v>
      </c>
      <c r="G24" s="344">
        <f t="shared" si="6"/>
        <v>3</v>
      </c>
      <c r="H24" s="344">
        <f t="shared" si="6"/>
        <v>71</v>
      </c>
    </row>
    <row r="25" spans="1:8" ht="19.95" customHeight="1" x14ac:dyDescent="0.3">
      <c r="A25" s="9" t="s">
        <v>89</v>
      </c>
      <c r="B25" s="57">
        <v>2</v>
      </c>
      <c r="C25" s="57">
        <v>0</v>
      </c>
      <c r="D25" s="57">
        <v>8</v>
      </c>
      <c r="E25" s="57">
        <v>2</v>
      </c>
      <c r="F25" s="57">
        <v>1</v>
      </c>
      <c r="G25" s="57">
        <v>0</v>
      </c>
      <c r="H25" s="57">
        <f>SUM(B25:G25)</f>
        <v>13</v>
      </c>
    </row>
    <row r="26" spans="1:8" ht="19.95" customHeight="1" x14ac:dyDescent="0.3">
      <c r="A26" s="9" t="s">
        <v>90</v>
      </c>
      <c r="B26" s="57">
        <v>10</v>
      </c>
      <c r="C26" s="57">
        <v>6</v>
      </c>
      <c r="D26" s="57">
        <v>26</v>
      </c>
      <c r="E26" s="57">
        <v>7</v>
      </c>
      <c r="F26" s="57">
        <v>6</v>
      </c>
      <c r="G26" s="57">
        <v>3</v>
      </c>
      <c r="H26" s="57">
        <f>SUM(B26:G26)</f>
        <v>58</v>
      </c>
    </row>
    <row r="27" spans="1:8" ht="19.95" customHeight="1" x14ac:dyDescent="0.3">
      <c r="A27" s="9" t="s">
        <v>64</v>
      </c>
      <c r="B27" s="88">
        <f t="shared" ref="B27" si="7">B25/B24</f>
        <v>0.16666666666666666</v>
      </c>
      <c r="C27" s="88">
        <f t="shared" ref="C27:H27" si="8">C25/C24</f>
        <v>0</v>
      </c>
      <c r="D27" s="88">
        <f t="shared" si="8"/>
        <v>0.23529411764705882</v>
      </c>
      <c r="E27" s="88">
        <f t="shared" si="8"/>
        <v>0.22222222222222221</v>
      </c>
      <c r="F27" s="88">
        <f t="shared" si="8"/>
        <v>0.14285714285714285</v>
      </c>
      <c r="G27" s="88">
        <f t="shared" si="8"/>
        <v>0</v>
      </c>
      <c r="H27" s="88">
        <f t="shared" si="8"/>
        <v>0.18309859154929578</v>
      </c>
    </row>
    <row r="28" spans="1:8" ht="19.95" customHeight="1" thickBot="1" x14ac:dyDescent="0.35">
      <c r="A28" s="182" t="s">
        <v>107</v>
      </c>
      <c r="B28" s="344">
        <f t="shared" ref="B28" si="9">SUM(B29:B30)</f>
        <v>75</v>
      </c>
      <c r="C28" s="344">
        <f t="shared" ref="C28:H28" si="10">SUM(C29:C30)</f>
        <v>65</v>
      </c>
      <c r="D28" s="344">
        <f t="shared" si="10"/>
        <v>37</v>
      </c>
      <c r="E28" s="344">
        <f t="shared" si="10"/>
        <v>105</v>
      </c>
      <c r="F28" s="344">
        <f t="shared" si="10"/>
        <v>22</v>
      </c>
      <c r="G28" s="344">
        <f t="shared" si="10"/>
        <v>14</v>
      </c>
      <c r="H28" s="344">
        <f t="shared" si="10"/>
        <v>318</v>
      </c>
    </row>
    <row r="29" spans="1:8" ht="19.95" customHeight="1" x14ac:dyDescent="0.3">
      <c r="A29" s="9" t="s">
        <v>89</v>
      </c>
      <c r="B29" s="57">
        <v>20</v>
      </c>
      <c r="C29" s="57">
        <v>20</v>
      </c>
      <c r="D29" s="57">
        <v>16</v>
      </c>
      <c r="E29" s="57">
        <v>13</v>
      </c>
      <c r="F29" s="57">
        <v>1</v>
      </c>
      <c r="G29" s="57">
        <v>2</v>
      </c>
      <c r="H29" s="57">
        <f>SUM(B29:G29)</f>
        <v>72</v>
      </c>
    </row>
    <row r="30" spans="1:8" ht="19.95" customHeight="1" x14ac:dyDescent="0.3">
      <c r="A30" s="9" t="s">
        <v>90</v>
      </c>
      <c r="B30" s="57">
        <v>55</v>
      </c>
      <c r="C30" s="57">
        <v>45</v>
      </c>
      <c r="D30" s="57">
        <v>21</v>
      </c>
      <c r="E30" s="57">
        <v>92</v>
      </c>
      <c r="F30" s="57">
        <v>21</v>
      </c>
      <c r="G30" s="57">
        <v>12</v>
      </c>
      <c r="H30" s="57">
        <f>SUM(B30:G30)</f>
        <v>246</v>
      </c>
    </row>
    <row r="31" spans="1:8" ht="19.95" customHeight="1" x14ac:dyDescent="0.3">
      <c r="A31" s="9" t="s">
        <v>106</v>
      </c>
      <c r="B31" s="88">
        <f t="shared" ref="B31" si="11">B29/B28</f>
        <v>0.26666666666666666</v>
      </c>
      <c r="C31" s="88">
        <f t="shared" ref="C31:H31" si="12">C29/C28</f>
        <v>0.30769230769230771</v>
      </c>
      <c r="D31" s="88">
        <f t="shared" si="12"/>
        <v>0.43243243243243246</v>
      </c>
      <c r="E31" s="88">
        <f t="shared" si="12"/>
        <v>0.12380952380952381</v>
      </c>
      <c r="F31" s="88">
        <f t="shared" si="12"/>
        <v>4.5454545454545456E-2</v>
      </c>
      <c r="G31" s="88">
        <f t="shared" si="12"/>
        <v>0.14285714285714285</v>
      </c>
      <c r="H31" s="88">
        <f t="shared" si="12"/>
        <v>0.22641509433962265</v>
      </c>
    </row>
    <row r="32" spans="1:8" ht="19.95" customHeight="1" thickBot="1" x14ac:dyDescent="0.35">
      <c r="A32" s="182" t="s">
        <v>94</v>
      </c>
      <c r="B32" s="344">
        <f t="shared" ref="B32" si="13">SUM(B33:B34)</f>
        <v>148</v>
      </c>
      <c r="C32" s="344">
        <f t="shared" ref="C32:H32" si="14">SUM(C33:C34)</f>
        <v>78</v>
      </c>
      <c r="D32" s="344">
        <f t="shared" si="14"/>
        <v>19</v>
      </c>
      <c r="E32" s="344">
        <f t="shared" si="14"/>
        <v>1</v>
      </c>
      <c r="F32" s="344">
        <f t="shared" si="14"/>
        <v>44</v>
      </c>
      <c r="G32" s="344">
        <f t="shared" si="14"/>
        <v>41</v>
      </c>
      <c r="H32" s="344">
        <f t="shared" si="14"/>
        <v>331</v>
      </c>
    </row>
    <row r="33" spans="1:12" ht="19.95" customHeight="1" x14ac:dyDescent="0.3">
      <c r="A33" s="12" t="s">
        <v>47</v>
      </c>
      <c r="B33" s="57">
        <v>40</v>
      </c>
      <c r="C33" s="57">
        <v>21</v>
      </c>
      <c r="D33" s="57">
        <v>12</v>
      </c>
      <c r="E33" s="57">
        <v>0</v>
      </c>
      <c r="F33" s="57">
        <v>11</v>
      </c>
      <c r="G33" s="57">
        <v>9</v>
      </c>
      <c r="H33" s="57">
        <f>SUM(B33:G33)</f>
        <v>93</v>
      </c>
    </row>
    <row r="34" spans="1:12" ht="19.95" customHeight="1" x14ac:dyDescent="0.3">
      <c r="A34" s="12" t="s">
        <v>310</v>
      </c>
      <c r="B34" s="57">
        <v>108</v>
      </c>
      <c r="C34" s="57">
        <v>57</v>
      </c>
      <c r="D34" s="57">
        <v>7</v>
      </c>
      <c r="E34" s="57">
        <v>1</v>
      </c>
      <c r="F34" s="57">
        <v>33</v>
      </c>
      <c r="G34" s="57">
        <v>32</v>
      </c>
      <c r="H34" s="57">
        <f>SUM(B34:G34)</f>
        <v>238</v>
      </c>
    </row>
    <row r="35" spans="1:12" ht="19.95" customHeight="1" x14ac:dyDescent="0.3">
      <c r="A35" s="9" t="s">
        <v>106</v>
      </c>
      <c r="B35" s="88">
        <f t="shared" ref="B35" si="15">B33/B32</f>
        <v>0.27027027027027029</v>
      </c>
      <c r="C35" s="88">
        <f t="shared" ref="C35:H35" si="16">C33/C32</f>
        <v>0.26923076923076922</v>
      </c>
      <c r="D35" s="88">
        <f t="shared" si="16"/>
        <v>0.63157894736842102</v>
      </c>
      <c r="E35" s="88">
        <f t="shared" si="16"/>
        <v>0</v>
      </c>
      <c r="F35" s="88">
        <f t="shared" si="16"/>
        <v>0.25</v>
      </c>
      <c r="G35" s="88">
        <f t="shared" si="16"/>
        <v>0.21951219512195122</v>
      </c>
      <c r="H35" s="88">
        <f t="shared" si="16"/>
        <v>0.2809667673716012</v>
      </c>
    </row>
    <row r="36" spans="1:12" ht="19.95" customHeight="1" thickBot="1" x14ac:dyDescent="0.35">
      <c r="A36" s="182" t="s">
        <v>311</v>
      </c>
      <c r="B36" s="344">
        <f t="shared" ref="B36" si="17">SUM(B37:B38)</f>
        <v>1631</v>
      </c>
      <c r="C36" s="344">
        <f t="shared" ref="C36:H36" si="18">SUM(C37:C38)</f>
        <v>2220</v>
      </c>
      <c r="D36" s="344">
        <f t="shared" si="18"/>
        <v>29</v>
      </c>
      <c r="E36" s="344">
        <f t="shared" si="18"/>
        <v>939</v>
      </c>
      <c r="F36" s="344">
        <f t="shared" si="18"/>
        <v>305</v>
      </c>
      <c r="G36" s="344">
        <f t="shared" si="18"/>
        <v>358</v>
      </c>
      <c r="H36" s="344">
        <f t="shared" si="18"/>
        <v>5482</v>
      </c>
    </row>
    <row r="37" spans="1:12" ht="19.95" customHeight="1" x14ac:dyDescent="0.3">
      <c r="A37" s="9" t="s">
        <v>89</v>
      </c>
      <c r="B37" s="57">
        <v>357</v>
      </c>
      <c r="C37" s="57">
        <v>566</v>
      </c>
      <c r="D37" s="57">
        <v>22</v>
      </c>
      <c r="E37" s="57">
        <v>101</v>
      </c>
      <c r="F37" s="57">
        <v>63</v>
      </c>
      <c r="G37" s="57">
        <v>101</v>
      </c>
      <c r="H37" s="57">
        <f>SUM(B37:G37)</f>
        <v>1210</v>
      </c>
    </row>
    <row r="38" spans="1:12" ht="19.95" customHeight="1" x14ac:dyDescent="0.3">
      <c r="A38" s="9" t="s">
        <v>90</v>
      </c>
      <c r="B38" s="57">
        <v>1274</v>
      </c>
      <c r="C38" s="57">
        <v>1654</v>
      </c>
      <c r="D38" s="57">
        <v>7</v>
      </c>
      <c r="E38" s="57">
        <v>838</v>
      </c>
      <c r="F38" s="57">
        <v>242</v>
      </c>
      <c r="G38" s="57">
        <v>257</v>
      </c>
      <c r="H38" s="57">
        <f>SUM(B38:G38)</f>
        <v>4272</v>
      </c>
    </row>
    <row r="39" spans="1:12" ht="19.95" customHeight="1" x14ac:dyDescent="0.3">
      <c r="A39" s="9" t="s">
        <v>106</v>
      </c>
      <c r="B39" s="88">
        <f t="shared" ref="B39" si="19">B37/B36</f>
        <v>0.21888412017167383</v>
      </c>
      <c r="C39" s="88">
        <f t="shared" ref="C39:H39" si="20">C37/C36</f>
        <v>0.25495495495495496</v>
      </c>
      <c r="D39" s="88">
        <f t="shared" si="20"/>
        <v>0.75862068965517238</v>
      </c>
      <c r="E39" s="88">
        <f t="shared" si="20"/>
        <v>0.10756123535676251</v>
      </c>
      <c r="F39" s="88">
        <f t="shared" si="20"/>
        <v>0.20655737704918034</v>
      </c>
      <c r="G39" s="88">
        <f t="shared" si="20"/>
        <v>0.28212290502793297</v>
      </c>
      <c r="H39" s="88">
        <f t="shared" si="20"/>
        <v>0.22072236410069318</v>
      </c>
    </row>
    <row r="40" spans="1:12" ht="19.95" customHeight="1" thickBot="1" x14ac:dyDescent="0.35">
      <c r="A40" s="182" t="s">
        <v>108</v>
      </c>
      <c r="B40" s="344">
        <f t="shared" ref="B40" si="21">SUM(B41:B42)</f>
        <v>0</v>
      </c>
      <c r="C40" s="344">
        <f t="shared" ref="C40:H40" si="22">SUM(C41:C42)</f>
        <v>0</v>
      </c>
      <c r="D40" s="344">
        <f t="shared" si="22"/>
        <v>10</v>
      </c>
      <c r="E40" s="344">
        <f t="shared" si="22"/>
        <v>0</v>
      </c>
      <c r="F40" s="344">
        <f t="shared" si="22"/>
        <v>0</v>
      </c>
      <c r="G40" s="344">
        <f t="shared" si="22"/>
        <v>0</v>
      </c>
      <c r="H40" s="344">
        <f t="shared" si="22"/>
        <v>10</v>
      </c>
    </row>
    <row r="41" spans="1:12" ht="19.95" customHeight="1" x14ac:dyDescent="0.3">
      <c r="A41" s="9" t="s">
        <v>89</v>
      </c>
      <c r="B41" s="57">
        <v>0</v>
      </c>
      <c r="C41" s="57">
        <v>0</v>
      </c>
      <c r="D41" s="57">
        <v>3</v>
      </c>
      <c r="E41" s="57">
        <v>0</v>
      </c>
      <c r="F41" s="57">
        <v>0</v>
      </c>
      <c r="G41" s="57">
        <v>0</v>
      </c>
      <c r="H41" s="57">
        <f>SUM(B41:G41)</f>
        <v>3</v>
      </c>
    </row>
    <row r="42" spans="1:12" ht="19.95" customHeight="1" x14ac:dyDescent="0.3">
      <c r="A42" s="9" t="s">
        <v>90</v>
      </c>
      <c r="B42" s="57">
        <v>0</v>
      </c>
      <c r="C42" s="57">
        <v>0</v>
      </c>
      <c r="D42" s="57">
        <v>7</v>
      </c>
      <c r="E42" s="57">
        <v>0</v>
      </c>
      <c r="F42" s="57">
        <v>0</v>
      </c>
      <c r="G42" s="57">
        <v>0</v>
      </c>
      <c r="H42" s="57">
        <f>SUM(B42:G42)</f>
        <v>7</v>
      </c>
    </row>
    <row r="43" spans="1:12" ht="19.95" customHeight="1" x14ac:dyDescent="0.3">
      <c r="A43" s="9" t="s">
        <v>106</v>
      </c>
      <c r="B43" s="88">
        <v>0</v>
      </c>
      <c r="C43" s="88">
        <v>0</v>
      </c>
      <c r="D43" s="88">
        <f t="shared" ref="D43" si="23">D41/D40</f>
        <v>0.3</v>
      </c>
      <c r="E43" s="88">
        <v>0</v>
      </c>
      <c r="F43" s="88">
        <v>0</v>
      </c>
      <c r="G43" s="88">
        <v>0</v>
      </c>
      <c r="H43" s="88">
        <f>H41/H40</f>
        <v>0.3</v>
      </c>
    </row>
    <row r="44" spans="1:12" ht="19.95" customHeight="1" thickBot="1" x14ac:dyDescent="0.35">
      <c r="A44" s="182" t="s">
        <v>377</v>
      </c>
      <c r="B44" s="344">
        <f t="shared" ref="B44" si="24">SUM(B45:B46)</f>
        <v>0</v>
      </c>
      <c r="C44" s="344">
        <f t="shared" ref="C44:H44" si="25">SUM(C45:C46)</f>
        <v>126</v>
      </c>
      <c r="D44" s="344">
        <f t="shared" si="25"/>
        <v>0</v>
      </c>
      <c r="E44" s="344">
        <f t="shared" si="25"/>
        <v>0</v>
      </c>
      <c r="F44" s="344">
        <f t="shared" si="25"/>
        <v>34</v>
      </c>
      <c r="G44" s="344">
        <f t="shared" si="25"/>
        <v>0</v>
      </c>
      <c r="H44" s="344">
        <f t="shared" si="25"/>
        <v>160</v>
      </c>
    </row>
    <row r="45" spans="1:12" ht="19.95" customHeight="1" x14ac:dyDescent="0.3">
      <c r="A45" s="9" t="s">
        <v>89</v>
      </c>
      <c r="B45" s="57">
        <v>0</v>
      </c>
      <c r="C45" s="57">
        <v>64</v>
      </c>
      <c r="D45" s="57">
        <v>0</v>
      </c>
      <c r="E45" s="57">
        <v>0</v>
      </c>
      <c r="F45" s="57">
        <v>30</v>
      </c>
      <c r="G45" s="57">
        <v>0</v>
      </c>
      <c r="H45" s="57">
        <f>SUM(B45:G45)</f>
        <v>94</v>
      </c>
    </row>
    <row r="46" spans="1:12" ht="19.95" customHeight="1" x14ac:dyDescent="0.3">
      <c r="A46" s="9" t="s">
        <v>90</v>
      </c>
      <c r="B46" s="57">
        <v>0</v>
      </c>
      <c r="C46" s="57">
        <v>62</v>
      </c>
      <c r="D46" s="57">
        <v>0</v>
      </c>
      <c r="E46" s="57">
        <v>0</v>
      </c>
      <c r="F46" s="57">
        <v>4</v>
      </c>
      <c r="G46" s="57">
        <v>0</v>
      </c>
      <c r="H46" s="57">
        <f>SUM(B46:G46)</f>
        <v>66</v>
      </c>
    </row>
    <row r="47" spans="1:12" ht="19.95" customHeight="1" x14ac:dyDescent="0.3">
      <c r="A47" s="9" t="s">
        <v>106</v>
      </c>
      <c r="B47" s="88">
        <v>0</v>
      </c>
      <c r="C47" s="88">
        <f>C45/C44</f>
        <v>0.50793650793650791</v>
      </c>
      <c r="D47" s="88">
        <v>0</v>
      </c>
      <c r="E47" s="88">
        <v>0</v>
      </c>
      <c r="F47" s="88">
        <f>F45/F44</f>
        <v>0.88235294117647056</v>
      </c>
      <c r="G47" s="88">
        <v>0</v>
      </c>
      <c r="H47" s="88">
        <f>H45/H44</f>
        <v>0.58750000000000002</v>
      </c>
    </row>
    <row r="48" spans="1:12" ht="19.95" customHeight="1" thickBot="1" x14ac:dyDescent="0.35">
      <c r="A48" s="182" t="s">
        <v>164</v>
      </c>
      <c r="B48" s="343">
        <f t="shared" ref="B48:G48" si="26">+B25+B29+B33+B37+B45</f>
        <v>419</v>
      </c>
      <c r="C48" s="343">
        <f t="shared" si="26"/>
        <v>671</v>
      </c>
      <c r="D48" s="343">
        <f t="shared" si="26"/>
        <v>58</v>
      </c>
      <c r="E48" s="343">
        <f t="shared" si="26"/>
        <v>116</v>
      </c>
      <c r="F48" s="343">
        <f t="shared" si="26"/>
        <v>106</v>
      </c>
      <c r="G48" s="343">
        <f t="shared" si="26"/>
        <v>112</v>
      </c>
      <c r="H48" s="343">
        <f>SUM(B48:G48)</f>
        <v>1482</v>
      </c>
      <c r="L48" s="59"/>
    </row>
    <row r="49" spans="1:13" ht="19.95" customHeight="1" thickBot="1" x14ac:dyDescent="0.35">
      <c r="A49" s="182" t="s">
        <v>327</v>
      </c>
      <c r="B49" s="343">
        <f t="shared" ref="B49:G49" si="27">+B25+B26+B29+B30+B33+B34+B37+B38+B41+B42+B45+B46</f>
        <v>1866</v>
      </c>
      <c r="C49" s="343">
        <f t="shared" si="27"/>
        <v>2495</v>
      </c>
      <c r="D49" s="343">
        <f t="shared" si="27"/>
        <v>129</v>
      </c>
      <c r="E49" s="343">
        <f t="shared" si="27"/>
        <v>1054</v>
      </c>
      <c r="F49" s="343">
        <f t="shared" si="27"/>
        <v>412</v>
      </c>
      <c r="G49" s="343">
        <f t="shared" si="27"/>
        <v>416</v>
      </c>
      <c r="H49" s="343">
        <f>SUM(B49:G49)</f>
        <v>6372</v>
      </c>
      <c r="L49" s="60"/>
    </row>
    <row r="50" spans="1:13" ht="19.95" customHeight="1" thickBot="1" x14ac:dyDescent="0.35">
      <c r="A50" s="182" t="s">
        <v>109</v>
      </c>
      <c r="B50" s="343">
        <f>+B48+B41</f>
        <v>419</v>
      </c>
      <c r="C50" s="343">
        <f>+C48+C41</f>
        <v>671</v>
      </c>
      <c r="D50" s="343">
        <f>+D48+D41</f>
        <v>61</v>
      </c>
      <c r="E50" s="343">
        <f>+E48+E41</f>
        <v>116</v>
      </c>
      <c r="F50" s="343">
        <f t="shared" ref="F50:G50" si="28">+F48+F41</f>
        <v>106</v>
      </c>
      <c r="G50" s="343">
        <f t="shared" si="28"/>
        <v>112</v>
      </c>
      <c r="H50" s="343">
        <f>SUM(B50:G50)</f>
        <v>1485</v>
      </c>
      <c r="J50" s="61"/>
      <c r="K50" s="61"/>
      <c r="L50" s="61"/>
    </row>
    <row r="51" spans="1:13" ht="19.95" customHeight="1" x14ac:dyDescent="0.3">
      <c r="A51" s="12"/>
      <c r="B51" s="56"/>
      <c r="C51" s="56"/>
      <c r="D51" s="56"/>
      <c r="E51" s="56"/>
      <c r="F51" s="56"/>
      <c r="G51" s="56"/>
      <c r="H51" s="56"/>
      <c r="I51" s="60"/>
      <c r="J51" s="61"/>
      <c r="K51" s="61"/>
      <c r="L51" s="61"/>
    </row>
    <row r="52" spans="1:13" ht="27" customHeight="1" x14ac:dyDescent="0.3">
      <c r="A52" s="111" t="s">
        <v>18</v>
      </c>
      <c r="B52" s="111" t="s">
        <v>537</v>
      </c>
      <c r="C52" s="111" t="s">
        <v>533</v>
      </c>
      <c r="D52" s="111" t="s">
        <v>532</v>
      </c>
      <c r="E52" s="111" t="s">
        <v>534</v>
      </c>
      <c r="F52" s="273" t="s">
        <v>535</v>
      </c>
      <c r="G52" s="60"/>
      <c r="H52" s="60"/>
      <c r="I52" s="60"/>
      <c r="J52" s="61"/>
      <c r="K52" s="61"/>
      <c r="L52" s="61"/>
    </row>
    <row r="53" spans="1:13" ht="19.95" customHeight="1" x14ac:dyDescent="0.3">
      <c r="A53" s="9" t="s">
        <v>312</v>
      </c>
      <c r="B53" s="34">
        <v>419</v>
      </c>
      <c r="C53" s="34">
        <v>220</v>
      </c>
      <c r="D53" s="76">
        <f t="shared" ref="D53:D59" si="29">C53/B53</f>
        <v>0.52505966587112174</v>
      </c>
      <c r="E53" s="76">
        <v>0.26379999999999998</v>
      </c>
      <c r="F53" s="64">
        <v>0.22450000000000001</v>
      </c>
      <c r="G53" s="60"/>
      <c r="H53" s="60"/>
      <c r="I53" s="60"/>
      <c r="J53" s="61"/>
      <c r="K53" s="61"/>
      <c r="L53" s="61"/>
    </row>
    <row r="54" spans="1:13" ht="19.95" customHeight="1" x14ac:dyDescent="0.3">
      <c r="A54" s="9" t="s">
        <v>2</v>
      </c>
      <c r="B54" s="34">
        <v>671</v>
      </c>
      <c r="C54" s="34">
        <v>443</v>
      </c>
      <c r="D54" s="76">
        <f>C54/B54</f>
        <v>0.66020864381520117</v>
      </c>
      <c r="E54" s="76">
        <v>0.2752</v>
      </c>
      <c r="F54" s="64">
        <v>0.26889999999999997</v>
      </c>
      <c r="G54" s="60"/>
      <c r="H54" s="60"/>
      <c r="I54" s="60"/>
      <c r="J54" s="61"/>
      <c r="K54" s="61"/>
      <c r="L54" s="61"/>
    </row>
    <row r="55" spans="1:13" ht="19.95" customHeight="1" x14ac:dyDescent="0.3">
      <c r="A55" s="9" t="s">
        <v>70</v>
      </c>
      <c r="B55" s="34">
        <v>58</v>
      </c>
      <c r="C55" s="34">
        <v>5</v>
      </c>
      <c r="D55" s="76">
        <f t="shared" si="29"/>
        <v>8.6206896551724144E-2</v>
      </c>
      <c r="E55" s="76">
        <v>0.39129999999999998</v>
      </c>
      <c r="F55" s="64">
        <v>0.4793</v>
      </c>
      <c r="G55" s="60"/>
      <c r="H55" s="60"/>
      <c r="I55" s="60"/>
      <c r="J55" s="61"/>
      <c r="K55" s="61"/>
      <c r="L55" s="61"/>
    </row>
    <row r="56" spans="1:13" ht="19.95" customHeight="1" x14ac:dyDescent="0.3">
      <c r="A56" s="9" t="s">
        <v>1</v>
      </c>
      <c r="B56" s="34">
        <v>116</v>
      </c>
      <c r="C56" s="34">
        <v>50</v>
      </c>
      <c r="D56" s="76">
        <f t="shared" si="29"/>
        <v>0.43103448275862066</v>
      </c>
      <c r="E56" s="76">
        <v>0.13039999999999999</v>
      </c>
      <c r="F56" s="64">
        <v>0.1101</v>
      </c>
      <c r="G56" s="60"/>
      <c r="H56" s="60"/>
      <c r="I56" s="60"/>
      <c r="J56" s="61"/>
      <c r="K56" s="61"/>
      <c r="L56" s="61"/>
    </row>
    <row r="57" spans="1:13" ht="19.95" customHeight="1" x14ac:dyDescent="0.3">
      <c r="A57" s="9" t="s">
        <v>19</v>
      </c>
      <c r="B57" s="34">
        <v>106</v>
      </c>
      <c r="C57" s="34">
        <v>32</v>
      </c>
      <c r="D57" s="76">
        <f t="shared" si="29"/>
        <v>0.30188679245283018</v>
      </c>
      <c r="E57" s="76">
        <v>0.17810000000000001</v>
      </c>
      <c r="F57" s="64">
        <v>0.25729999999999997</v>
      </c>
      <c r="G57" s="60"/>
      <c r="H57" s="60"/>
      <c r="I57" s="60"/>
      <c r="J57" s="61"/>
      <c r="K57" s="61"/>
      <c r="L57" s="61"/>
    </row>
    <row r="58" spans="1:13" ht="19.95" customHeight="1" x14ac:dyDescent="0.3">
      <c r="A58" s="9" t="s">
        <v>67</v>
      </c>
      <c r="B58" s="34">
        <v>112</v>
      </c>
      <c r="C58" s="34">
        <v>63</v>
      </c>
      <c r="D58" s="76">
        <f>C58/B58</f>
        <v>0.5625</v>
      </c>
      <c r="E58" s="76">
        <v>0.18970000000000001</v>
      </c>
      <c r="F58" s="64">
        <v>0.26919999999999999</v>
      </c>
      <c r="G58" s="60"/>
      <c r="H58" s="60"/>
      <c r="I58" s="60"/>
      <c r="J58" s="61"/>
      <c r="K58" s="61"/>
      <c r="L58" s="61"/>
    </row>
    <row r="59" spans="1:13" ht="19.95" customHeight="1" thickBot="1" x14ac:dyDescent="0.35">
      <c r="A59" s="162" t="s">
        <v>9</v>
      </c>
      <c r="B59" s="345">
        <f>SUM(B53:B58)</f>
        <v>1482</v>
      </c>
      <c r="C59" s="345">
        <f>SUM(C53:C58)</f>
        <v>813</v>
      </c>
      <c r="D59" s="346">
        <f t="shared" si="29"/>
        <v>0.54858299595141702</v>
      </c>
      <c r="E59" s="256">
        <v>0.2465</v>
      </c>
      <c r="F59" s="347">
        <v>0.2329</v>
      </c>
      <c r="G59" s="60"/>
      <c r="H59" s="60"/>
      <c r="I59" s="60"/>
      <c r="J59" s="61"/>
      <c r="K59" s="61"/>
      <c r="L59" s="61"/>
      <c r="M59" s="64"/>
    </row>
    <row r="60" spans="1:13" ht="12.75" customHeight="1" x14ac:dyDescent="0.3">
      <c r="A60" s="577" t="s">
        <v>531</v>
      </c>
      <c r="B60" s="577"/>
      <c r="C60" s="577"/>
      <c r="D60" s="577"/>
      <c r="E60" s="577"/>
      <c r="F60" s="23"/>
      <c r="G60" s="60"/>
      <c r="H60" s="60"/>
      <c r="I60" s="60"/>
      <c r="J60" s="61"/>
      <c r="K60" s="61"/>
      <c r="L60" s="61"/>
      <c r="M60" s="64"/>
    </row>
    <row r="61" spans="1:13" s="116" customFormat="1" ht="30.6" customHeight="1" x14ac:dyDescent="0.3">
      <c r="A61" s="553" t="s">
        <v>536</v>
      </c>
      <c r="B61" s="553"/>
      <c r="C61" s="553"/>
      <c r="D61" s="553"/>
      <c r="E61" s="553"/>
      <c r="G61" s="219"/>
      <c r="H61" s="219"/>
      <c r="I61" s="219"/>
      <c r="J61" s="220"/>
      <c r="K61" s="220"/>
      <c r="L61" s="220"/>
      <c r="M61" s="207"/>
    </row>
    <row r="62" spans="1:13" ht="19.95" customHeight="1" x14ac:dyDescent="0.3">
      <c r="A62" s="12"/>
      <c r="B62" s="12"/>
      <c r="C62" s="12"/>
      <c r="D62" s="56"/>
      <c r="E62" s="56"/>
      <c r="G62" s="60"/>
      <c r="H62" s="60"/>
      <c r="I62" s="60"/>
      <c r="J62" s="61"/>
      <c r="K62" s="61"/>
      <c r="L62" s="61"/>
      <c r="M62" s="64"/>
    </row>
    <row r="63" spans="1:13" ht="36" x14ac:dyDescent="0.3">
      <c r="A63" s="111" t="s">
        <v>442</v>
      </c>
      <c r="B63" s="111" t="s">
        <v>370</v>
      </c>
      <c r="C63" s="111" t="s">
        <v>371</v>
      </c>
      <c r="D63" s="28"/>
      <c r="E63" s="32"/>
      <c r="F63" s="32"/>
      <c r="G63" s="32"/>
      <c r="H63" s="10"/>
      <c r="I63" s="10"/>
      <c r="J63" s="61"/>
      <c r="K63" s="61"/>
      <c r="L63" s="61"/>
      <c r="M63" s="64"/>
    </row>
    <row r="64" spans="1:13" ht="19.95" customHeight="1" thickBot="1" x14ac:dyDescent="0.35">
      <c r="A64" s="221">
        <v>4.54</v>
      </c>
      <c r="B64" s="348">
        <v>28</v>
      </c>
      <c r="C64" s="348">
        <v>41</v>
      </c>
      <c r="D64" s="28"/>
      <c r="E64" s="65"/>
      <c r="F64" s="65"/>
      <c r="G64" s="65"/>
      <c r="H64" s="45"/>
      <c r="I64" s="45"/>
      <c r="J64" s="61"/>
      <c r="K64" s="61"/>
      <c r="L64" s="61"/>
      <c r="M64" s="64"/>
    </row>
    <row r="65" spans="1:13" s="116" customFormat="1" ht="19.95" customHeight="1" x14ac:dyDescent="0.3">
      <c r="A65" s="222" t="s">
        <v>480</v>
      </c>
      <c r="D65" s="114"/>
      <c r="E65" s="223"/>
      <c r="F65" s="223"/>
      <c r="G65" s="223"/>
      <c r="H65" s="223"/>
      <c r="I65" s="223"/>
      <c r="J65" s="220"/>
      <c r="K65" s="220"/>
      <c r="L65" s="220"/>
      <c r="M65" s="207"/>
    </row>
    <row r="66" spans="1:13" s="116" customFormat="1" ht="19.95" customHeight="1" x14ac:dyDescent="0.3">
      <c r="A66" s="222" t="s">
        <v>414</v>
      </c>
      <c r="D66" s="114"/>
      <c r="E66" s="223"/>
      <c r="F66" s="223"/>
      <c r="G66" s="223"/>
      <c r="H66" s="223"/>
      <c r="I66" s="223"/>
      <c r="J66" s="220"/>
      <c r="K66" s="220"/>
      <c r="L66" s="220"/>
      <c r="M66" s="207"/>
    </row>
    <row r="67" spans="1:13" ht="19.95" customHeight="1" x14ac:dyDescent="0.3">
      <c r="A67" s="12"/>
      <c r="B67" s="12"/>
      <c r="C67" s="62"/>
      <c r="D67" s="23"/>
      <c r="F67" s="63"/>
      <c r="G67" s="60"/>
      <c r="H67" s="60"/>
      <c r="I67" s="60"/>
      <c r="J67" s="61"/>
      <c r="K67" s="61"/>
      <c r="L67" s="61"/>
    </row>
    <row r="68" spans="1:13" ht="19.95" customHeight="1" x14ac:dyDescent="0.3">
      <c r="A68" s="111" t="s">
        <v>165</v>
      </c>
      <c r="B68" s="156">
        <v>2022</v>
      </c>
      <c r="C68" s="156">
        <v>2021</v>
      </c>
      <c r="D68" s="156">
        <v>2020</v>
      </c>
      <c r="E68" s="156">
        <v>2019</v>
      </c>
      <c r="F68" s="156">
        <v>2018</v>
      </c>
      <c r="J68" s="64"/>
      <c r="K68" s="64"/>
      <c r="L68" s="64"/>
      <c r="M68" s="64"/>
    </row>
    <row r="69" spans="1:13" ht="19.95" customHeight="1" x14ac:dyDescent="0.3">
      <c r="A69" s="9" t="s">
        <v>326</v>
      </c>
      <c r="B69" s="34">
        <v>23.39</v>
      </c>
      <c r="C69" s="34">
        <v>22</v>
      </c>
      <c r="D69" s="34">
        <v>21</v>
      </c>
      <c r="E69" s="34">
        <v>20</v>
      </c>
      <c r="F69" s="34">
        <v>19.3</v>
      </c>
    </row>
    <row r="70" spans="1:13" ht="19.95" customHeight="1" x14ac:dyDescent="0.3">
      <c r="A70" s="9" t="s">
        <v>166</v>
      </c>
      <c r="B70" s="34">
        <v>22.64</v>
      </c>
      <c r="C70" s="34">
        <v>20</v>
      </c>
      <c r="D70" s="34">
        <v>20</v>
      </c>
      <c r="E70" s="34">
        <v>20</v>
      </c>
      <c r="F70" s="34">
        <v>21.5</v>
      </c>
    </row>
    <row r="71" spans="1:13" ht="19.95" customHeight="1" thickBot="1" x14ac:dyDescent="0.35">
      <c r="A71" s="144" t="s">
        <v>167</v>
      </c>
      <c r="B71" s="161">
        <v>17.809999999999999</v>
      </c>
      <c r="C71" s="161">
        <v>14</v>
      </c>
      <c r="D71" s="161">
        <v>13</v>
      </c>
      <c r="E71" s="161">
        <v>14</v>
      </c>
      <c r="F71" s="161">
        <v>16.2</v>
      </c>
    </row>
    <row r="72" spans="1:13" ht="19.95" customHeight="1" x14ac:dyDescent="0.3">
      <c r="C72" s="66"/>
      <c r="D72" s="67"/>
      <c r="E72" s="67"/>
      <c r="F72" s="67"/>
    </row>
    <row r="73" spans="1:13" ht="19.95" customHeight="1" x14ac:dyDescent="0.3">
      <c r="A73" s="111" t="s">
        <v>281</v>
      </c>
      <c r="B73" s="156"/>
      <c r="C73" s="156"/>
      <c r="D73" s="156"/>
      <c r="E73" s="156"/>
      <c r="F73" s="156"/>
      <c r="J73" s="64"/>
      <c r="K73" s="64"/>
      <c r="L73" s="64"/>
      <c r="M73" s="64"/>
    </row>
    <row r="74" spans="1:13" ht="19.95" customHeight="1" x14ac:dyDescent="0.3">
      <c r="A74" s="111" t="s">
        <v>191</v>
      </c>
      <c r="B74" s="156">
        <v>2022</v>
      </c>
      <c r="C74" s="156">
        <v>2021</v>
      </c>
      <c r="D74" s="156">
        <v>2020</v>
      </c>
      <c r="E74" s="156">
        <v>2019</v>
      </c>
      <c r="F74" s="156">
        <v>2018</v>
      </c>
      <c r="G74" s="63"/>
      <c r="H74" s="63"/>
      <c r="I74" s="63"/>
      <c r="J74" s="63"/>
      <c r="K74" s="63"/>
      <c r="L74" s="63"/>
    </row>
    <row r="75" spans="1:13" ht="19.95" customHeight="1" x14ac:dyDescent="0.3">
      <c r="A75" s="9" t="s">
        <v>443</v>
      </c>
      <c r="B75" s="55">
        <v>0.76739999999999997</v>
      </c>
      <c r="C75" s="55">
        <v>0.76759999999999995</v>
      </c>
      <c r="D75" s="55">
        <v>0.78</v>
      </c>
      <c r="E75" s="55">
        <v>0.97699999999999998</v>
      </c>
      <c r="F75" s="55">
        <v>1</v>
      </c>
      <c r="G75" s="63"/>
      <c r="H75" s="63"/>
      <c r="I75" s="63"/>
      <c r="J75" s="63"/>
      <c r="K75" s="63"/>
      <c r="L75" s="63"/>
    </row>
    <row r="76" spans="1:13" ht="19.95" customHeight="1" x14ac:dyDescent="0.3">
      <c r="A76" s="9" t="s">
        <v>2</v>
      </c>
      <c r="B76" s="55">
        <v>0.87290000000000001</v>
      </c>
      <c r="C76" s="55">
        <v>0.85499999999999998</v>
      </c>
      <c r="D76" s="55">
        <v>0.84</v>
      </c>
      <c r="E76" s="55">
        <v>0.84</v>
      </c>
      <c r="F76" s="55">
        <v>0.85</v>
      </c>
      <c r="G76" s="63"/>
      <c r="H76" s="63"/>
      <c r="I76" s="63"/>
      <c r="J76" s="63"/>
      <c r="K76" s="63"/>
      <c r="L76" s="63"/>
    </row>
    <row r="77" spans="1:13" ht="19.95" customHeight="1" x14ac:dyDescent="0.3">
      <c r="A77" s="9" t="s">
        <v>70</v>
      </c>
      <c r="B77" s="55">
        <v>0.72729999999999995</v>
      </c>
      <c r="C77" s="55">
        <v>0.72270000000000001</v>
      </c>
      <c r="D77" s="55">
        <v>0.75</v>
      </c>
      <c r="E77" s="57" t="s">
        <v>346</v>
      </c>
      <c r="F77" s="57" t="s">
        <v>346</v>
      </c>
    </row>
    <row r="78" spans="1:13" ht="19.95" customHeight="1" x14ac:dyDescent="0.3">
      <c r="A78" s="9" t="s">
        <v>1</v>
      </c>
      <c r="B78" s="55">
        <v>0.99529999999999996</v>
      </c>
      <c r="C78" s="55">
        <v>0.99280000000000002</v>
      </c>
      <c r="D78" s="55">
        <v>0.99</v>
      </c>
      <c r="E78" s="55">
        <v>0.97</v>
      </c>
      <c r="F78" s="55">
        <v>0.98609999999999998</v>
      </c>
    </row>
    <row r="79" spans="1:13" ht="19.95" customHeight="1" x14ac:dyDescent="0.3">
      <c r="A79" s="9" t="s">
        <v>4</v>
      </c>
      <c r="B79" s="55">
        <v>0.97950000000000004</v>
      </c>
      <c r="C79" s="55">
        <v>0.98</v>
      </c>
      <c r="D79" s="55">
        <v>0.98</v>
      </c>
      <c r="E79" s="57" t="s">
        <v>346</v>
      </c>
      <c r="F79" s="57" t="s">
        <v>346</v>
      </c>
    </row>
    <row r="80" spans="1:13" ht="19.95" customHeight="1" x14ac:dyDescent="0.3">
      <c r="A80" s="9" t="s">
        <v>19</v>
      </c>
      <c r="B80" s="55">
        <v>0.99509999999999998</v>
      </c>
      <c r="C80" s="55">
        <v>0.99519999999999997</v>
      </c>
      <c r="D80" s="55">
        <v>1</v>
      </c>
      <c r="E80" s="55">
        <v>1</v>
      </c>
      <c r="F80" s="55">
        <v>1</v>
      </c>
    </row>
    <row r="81" spans="1:12" ht="19.95" customHeight="1" x14ac:dyDescent="0.3">
      <c r="A81" s="9" t="s">
        <v>325</v>
      </c>
      <c r="B81" s="55">
        <v>0.96389999999999998</v>
      </c>
      <c r="C81" s="55">
        <v>0.94640000000000002</v>
      </c>
      <c r="D81" s="55">
        <v>0.93</v>
      </c>
      <c r="E81" s="57" t="s">
        <v>346</v>
      </c>
      <c r="F81" s="57" t="s">
        <v>346</v>
      </c>
    </row>
    <row r="82" spans="1:12" ht="19.95" customHeight="1" x14ac:dyDescent="0.3">
      <c r="A82" s="9" t="s">
        <v>0</v>
      </c>
      <c r="B82" s="55">
        <v>0.87339999999999995</v>
      </c>
      <c r="C82" s="55">
        <v>0.86519999999999997</v>
      </c>
      <c r="D82" s="55">
        <v>0.86</v>
      </c>
      <c r="E82" s="55">
        <v>0.95</v>
      </c>
      <c r="F82" s="55">
        <v>0.96</v>
      </c>
    </row>
    <row r="83" spans="1:12" ht="19.95" customHeight="1" thickBot="1" x14ac:dyDescent="0.35">
      <c r="A83" s="144" t="s">
        <v>403</v>
      </c>
      <c r="B83" s="203">
        <v>0.86150000000000004</v>
      </c>
      <c r="C83" s="203">
        <v>0.82</v>
      </c>
      <c r="D83" s="203">
        <v>0.89</v>
      </c>
      <c r="E83" s="203"/>
      <c r="F83" s="203"/>
    </row>
    <row r="84" spans="1:12" s="116" customFormat="1" ht="19.95" customHeight="1" x14ac:dyDescent="0.3">
      <c r="A84" s="116" t="s">
        <v>444</v>
      </c>
      <c r="B84" s="224"/>
      <c r="C84" s="225"/>
      <c r="D84" s="225"/>
      <c r="E84" s="225"/>
      <c r="F84" s="225"/>
    </row>
    <row r="85" spans="1:12" s="116" customFormat="1" ht="19.95" customHeight="1" x14ac:dyDescent="0.3">
      <c r="A85" s="116" t="s">
        <v>339</v>
      </c>
    </row>
    <row r="86" spans="1:12" s="116" customFormat="1" ht="19.95" customHeight="1" x14ac:dyDescent="0.3">
      <c r="A86" s="116" t="s">
        <v>445</v>
      </c>
    </row>
    <row r="87" spans="1:12" s="116" customFormat="1" ht="19.95" customHeight="1" x14ac:dyDescent="0.3">
      <c r="A87" s="116" t="s">
        <v>402</v>
      </c>
    </row>
    <row r="88" spans="1:12" ht="19.95" customHeight="1" x14ac:dyDescent="0.3">
      <c r="A88" s="227"/>
      <c r="B88" s="24"/>
      <c r="C88" s="24"/>
      <c r="D88" s="24"/>
      <c r="E88" s="24"/>
      <c r="F88" s="24"/>
    </row>
    <row r="89" spans="1:12" ht="19.95" customHeight="1" x14ac:dyDescent="0.3">
      <c r="A89" s="111" t="s">
        <v>512</v>
      </c>
      <c r="B89" s="156"/>
      <c r="C89" s="156"/>
      <c r="D89" s="156"/>
      <c r="E89" s="156"/>
      <c r="F89" s="156"/>
      <c r="G89" s="25"/>
      <c r="H89" s="28"/>
      <c r="I89" s="28"/>
      <c r="J89" s="28"/>
      <c r="K89" s="28"/>
      <c r="L89" s="28"/>
    </row>
    <row r="90" spans="1:12" ht="19.95" customHeight="1" x14ac:dyDescent="0.3">
      <c r="A90" s="111" t="s">
        <v>18</v>
      </c>
      <c r="B90" s="156">
        <v>2022</v>
      </c>
      <c r="C90" s="156">
        <v>2021</v>
      </c>
      <c r="D90" s="156">
        <v>2020</v>
      </c>
      <c r="E90" s="156">
        <v>2019</v>
      </c>
      <c r="F90" s="156">
        <v>2018</v>
      </c>
      <c r="G90" s="25"/>
      <c r="H90" s="28"/>
      <c r="I90" s="28"/>
      <c r="J90" s="28"/>
      <c r="K90" s="28"/>
      <c r="L90" s="28"/>
    </row>
    <row r="91" spans="1:12" s="12" customFormat="1" ht="19.95" customHeight="1" thickBot="1" x14ac:dyDescent="0.35">
      <c r="A91" s="182" t="s">
        <v>83</v>
      </c>
      <c r="B91" s="183"/>
      <c r="C91" s="183"/>
      <c r="D91" s="183"/>
      <c r="E91" s="183"/>
      <c r="F91" s="183"/>
      <c r="G91" s="228"/>
      <c r="H91" s="228"/>
      <c r="I91" s="228"/>
      <c r="J91" s="229"/>
      <c r="K91" s="229"/>
      <c r="L91" s="229"/>
    </row>
    <row r="92" spans="1:12" ht="19.95" customHeight="1" x14ac:dyDescent="0.3">
      <c r="A92" s="29" t="s">
        <v>340</v>
      </c>
      <c r="B92" s="268">
        <v>0.77500000000000002</v>
      </c>
      <c r="C92" s="55">
        <v>0.75</v>
      </c>
      <c r="D92" s="89">
        <v>0.73</v>
      </c>
      <c r="E92" s="89">
        <v>0.59</v>
      </c>
      <c r="F92" s="89">
        <v>0.72</v>
      </c>
      <c r="G92" s="60"/>
      <c r="H92" s="60"/>
      <c r="I92" s="60"/>
      <c r="J92" s="61"/>
      <c r="K92" s="61"/>
      <c r="L92" s="61"/>
    </row>
    <row r="93" spans="1:12" ht="19.95" customHeight="1" x14ac:dyDescent="0.3">
      <c r="A93" s="29" t="s">
        <v>341</v>
      </c>
      <c r="B93" s="268">
        <v>0.61739999999999995</v>
      </c>
      <c r="C93" s="55">
        <v>0.53</v>
      </c>
      <c r="D93" s="89">
        <v>0.51</v>
      </c>
      <c r="E93" s="89">
        <v>0.52</v>
      </c>
      <c r="F93" s="89">
        <v>0.43</v>
      </c>
      <c r="G93" s="60"/>
      <c r="H93" s="60"/>
      <c r="I93" s="60"/>
      <c r="J93" s="61"/>
      <c r="K93" s="61"/>
      <c r="L93" s="61"/>
    </row>
    <row r="94" spans="1:12" ht="19.95" customHeight="1" thickBot="1" x14ac:dyDescent="0.35">
      <c r="A94" s="182" t="s">
        <v>3</v>
      </c>
      <c r="B94" s="184"/>
      <c r="C94" s="352"/>
      <c r="D94" s="184"/>
      <c r="E94" s="184"/>
      <c r="F94" s="183"/>
      <c r="G94" s="60"/>
      <c r="H94" s="60"/>
      <c r="I94" s="60"/>
      <c r="J94" s="61"/>
      <c r="K94" s="61"/>
      <c r="L94" s="61"/>
    </row>
    <row r="95" spans="1:12" ht="19.95" customHeight="1" x14ac:dyDescent="0.3">
      <c r="A95" s="118" t="s">
        <v>448</v>
      </c>
      <c r="B95" s="350">
        <v>3.27E-2</v>
      </c>
      <c r="C95" s="351">
        <v>3.1600000000000003E-2</v>
      </c>
      <c r="D95" s="351">
        <v>1.8599999999999998E-2</v>
      </c>
      <c r="E95" s="31" t="s">
        <v>114</v>
      </c>
      <c r="F95" s="57" t="s">
        <v>114</v>
      </c>
      <c r="G95" s="60"/>
      <c r="H95" s="60"/>
      <c r="I95" s="60"/>
      <c r="J95" s="61"/>
      <c r="K95" s="61"/>
      <c r="L95" s="61"/>
    </row>
    <row r="96" spans="1:12" ht="19.95" customHeight="1" x14ac:dyDescent="0.3">
      <c r="A96" s="222" t="s">
        <v>449</v>
      </c>
      <c r="B96" s="24"/>
      <c r="C96" s="24"/>
      <c r="D96" s="24"/>
      <c r="E96" s="24"/>
      <c r="F96" s="24"/>
    </row>
    <row r="97" spans="1:11" ht="19.95" customHeight="1" x14ac:dyDescent="0.3">
      <c r="A97" s="24"/>
      <c r="B97" s="24"/>
      <c r="C97" s="24"/>
      <c r="D97" s="24"/>
      <c r="E97" s="24"/>
      <c r="F97" s="24"/>
    </row>
    <row r="98" spans="1:11" ht="19.95" customHeight="1" x14ac:dyDescent="0.3">
      <c r="J98" s="10"/>
      <c r="K98" s="10"/>
    </row>
    <row r="99" spans="1:11" ht="19.95" customHeight="1" x14ac:dyDescent="0.3">
      <c r="J99" s="45"/>
      <c r="K99" s="45"/>
    </row>
    <row r="100" spans="1:11" ht="19.95" customHeight="1" x14ac:dyDescent="0.3">
      <c r="J100" s="45"/>
      <c r="K100" s="45"/>
    </row>
    <row r="101" spans="1:11" ht="19.95" customHeight="1" x14ac:dyDescent="0.3">
      <c r="J101" s="45"/>
      <c r="K101" s="45"/>
    </row>
    <row r="102" spans="1:11" ht="19.95" customHeight="1" x14ac:dyDescent="0.3">
      <c r="E102" s="45"/>
      <c r="F102" s="45"/>
      <c r="G102" s="45"/>
      <c r="H102" s="45"/>
      <c r="I102" s="45"/>
      <c r="J102" s="45"/>
      <c r="K102" s="45"/>
    </row>
    <row r="103" spans="1:11" ht="19.95" customHeight="1" x14ac:dyDescent="0.3">
      <c r="E103" s="45"/>
      <c r="F103" s="45"/>
      <c r="G103" s="45"/>
      <c r="H103" s="45"/>
      <c r="I103" s="45"/>
      <c r="J103" s="45"/>
      <c r="K103" s="45"/>
    </row>
    <row r="107" spans="1:11" ht="19.95" customHeight="1" x14ac:dyDescent="0.3">
      <c r="K107" s="45"/>
    </row>
  </sheetData>
  <sheetProtection algorithmName="SHA-512" hashValue="iOwz47irSmfCEAiG2QLb8ByFh9Ox2CWpdT66VTF5iS+g+3BE3U9KOWdvVhr97NG6VLbIRj0XCFfrnuQKJjGCMw==" saltValue="umWOP/ssCauc682lcmzA5g==" spinCount="100000" sheet="1" objects="1" scenarios="1"/>
  <mergeCells count="5">
    <mergeCell ref="B3:E3"/>
    <mergeCell ref="F3:F4"/>
    <mergeCell ref="A61:E61"/>
    <mergeCell ref="G3:G4"/>
    <mergeCell ref="A60:E60"/>
  </mergeCells>
  <pageMargins left="0.7" right="0.7" top="0.75" bottom="0.75" header="0.3" footer="0.3"/>
  <pageSetup orientation="portrait" r:id="rId1"/>
  <customProperties>
    <customPr name="_pios_id" r:id="rId2"/>
  </customProperties>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6A23D-F156-49CC-BE37-D8F2BAC26EF5}">
  <sheetPr>
    <tabColor rgb="FFFFC000"/>
  </sheetPr>
  <dimension ref="A2:H76"/>
  <sheetViews>
    <sheetView showGridLines="0" zoomScale="90" zoomScaleNormal="90" workbookViewId="0">
      <selection activeCell="A2" sqref="A2"/>
    </sheetView>
  </sheetViews>
  <sheetFormatPr defaultColWidth="8.6640625" defaultRowHeight="13.8" x14ac:dyDescent="0.25"/>
  <cols>
    <col min="1" max="1" width="29.6640625" style="400" bestFit="1" customWidth="1"/>
    <col min="2" max="2" width="10.44140625" style="400" customWidth="1"/>
    <col min="3" max="6" width="8.6640625" style="400"/>
    <col min="7" max="7" width="10.88671875" style="400" customWidth="1"/>
    <col min="8" max="8" width="11.109375" style="400" customWidth="1"/>
    <col min="9" max="16384" width="8.6640625" style="400"/>
  </cols>
  <sheetData>
    <row r="2" spans="1:6" x14ac:dyDescent="0.25">
      <c r="A2" s="502" t="s">
        <v>876</v>
      </c>
    </row>
    <row r="3" spans="1:6" x14ac:dyDescent="0.25">
      <c r="A3" s="111" t="s">
        <v>268</v>
      </c>
      <c r="B3" s="156" t="s">
        <v>875</v>
      </c>
      <c r="C3" s="156">
        <v>2021</v>
      </c>
      <c r="D3" s="156">
        <v>2020</v>
      </c>
      <c r="E3" s="156">
        <v>2019</v>
      </c>
      <c r="F3" s="156">
        <v>2018</v>
      </c>
    </row>
    <row r="4" spans="1:6" x14ac:dyDescent="0.25">
      <c r="A4" s="9" t="s">
        <v>192</v>
      </c>
      <c r="B4" s="54" t="s">
        <v>874</v>
      </c>
      <c r="C4" s="57">
        <v>1.78</v>
      </c>
      <c r="D4" s="57">
        <v>1.71</v>
      </c>
      <c r="E4" s="57">
        <v>1.97</v>
      </c>
      <c r="F4" s="57">
        <v>2.39</v>
      </c>
    </row>
    <row r="5" spans="1:6" x14ac:dyDescent="0.25">
      <c r="A5" s="9" t="s">
        <v>218</v>
      </c>
      <c r="B5" s="54" t="s">
        <v>873</v>
      </c>
      <c r="C5" s="82" t="s">
        <v>447</v>
      </c>
      <c r="D5" s="57">
        <v>1.31</v>
      </c>
      <c r="E5" s="57">
        <v>1.1399999999999999</v>
      </c>
      <c r="F5" s="57">
        <v>1.25</v>
      </c>
    </row>
    <row r="6" spans="1:6" x14ac:dyDescent="0.25">
      <c r="A6" s="9" t="s">
        <v>193</v>
      </c>
      <c r="B6" s="54" t="s">
        <v>872</v>
      </c>
      <c r="C6" s="57" t="s">
        <v>871</v>
      </c>
      <c r="D6" s="57">
        <v>4.59</v>
      </c>
      <c r="E6" s="57">
        <v>15.14</v>
      </c>
      <c r="F6" s="57">
        <v>15.14</v>
      </c>
    </row>
    <row r="7" spans="1:6" ht="14.4" thickBot="1" x14ac:dyDescent="0.3">
      <c r="A7" s="132" t="s">
        <v>194</v>
      </c>
      <c r="B7" s="285" t="s">
        <v>870</v>
      </c>
      <c r="C7" s="349">
        <v>116.8</v>
      </c>
      <c r="D7" s="349">
        <v>116.63</v>
      </c>
      <c r="E7" s="226">
        <v>172.98</v>
      </c>
      <c r="F7" s="226">
        <v>224.56</v>
      </c>
    </row>
    <row r="8" spans="1:6" x14ac:dyDescent="0.25">
      <c r="A8" s="442" t="s">
        <v>869</v>
      </c>
      <c r="B8" s="128"/>
      <c r="C8" s="128"/>
      <c r="D8" s="128"/>
      <c r="E8" s="128"/>
      <c r="F8" s="116"/>
    </row>
    <row r="9" spans="1:6" ht="75" customHeight="1" x14ac:dyDescent="0.25">
      <c r="A9" s="552" t="s">
        <v>868</v>
      </c>
      <c r="B9" s="552"/>
      <c r="C9" s="552"/>
      <c r="D9" s="552"/>
      <c r="E9" s="552"/>
      <c r="F9" s="116"/>
    </row>
    <row r="10" spans="1:6" ht="67.5" customHeight="1" x14ac:dyDescent="0.25">
      <c r="A10" s="552" t="s">
        <v>867</v>
      </c>
      <c r="B10" s="552"/>
      <c r="C10" s="552"/>
      <c r="D10" s="552"/>
      <c r="E10" s="552"/>
      <c r="F10" s="116"/>
    </row>
    <row r="11" spans="1:6" ht="66" customHeight="1" x14ac:dyDescent="0.25">
      <c r="A11" s="552" t="s">
        <v>866</v>
      </c>
      <c r="B11" s="552"/>
      <c r="C11" s="552"/>
      <c r="D11" s="552"/>
      <c r="E11" s="552"/>
      <c r="F11" s="116"/>
    </row>
    <row r="12" spans="1:6" ht="39" customHeight="1" x14ac:dyDescent="0.25">
      <c r="A12" s="552" t="s">
        <v>865</v>
      </c>
      <c r="B12" s="552"/>
      <c r="C12" s="552"/>
      <c r="D12" s="552"/>
      <c r="E12" s="552"/>
      <c r="F12" s="116"/>
    </row>
    <row r="14" spans="1:6" x14ac:dyDescent="0.25">
      <c r="A14" s="502" t="s">
        <v>864</v>
      </c>
    </row>
    <row r="16" spans="1:6" x14ac:dyDescent="0.25">
      <c r="A16" s="111" t="s">
        <v>862</v>
      </c>
      <c r="B16" s="202"/>
    </row>
    <row r="17" spans="1:8" x14ac:dyDescent="0.25">
      <c r="A17" s="111" t="s">
        <v>861</v>
      </c>
      <c r="B17" s="156">
        <v>2022</v>
      </c>
    </row>
    <row r="18" spans="1:8" x14ac:dyDescent="0.25">
      <c r="A18" s="9" t="s">
        <v>860</v>
      </c>
      <c r="B18" s="500">
        <v>0.70642140838145007</v>
      </c>
    </row>
    <row r="19" spans="1:8" x14ac:dyDescent="0.25">
      <c r="A19" s="9" t="s">
        <v>859</v>
      </c>
      <c r="B19" s="500">
        <v>1.1134878080479085</v>
      </c>
    </row>
    <row r="20" spans="1:8" x14ac:dyDescent="0.25">
      <c r="A20" s="9" t="s">
        <v>858</v>
      </c>
      <c r="B20" s="500">
        <v>0.89675694163671549</v>
      </c>
    </row>
    <row r="21" spans="1:8" x14ac:dyDescent="0.25">
      <c r="A21" s="11" t="s">
        <v>857</v>
      </c>
      <c r="B21" s="504">
        <v>1.0550551416574478</v>
      </c>
    </row>
    <row r="22" spans="1:8" x14ac:dyDescent="0.25">
      <c r="A22" s="11" t="s">
        <v>856</v>
      </c>
      <c r="B22" s="504">
        <v>1.1631665478627553</v>
      </c>
    </row>
    <row r="23" spans="1:8" ht="14.4" thickBot="1" x14ac:dyDescent="0.3">
      <c r="A23" s="132" t="s">
        <v>855</v>
      </c>
      <c r="B23" s="499">
        <v>1.234134730912571</v>
      </c>
    </row>
    <row r="27" spans="1:8" x14ac:dyDescent="0.25">
      <c r="A27" s="502" t="s">
        <v>863</v>
      </c>
    </row>
    <row r="29" spans="1:8" ht="14.1" customHeight="1" x14ac:dyDescent="0.25">
      <c r="A29" s="202" t="s">
        <v>862</v>
      </c>
      <c r="B29" s="202"/>
      <c r="C29" s="202"/>
      <c r="D29" s="202"/>
      <c r="E29" s="202"/>
      <c r="F29" s="202"/>
      <c r="G29" s="202"/>
      <c r="H29" s="202"/>
    </row>
    <row r="30" spans="1:8" x14ac:dyDescent="0.25">
      <c r="A30" s="111" t="s">
        <v>861</v>
      </c>
      <c r="B30" s="273" t="s">
        <v>2</v>
      </c>
      <c r="C30" s="273" t="s">
        <v>3</v>
      </c>
      <c r="D30" s="273" t="s">
        <v>19</v>
      </c>
      <c r="E30" s="273" t="s">
        <v>67</v>
      </c>
      <c r="F30" s="273" t="s">
        <v>20</v>
      </c>
      <c r="G30" s="273" t="s">
        <v>850</v>
      </c>
      <c r="H30" s="273" t="s">
        <v>70</v>
      </c>
    </row>
    <row r="31" spans="1:8" x14ac:dyDescent="0.25">
      <c r="A31" s="9" t="s">
        <v>860</v>
      </c>
      <c r="B31" s="508">
        <v>1.0082127340678064</v>
      </c>
      <c r="C31" s="508">
        <v>0.99295098785451907</v>
      </c>
      <c r="D31" s="508" t="s">
        <v>854</v>
      </c>
      <c r="E31" s="508" t="s">
        <v>854</v>
      </c>
      <c r="F31" s="508" t="s">
        <v>854</v>
      </c>
      <c r="G31" s="508" t="s">
        <v>854</v>
      </c>
      <c r="H31" s="508" t="s">
        <v>854</v>
      </c>
    </row>
    <row r="32" spans="1:8" x14ac:dyDescent="0.25">
      <c r="A32" s="9" t="s">
        <v>859</v>
      </c>
      <c r="B32" s="508">
        <v>0.84157499417269166</v>
      </c>
      <c r="C32" s="508">
        <v>1.2007040714790971</v>
      </c>
      <c r="D32" s="508">
        <v>1.0059269498198882</v>
      </c>
      <c r="E32" s="508" t="s">
        <v>854</v>
      </c>
      <c r="F32" s="508">
        <v>1.007494821751802</v>
      </c>
      <c r="G32" s="508">
        <v>0.95065983872384974</v>
      </c>
      <c r="H32" s="508">
        <v>1.027542588061493</v>
      </c>
    </row>
    <row r="33" spans="1:8" x14ac:dyDescent="0.25">
      <c r="A33" s="9" t="s">
        <v>858</v>
      </c>
      <c r="B33" s="508">
        <v>0.97432760780128524</v>
      </c>
      <c r="C33" s="508">
        <v>1.1087966066282604</v>
      </c>
      <c r="D33" s="508">
        <v>0.98277367553875061</v>
      </c>
      <c r="E33" s="508">
        <v>1.2093595142440809</v>
      </c>
      <c r="F33" s="508">
        <v>1.0053790449330033</v>
      </c>
      <c r="G33" s="508">
        <v>1.0366006122034626</v>
      </c>
      <c r="H33" s="508">
        <v>0.63578795006332556</v>
      </c>
    </row>
    <row r="34" spans="1:8" x14ac:dyDescent="0.25">
      <c r="A34" s="11" t="s">
        <v>857</v>
      </c>
      <c r="B34" s="507">
        <v>1.0670430801459621</v>
      </c>
      <c r="C34" s="507">
        <v>1.126753432664255</v>
      </c>
      <c r="D34" s="507">
        <v>1.0205938579781206</v>
      </c>
      <c r="E34" s="507">
        <v>1.1847795066766109</v>
      </c>
      <c r="F34" s="507">
        <v>1.0537539074604565</v>
      </c>
      <c r="G34" s="507">
        <v>1.2182403885134627</v>
      </c>
      <c r="H34" s="507">
        <v>0.9861022469086963</v>
      </c>
    </row>
    <row r="35" spans="1:8" x14ac:dyDescent="0.25">
      <c r="A35" s="11" t="s">
        <v>856</v>
      </c>
      <c r="B35" s="507">
        <v>1.2482805139383748</v>
      </c>
      <c r="C35" s="506">
        <v>1.0488426148262318</v>
      </c>
      <c r="D35" s="506">
        <v>0.73615579044117629</v>
      </c>
      <c r="E35" s="506">
        <v>1.0566433209063484</v>
      </c>
      <c r="F35" s="506" t="s">
        <v>854</v>
      </c>
      <c r="G35" s="506">
        <v>1.2979603429129196</v>
      </c>
      <c r="H35" s="506">
        <v>1.0786066963968886</v>
      </c>
    </row>
    <row r="36" spans="1:8" ht="14.4" thickBot="1" x14ac:dyDescent="0.3">
      <c r="A36" s="132" t="s">
        <v>855</v>
      </c>
      <c r="B36" s="505" t="s">
        <v>854</v>
      </c>
      <c r="C36" s="505" t="s">
        <v>854</v>
      </c>
      <c r="D36" s="505" t="s">
        <v>854</v>
      </c>
      <c r="E36" s="505" t="s">
        <v>854</v>
      </c>
      <c r="F36" s="505" t="s">
        <v>854</v>
      </c>
      <c r="G36" s="505" t="s">
        <v>854</v>
      </c>
      <c r="H36" s="505">
        <v>1.3512645961391452</v>
      </c>
    </row>
    <row r="37" spans="1:8" x14ac:dyDescent="0.25">
      <c r="A37" s="503" t="s">
        <v>853</v>
      </c>
    </row>
    <row r="40" spans="1:8" x14ac:dyDescent="0.25">
      <c r="A40" s="502" t="s">
        <v>852</v>
      </c>
    </row>
    <row r="42" spans="1:8" x14ac:dyDescent="0.25">
      <c r="A42" s="111" t="s">
        <v>851</v>
      </c>
      <c r="B42" s="202"/>
    </row>
    <row r="43" spans="1:8" x14ac:dyDescent="0.25">
      <c r="A43" s="111" t="s">
        <v>18</v>
      </c>
      <c r="B43" s="156">
        <v>2022</v>
      </c>
    </row>
    <row r="44" spans="1:8" x14ac:dyDescent="0.25">
      <c r="A44" s="9" t="s">
        <v>2</v>
      </c>
      <c r="B44" s="500">
        <v>2.8501123406813105</v>
      </c>
    </row>
    <row r="45" spans="1:8" x14ac:dyDescent="0.25">
      <c r="A45" s="9" t="s">
        <v>19</v>
      </c>
      <c r="B45" s="500">
        <v>5.3711956097560982</v>
      </c>
    </row>
    <row r="46" spans="1:8" x14ac:dyDescent="0.25">
      <c r="A46" s="9" t="s">
        <v>67</v>
      </c>
      <c r="B46" s="500">
        <v>0.2032520325203252</v>
      </c>
    </row>
    <row r="47" spans="1:8" x14ac:dyDescent="0.25">
      <c r="A47" s="11" t="s">
        <v>3</v>
      </c>
      <c r="B47" s="504">
        <v>1.4006464125888798</v>
      </c>
    </row>
    <row r="48" spans="1:8" ht="14.4" thickBot="1" x14ac:dyDescent="0.3">
      <c r="A48" s="132" t="s">
        <v>850</v>
      </c>
      <c r="B48" s="499">
        <v>1.4358549741568876</v>
      </c>
    </row>
    <row r="49" spans="1:2" x14ac:dyDescent="0.25">
      <c r="A49" s="503" t="s">
        <v>849</v>
      </c>
    </row>
    <row r="52" spans="1:2" x14ac:dyDescent="0.25">
      <c r="A52" s="502" t="s">
        <v>848</v>
      </c>
    </row>
    <row r="54" spans="1:2" x14ac:dyDescent="0.25">
      <c r="A54" s="111" t="s">
        <v>847</v>
      </c>
      <c r="B54" s="202"/>
    </row>
    <row r="55" spans="1:2" x14ac:dyDescent="0.25">
      <c r="A55" s="111" t="s">
        <v>18</v>
      </c>
      <c r="B55" s="156">
        <v>2022</v>
      </c>
    </row>
    <row r="56" spans="1:2" x14ac:dyDescent="0.25">
      <c r="A56" s="501" t="s">
        <v>844</v>
      </c>
      <c r="B56" s="500">
        <v>32.271444377498845</v>
      </c>
    </row>
    <row r="57" spans="1:2" x14ac:dyDescent="0.25">
      <c r="A57" s="501" t="s">
        <v>67</v>
      </c>
      <c r="B57" s="500">
        <v>20.378581123973515</v>
      </c>
    </row>
    <row r="58" spans="1:2" x14ac:dyDescent="0.25">
      <c r="A58" s="501" t="s">
        <v>19</v>
      </c>
      <c r="B58" s="500">
        <v>22.391851652245091</v>
      </c>
    </row>
    <row r="59" spans="1:2" x14ac:dyDescent="0.25">
      <c r="A59" s="501" t="s">
        <v>10</v>
      </c>
      <c r="B59" s="500">
        <v>34.589502501292813</v>
      </c>
    </row>
    <row r="60" spans="1:2" x14ac:dyDescent="0.25">
      <c r="A60" s="501" t="s">
        <v>3</v>
      </c>
      <c r="B60" s="500">
        <v>9.6765900442846391</v>
      </c>
    </row>
    <row r="61" spans="1:2" x14ac:dyDescent="0.25">
      <c r="A61" s="501" t="s">
        <v>70</v>
      </c>
      <c r="B61" s="500">
        <v>7.3823345964043812</v>
      </c>
    </row>
    <row r="62" spans="1:2" ht="14.4" thickBot="1" x14ac:dyDescent="0.3">
      <c r="A62" s="132" t="s">
        <v>20</v>
      </c>
      <c r="B62" s="499">
        <v>32.37132891518322</v>
      </c>
    </row>
    <row r="63" spans="1:2" ht="14.4" x14ac:dyDescent="0.3">
      <c r="A63"/>
      <c r="B63" s="498"/>
    </row>
    <row r="64" spans="1:2" ht="14.4" x14ac:dyDescent="0.3">
      <c r="A64"/>
      <c r="B64" s="498"/>
    </row>
    <row r="65" spans="1:4" x14ac:dyDescent="0.25">
      <c r="A65" s="502" t="s">
        <v>846</v>
      </c>
    </row>
    <row r="66" spans="1:4" ht="14.4" x14ac:dyDescent="0.3">
      <c r="A66"/>
      <c r="B66" s="498"/>
    </row>
    <row r="67" spans="1:4" x14ac:dyDescent="0.25">
      <c r="A67" s="111" t="s">
        <v>845</v>
      </c>
      <c r="B67" s="202"/>
    </row>
    <row r="68" spans="1:4" x14ac:dyDescent="0.25">
      <c r="A68" s="111" t="s">
        <v>18</v>
      </c>
      <c r="B68" s="156">
        <v>2022</v>
      </c>
    </row>
    <row r="69" spans="1:4" x14ac:dyDescent="0.25">
      <c r="A69" s="501" t="s">
        <v>844</v>
      </c>
      <c r="B69" s="500">
        <v>251.36468876514829</v>
      </c>
    </row>
    <row r="70" spans="1:4" x14ac:dyDescent="0.25">
      <c r="A70" s="501" t="s">
        <v>67</v>
      </c>
      <c r="B70" s="500">
        <v>99.179045930598093</v>
      </c>
    </row>
    <row r="71" spans="1:4" x14ac:dyDescent="0.25">
      <c r="A71" s="501" t="s">
        <v>19</v>
      </c>
      <c r="B71" s="500">
        <v>56.895297206216974</v>
      </c>
    </row>
    <row r="72" spans="1:4" x14ac:dyDescent="0.25">
      <c r="A72" s="501" t="s">
        <v>10</v>
      </c>
      <c r="B72" s="500">
        <v>230.89539711007458</v>
      </c>
    </row>
    <row r="73" spans="1:4" x14ac:dyDescent="0.25">
      <c r="A73" s="501" t="s">
        <v>3</v>
      </c>
      <c r="B73" s="500">
        <v>30.680087723193768</v>
      </c>
    </row>
    <row r="74" spans="1:4" x14ac:dyDescent="0.25">
      <c r="A74" s="501" t="s">
        <v>70</v>
      </c>
      <c r="B74" s="500">
        <v>91.861851229749661</v>
      </c>
    </row>
    <row r="75" spans="1:4" ht="14.4" thickBot="1" x14ac:dyDescent="0.3">
      <c r="A75" s="132" t="s">
        <v>20</v>
      </c>
      <c r="B75" s="499">
        <v>95.295262930118739</v>
      </c>
    </row>
    <row r="76" spans="1:4" ht="14.4" x14ac:dyDescent="0.3">
      <c r="A76"/>
      <c r="B76"/>
      <c r="C76"/>
      <c r="D76" s="498"/>
    </row>
  </sheetData>
  <sheetProtection algorithmName="SHA-512" hashValue="ppLm6sfucPO4CHfz5jU9KwbyERsLhypMYAM+q3y+5kEVmJkSBJB4cW/hHz71CerFBxXzz2qZOSM8gJ9Vpu7NeA==" saltValue="sw8f15ShtB4CH2zI/hbRdQ==" spinCount="100000" sheet="1" objects="1" scenarios="1"/>
  <mergeCells count="4">
    <mergeCell ref="A12:E12"/>
    <mergeCell ref="A9:E9"/>
    <mergeCell ref="A10:E10"/>
    <mergeCell ref="A11:E11"/>
  </mergeCells>
  <pageMargins left="0.7" right="0.7" top="0.75" bottom="0.75" header="0.3" footer="0.3"/>
  <pageSetup orientation="portrait" r:id="rId1"/>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pageSetUpPr autoPageBreaks="0"/>
  </sheetPr>
  <dimension ref="A1:W74"/>
  <sheetViews>
    <sheetView showGridLines="0" workbookViewId="0"/>
  </sheetViews>
  <sheetFormatPr defaultColWidth="8.88671875" defaultRowHeight="19.95" customHeight="1" x14ac:dyDescent="0.3"/>
  <cols>
    <col min="1" max="1" width="50.6640625" style="9" customWidth="1"/>
    <col min="2" max="15" width="13.6640625" style="57" customWidth="1"/>
    <col min="16" max="23" width="8.88671875" style="57"/>
    <col min="24" max="16384" width="8.88671875" style="9"/>
  </cols>
  <sheetData>
    <row r="1" spans="1:23" ht="19.95" customHeight="1" x14ac:dyDescent="0.3">
      <c r="A1" s="111" t="s">
        <v>381</v>
      </c>
      <c r="B1" s="156"/>
      <c r="C1" s="156"/>
      <c r="D1" s="156"/>
      <c r="E1" s="156"/>
      <c r="F1" s="156"/>
    </row>
    <row r="2" spans="1:23" ht="19.95" customHeight="1" x14ac:dyDescent="0.3">
      <c r="A2" s="12"/>
    </row>
    <row r="3" spans="1:23" ht="19.95" customHeight="1" x14ac:dyDescent="0.3">
      <c r="A3" s="111" t="s">
        <v>590</v>
      </c>
      <c r="B3" s="156"/>
      <c r="C3" s="156"/>
      <c r="D3" s="156"/>
      <c r="E3" s="156"/>
      <c r="F3" s="156"/>
    </row>
    <row r="4" spans="1:23" ht="19.95" customHeight="1" x14ac:dyDescent="0.3">
      <c r="A4" s="111" t="s">
        <v>18</v>
      </c>
      <c r="B4" s="156" t="s">
        <v>47</v>
      </c>
      <c r="C4" s="156" t="s">
        <v>48</v>
      </c>
      <c r="D4" s="156" t="s">
        <v>9</v>
      </c>
      <c r="E4" s="156" t="s">
        <v>168</v>
      </c>
      <c r="F4" s="156" t="s">
        <v>64</v>
      </c>
    </row>
    <row r="5" spans="1:23" ht="19.95" customHeight="1" x14ac:dyDescent="0.3">
      <c r="A5" s="9" t="s">
        <v>3</v>
      </c>
      <c r="B5" s="19">
        <v>86</v>
      </c>
      <c r="C5" s="19">
        <v>217</v>
      </c>
      <c r="D5" s="19">
        <f t="shared" ref="D5:D9" si="0">SUM(B5:C5)</f>
        <v>303</v>
      </c>
      <c r="E5" s="19">
        <v>1866</v>
      </c>
      <c r="F5" s="353">
        <f t="shared" ref="F5:F11" si="1">+D5/E5</f>
        <v>0.16237942122186494</v>
      </c>
    </row>
    <row r="6" spans="1:23" ht="19.95" customHeight="1" x14ac:dyDescent="0.3">
      <c r="A6" s="9" t="s">
        <v>10</v>
      </c>
      <c r="B6" s="19">
        <v>27</v>
      </c>
      <c r="C6" s="19">
        <v>101</v>
      </c>
      <c r="D6" s="19">
        <f>SUM(B6:C6)</f>
        <v>128</v>
      </c>
      <c r="E6" s="19">
        <v>2495</v>
      </c>
      <c r="F6" s="353">
        <f>+D6/E6</f>
        <v>5.1302605210420842E-2</v>
      </c>
    </row>
    <row r="7" spans="1:23" ht="19.95" customHeight="1" x14ac:dyDescent="0.3">
      <c r="A7" s="9" t="s">
        <v>70</v>
      </c>
      <c r="B7" s="19">
        <v>5</v>
      </c>
      <c r="C7" s="19">
        <v>6</v>
      </c>
      <c r="D7" s="199">
        <f>SUM(B7:C7)</f>
        <v>11</v>
      </c>
      <c r="E7" s="19">
        <v>121</v>
      </c>
      <c r="F7" s="353">
        <f>+D7/E7</f>
        <v>9.0909090909090912E-2</v>
      </c>
    </row>
    <row r="8" spans="1:23" ht="19.95" customHeight="1" x14ac:dyDescent="0.3">
      <c r="A8" s="9" t="s">
        <v>20</v>
      </c>
      <c r="B8" s="19">
        <v>3</v>
      </c>
      <c r="C8" s="19">
        <v>24</v>
      </c>
      <c r="D8" s="19">
        <f t="shared" si="0"/>
        <v>27</v>
      </c>
      <c r="E8" s="19">
        <v>1054</v>
      </c>
      <c r="F8" s="353">
        <f t="shared" si="1"/>
        <v>2.5616698292220113E-2</v>
      </c>
    </row>
    <row r="9" spans="1:23" ht="19.95" customHeight="1" x14ac:dyDescent="0.3">
      <c r="A9" s="9" t="s">
        <v>19</v>
      </c>
      <c r="B9" s="19">
        <v>11</v>
      </c>
      <c r="C9" s="19">
        <v>7</v>
      </c>
      <c r="D9" s="19">
        <f t="shared" si="0"/>
        <v>18</v>
      </c>
      <c r="E9" s="19">
        <v>412</v>
      </c>
      <c r="F9" s="353">
        <f t="shared" si="1"/>
        <v>4.3689320388349516E-2</v>
      </c>
    </row>
    <row r="10" spans="1:23" ht="19.95" customHeight="1" x14ac:dyDescent="0.3">
      <c r="A10" s="9" t="s">
        <v>67</v>
      </c>
      <c r="B10" s="19">
        <v>9</v>
      </c>
      <c r="C10" s="19">
        <v>22</v>
      </c>
      <c r="D10" s="19">
        <f>SUM(B10:C10)</f>
        <v>31</v>
      </c>
      <c r="E10" s="19">
        <v>416</v>
      </c>
      <c r="F10" s="353">
        <f>+D10/E10</f>
        <v>7.4519230769230768E-2</v>
      </c>
    </row>
    <row r="11" spans="1:23" s="12" customFormat="1" ht="19.95" customHeight="1" thickBot="1" x14ac:dyDescent="0.35">
      <c r="A11" s="162" t="s">
        <v>9</v>
      </c>
      <c r="B11" s="262">
        <f>SUM(B5:B10)</f>
        <v>141</v>
      </c>
      <c r="C11" s="262">
        <f t="shared" ref="C11:E11" si="2">SUM(C5:C10)</f>
        <v>377</v>
      </c>
      <c r="D11" s="262">
        <f t="shared" si="2"/>
        <v>518</v>
      </c>
      <c r="E11" s="262">
        <f t="shared" si="2"/>
        <v>6364</v>
      </c>
      <c r="F11" s="354">
        <f t="shared" si="1"/>
        <v>8.1395348837209308E-2</v>
      </c>
      <c r="G11" s="54"/>
      <c r="H11" s="54"/>
      <c r="I11" s="54"/>
      <c r="J11" s="54"/>
      <c r="K11" s="54"/>
      <c r="L11" s="54"/>
      <c r="M11" s="54"/>
      <c r="N11" s="54"/>
      <c r="O11" s="54"/>
      <c r="P11" s="54"/>
      <c r="Q11" s="54"/>
      <c r="R11" s="54"/>
      <c r="S11" s="54"/>
      <c r="T11" s="54"/>
      <c r="U11" s="54"/>
      <c r="V11" s="54"/>
      <c r="W11" s="54"/>
    </row>
    <row r="12" spans="1:23" s="12" customFormat="1" ht="19.95" customHeight="1" thickBot="1" x14ac:dyDescent="0.35">
      <c r="A12" s="154" t="s">
        <v>169</v>
      </c>
      <c r="B12" s="355">
        <f>+B11/D11</f>
        <v>0.27220077220077221</v>
      </c>
      <c r="C12" s="355">
        <f>+C11/D11</f>
        <v>0.72779922779922779</v>
      </c>
      <c r="D12" s="356"/>
      <c r="E12" s="357"/>
      <c r="F12" s="357"/>
      <c r="G12" s="54"/>
      <c r="H12" s="54"/>
      <c r="I12" s="54"/>
      <c r="J12" s="54"/>
      <c r="K12" s="54"/>
      <c r="L12" s="54"/>
      <c r="M12" s="54"/>
      <c r="N12" s="54"/>
      <c r="O12" s="54"/>
      <c r="P12" s="54"/>
      <c r="Q12" s="54"/>
      <c r="R12" s="54"/>
      <c r="S12" s="54"/>
      <c r="T12" s="54"/>
      <c r="U12" s="54"/>
      <c r="V12" s="54"/>
      <c r="W12" s="54"/>
    </row>
    <row r="13" spans="1:23" ht="19.95" customHeight="1" x14ac:dyDescent="0.3">
      <c r="C13" s="37"/>
    </row>
    <row r="14" spans="1:23" ht="19.95" customHeight="1" x14ac:dyDescent="0.3">
      <c r="A14" s="111" t="s">
        <v>598</v>
      </c>
      <c r="B14" s="156"/>
      <c r="C14" s="156"/>
      <c r="D14" s="156"/>
      <c r="E14" s="156"/>
      <c r="F14" s="156"/>
      <c r="G14" s="156"/>
      <c r="H14" s="156"/>
    </row>
    <row r="15" spans="1:23" ht="19.95" customHeight="1" x14ac:dyDescent="0.3">
      <c r="A15" s="111" t="s">
        <v>18</v>
      </c>
      <c r="B15" s="156" t="s">
        <v>3</v>
      </c>
      <c r="C15" s="156" t="s">
        <v>10</v>
      </c>
      <c r="D15" s="156" t="s">
        <v>70</v>
      </c>
      <c r="E15" s="156" t="s">
        <v>20</v>
      </c>
      <c r="F15" s="156" t="s">
        <v>19</v>
      </c>
      <c r="G15" s="156" t="s">
        <v>67</v>
      </c>
      <c r="H15" s="156" t="s">
        <v>9</v>
      </c>
    </row>
    <row r="16" spans="1:23" ht="19.95" customHeight="1" x14ac:dyDescent="0.3">
      <c r="A16" s="9" t="s">
        <v>99</v>
      </c>
      <c r="B16" s="57">
        <v>0</v>
      </c>
      <c r="C16" s="57">
        <v>0</v>
      </c>
      <c r="D16" s="57">
        <v>0</v>
      </c>
      <c r="E16" s="57">
        <v>0</v>
      </c>
      <c r="F16" s="57">
        <v>0</v>
      </c>
      <c r="G16" s="57">
        <v>0</v>
      </c>
      <c r="H16" s="57">
        <f t="shared" ref="H16:H24" si="3">SUM(B16:G16)</f>
        <v>0</v>
      </c>
    </row>
    <row r="17" spans="1:23" ht="19.95" customHeight="1" x14ac:dyDescent="0.3">
      <c r="A17" s="9" t="s">
        <v>98</v>
      </c>
      <c r="B17" s="57">
        <v>0</v>
      </c>
      <c r="C17" s="57">
        <v>0</v>
      </c>
      <c r="D17" s="57">
        <v>1</v>
      </c>
      <c r="E17" s="57">
        <v>0</v>
      </c>
      <c r="F17" s="57">
        <v>0</v>
      </c>
      <c r="G17" s="57">
        <v>0</v>
      </c>
      <c r="H17" s="57">
        <f t="shared" si="3"/>
        <v>1</v>
      </c>
    </row>
    <row r="18" spans="1:23" ht="19.95" customHeight="1" x14ac:dyDescent="0.3">
      <c r="A18" s="9" t="s">
        <v>170</v>
      </c>
      <c r="B18" s="57">
        <v>1</v>
      </c>
      <c r="C18" s="57">
        <v>2</v>
      </c>
      <c r="D18" s="57">
        <v>6</v>
      </c>
      <c r="E18" s="57">
        <v>2</v>
      </c>
      <c r="F18" s="57">
        <v>0</v>
      </c>
      <c r="G18" s="57">
        <v>0</v>
      </c>
      <c r="H18" s="57">
        <f t="shared" si="3"/>
        <v>11</v>
      </c>
    </row>
    <row r="19" spans="1:23" ht="19.95" customHeight="1" x14ac:dyDescent="0.3">
      <c r="A19" s="9" t="s">
        <v>171</v>
      </c>
      <c r="B19" s="57">
        <v>29</v>
      </c>
      <c r="C19" s="57">
        <v>18</v>
      </c>
      <c r="D19" s="57">
        <v>1</v>
      </c>
      <c r="E19" s="57">
        <v>7</v>
      </c>
      <c r="F19" s="57">
        <v>0</v>
      </c>
      <c r="G19" s="57">
        <v>8</v>
      </c>
      <c r="H19" s="57">
        <f t="shared" si="3"/>
        <v>63</v>
      </c>
    </row>
    <row r="20" spans="1:23" ht="19.95" customHeight="1" x14ac:dyDescent="0.3">
      <c r="A20" s="9" t="s">
        <v>172</v>
      </c>
      <c r="B20" s="57">
        <v>143</v>
      </c>
      <c r="C20" s="57">
        <v>65</v>
      </c>
      <c r="D20" s="57">
        <v>2</v>
      </c>
      <c r="E20" s="57">
        <v>12</v>
      </c>
      <c r="F20" s="57">
        <v>11</v>
      </c>
      <c r="G20" s="57">
        <v>18</v>
      </c>
      <c r="H20" s="57">
        <f t="shared" si="3"/>
        <v>251</v>
      </c>
    </row>
    <row r="21" spans="1:23" ht="19.95" customHeight="1" x14ac:dyDescent="0.3">
      <c r="A21" s="9" t="s">
        <v>173</v>
      </c>
      <c r="B21" s="57">
        <v>127</v>
      </c>
      <c r="C21" s="57">
        <v>17</v>
      </c>
      <c r="D21" s="57">
        <v>1</v>
      </c>
      <c r="E21" s="57">
        <v>6</v>
      </c>
      <c r="F21" s="57">
        <v>0</v>
      </c>
      <c r="G21" s="57">
        <v>5</v>
      </c>
      <c r="H21" s="57">
        <f t="shared" si="3"/>
        <v>156</v>
      </c>
    </row>
    <row r="22" spans="1:23" ht="19.95" customHeight="1" x14ac:dyDescent="0.3">
      <c r="A22" s="9" t="s">
        <v>88</v>
      </c>
      <c r="B22" s="57">
        <v>3</v>
      </c>
      <c r="C22" s="57">
        <v>9</v>
      </c>
      <c r="D22" s="57">
        <v>0</v>
      </c>
      <c r="E22" s="57">
        <v>0</v>
      </c>
      <c r="F22" s="57">
        <v>0</v>
      </c>
      <c r="G22" s="57">
        <v>0</v>
      </c>
      <c r="H22" s="57">
        <f t="shared" si="3"/>
        <v>12</v>
      </c>
    </row>
    <row r="23" spans="1:23" ht="19.95" customHeight="1" x14ac:dyDescent="0.3">
      <c r="A23" s="9" t="s">
        <v>163</v>
      </c>
      <c r="B23" s="57">
        <v>0</v>
      </c>
      <c r="C23" s="57">
        <v>17</v>
      </c>
      <c r="D23" s="57">
        <v>0</v>
      </c>
      <c r="E23" s="57">
        <v>0</v>
      </c>
      <c r="F23" s="57">
        <v>7</v>
      </c>
      <c r="G23" s="57">
        <v>0</v>
      </c>
      <c r="H23" s="57">
        <f t="shared" si="3"/>
        <v>24</v>
      </c>
    </row>
    <row r="24" spans="1:23" s="12" customFormat="1" ht="19.95" customHeight="1" thickBot="1" x14ac:dyDescent="0.35">
      <c r="A24" s="162"/>
      <c r="B24" s="183">
        <f>SUM(B16:B23)</f>
        <v>303</v>
      </c>
      <c r="C24" s="183">
        <f t="shared" ref="C24" si="4">SUM(C16:C23)</f>
        <v>128</v>
      </c>
      <c r="D24" s="183">
        <f>SUM(D16:D23)</f>
        <v>11</v>
      </c>
      <c r="E24" s="183">
        <f>SUM(E16:E23)</f>
        <v>27</v>
      </c>
      <c r="F24" s="183">
        <f>SUM(F16:F23)</f>
        <v>18</v>
      </c>
      <c r="G24" s="183">
        <f>SUM(G16:G23)</f>
        <v>31</v>
      </c>
      <c r="H24" s="183">
        <f t="shared" si="3"/>
        <v>518</v>
      </c>
      <c r="J24" s="54"/>
      <c r="K24" s="54"/>
      <c r="L24" s="54"/>
      <c r="M24" s="54"/>
      <c r="N24" s="54"/>
      <c r="O24" s="54"/>
      <c r="P24" s="54"/>
      <c r="Q24" s="54"/>
      <c r="R24" s="54"/>
      <c r="S24" s="54"/>
      <c r="T24" s="54"/>
      <c r="U24" s="54"/>
      <c r="V24" s="54"/>
      <c r="W24" s="54"/>
    </row>
    <row r="25" spans="1:23" ht="19.95" customHeight="1" x14ac:dyDescent="0.3">
      <c r="C25" s="54"/>
      <c r="D25" s="54"/>
      <c r="E25" s="54"/>
      <c r="F25" s="54"/>
      <c r="G25" s="54"/>
      <c r="H25" s="54"/>
    </row>
    <row r="26" spans="1:23" ht="19.95" customHeight="1" x14ac:dyDescent="0.3">
      <c r="A26" s="111" t="s">
        <v>269</v>
      </c>
      <c r="B26" s="156"/>
      <c r="C26" s="156"/>
      <c r="D26" s="156"/>
      <c r="E26" s="156"/>
      <c r="F26" s="156"/>
    </row>
    <row r="27" spans="1:23" ht="19.95" customHeight="1" x14ac:dyDescent="0.3">
      <c r="A27" s="111" t="s">
        <v>174</v>
      </c>
      <c r="B27" s="156">
        <v>2022</v>
      </c>
      <c r="C27" s="156">
        <v>2021</v>
      </c>
      <c r="D27" s="156">
        <v>2020</v>
      </c>
      <c r="E27" s="156">
        <v>2019</v>
      </c>
      <c r="F27" s="156" t="s">
        <v>439</v>
      </c>
    </row>
    <row r="28" spans="1:23" s="34" customFormat="1" ht="19.95" customHeight="1" x14ac:dyDescent="0.3">
      <c r="A28" s="34" t="s">
        <v>48</v>
      </c>
      <c r="B28" s="34">
        <v>377</v>
      </c>
      <c r="C28" s="19">
        <v>329</v>
      </c>
      <c r="D28" s="19">
        <v>248</v>
      </c>
      <c r="E28" s="19">
        <v>301</v>
      </c>
      <c r="F28" s="19">
        <v>2775</v>
      </c>
      <c r="G28" s="19"/>
      <c r="H28" s="19"/>
      <c r="I28" s="19"/>
      <c r="J28" s="19"/>
      <c r="K28" s="19"/>
      <c r="L28" s="19"/>
      <c r="M28" s="19"/>
      <c r="N28" s="19"/>
      <c r="O28" s="19"/>
      <c r="P28" s="19"/>
      <c r="Q28" s="19"/>
      <c r="R28" s="19"/>
      <c r="S28" s="19"/>
      <c r="T28" s="19"/>
      <c r="U28" s="19"/>
      <c r="V28" s="19"/>
      <c r="W28" s="19"/>
    </row>
    <row r="29" spans="1:23" s="34" customFormat="1" ht="19.95" customHeight="1" x14ac:dyDescent="0.3">
      <c r="A29" s="34" t="s">
        <v>47</v>
      </c>
      <c r="B29" s="34">
        <v>141</v>
      </c>
      <c r="C29" s="19">
        <v>103</v>
      </c>
      <c r="D29" s="19">
        <v>69</v>
      </c>
      <c r="E29" s="19">
        <v>84</v>
      </c>
      <c r="F29" s="19">
        <v>363</v>
      </c>
      <c r="G29" s="19"/>
      <c r="H29" s="19"/>
      <c r="I29" s="19"/>
      <c r="J29" s="19"/>
      <c r="K29" s="19"/>
      <c r="L29" s="19"/>
      <c r="M29" s="19"/>
      <c r="N29" s="19"/>
      <c r="O29" s="19"/>
      <c r="P29" s="19"/>
      <c r="Q29" s="19"/>
      <c r="R29" s="19"/>
      <c r="S29" s="19"/>
      <c r="T29" s="19"/>
      <c r="U29" s="19"/>
      <c r="V29" s="19"/>
      <c r="W29" s="19"/>
    </row>
    <row r="30" spans="1:23" ht="19.95" customHeight="1" x14ac:dyDescent="0.3">
      <c r="A30" s="111" t="s">
        <v>175</v>
      </c>
      <c r="B30" s="325"/>
      <c r="C30" s="358"/>
      <c r="D30" s="358"/>
      <c r="E30" s="358"/>
      <c r="F30" s="358"/>
    </row>
    <row r="31" spans="1:23" s="34" customFormat="1" ht="19.95" customHeight="1" x14ac:dyDescent="0.3">
      <c r="A31" s="34" t="s">
        <v>42</v>
      </c>
      <c r="B31" s="34">
        <v>303</v>
      </c>
      <c r="C31" s="19">
        <v>303</v>
      </c>
      <c r="D31" s="19">
        <v>201</v>
      </c>
      <c r="E31" s="19">
        <v>256</v>
      </c>
      <c r="F31" s="19">
        <v>243</v>
      </c>
      <c r="G31" s="19"/>
      <c r="H31" s="19"/>
      <c r="I31" s="19"/>
      <c r="J31" s="19"/>
      <c r="K31" s="19"/>
      <c r="L31" s="19"/>
      <c r="M31" s="19"/>
      <c r="N31" s="19"/>
      <c r="O31" s="19"/>
      <c r="P31" s="19"/>
      <c r="Q31" s="19"/>
      <c r="R31" s="19"/>
      <c r="S31" s="19"/>
      <c r="T31" s="19"/>
      <c r="U31" s="19"/>
      <c r="V31" s="19"/>
      <c r="W31" s="19"/>
    </row>
    <row r="32" spans="1:23" s="34" customFormat="1" ht="19.95" customHeight="1" x14ac:dyDescent="0.3">
      <c r="A32" s="34" t="s">
        <v>2</v>
      </c>
      <c r="B32" s="34">
        <v>128</v>
      </c>
      <c r="C32" s="19">
        <v>77</v>
      </c>
      <c r="D32" s="19">
        <v>77</v>
      </c>
      <c r="E32" s="19">
        <v>95</v>
      </c>
      <c r="F32" s="19">
        <v>1273</v>
      </c>
      <c r="G32" s="19"/>
      <c r="H32" s="19"/>
      <c r="I32" s="19"/>
      <c r="J32" s="19"/>
      <c r="K32" s="19"/>
      <c r="L32" s="19"/>
      <c r="M32" s="19"/>
      <c r="N32" s="19"/>
      <c r="O32" s="19"/>
      <c r="P32" s="19"/>
      <c r="Q32" s="19"/>
      <c r="R32" s="19"/>
      <c r="S32" s="19"/>
      <c r="T32" s="19"/>
      <c r="U32" s="19"/>
      <c r="V32" s="19"/>
      <c r="W32" s="19"/>
    </row>
    <row r="33" spans="1:23" s="34" customFormat="1" ht="19.95" customHeight="1" x14ac:dyDescent="0.3">
      <c r="A33" s="34" t="s">
        <v>70</v>
      </c>
      <c r="B33" s="34">
        <v>11</v>
      </c>
      <c r="C33" s="19">
        <v>6</v>
      </c>
      <c r="D33" s="19">
        <v>4</v>
      </c>
      <c r="E33" s="19">
        <v>4</v>
      </c>
      <c r="F33" s="19">
        <v>6</v>
      </c>
      <c r="G33" s="19"/>
      <c r="H33" s="19"/>
      <c r="I33" s="19"/>
      <c r="J33" s="19"/>
      <c r="K33" s="19"/>
      <c r="L33" s="19"/>
      <c r="M33" s="19"/>
      <c r="N33" s="19"/>
      <c r="O33" s="19"/>
      <c r="P33" s="19"/>
      <c r="Q33" s="19"/>
      <c r="R33" s="19"/>
      <c r="S33" s="19"/>
      <c r="T33" s="19"/>
      <c r="U33" s="19"/>
      <c r="V33" s="19"/>
      <c r="W33" s="19"/>
    </row>
    <row r="34" spans="1:23" s="34" customFormat="1" ht="19.95" customHeight="1" x14ac:dyDescent="0.3">
      <c r="A34" s="34" t="s">
        <v>1</v>
      </c>
      <c r="B34" s="34">
        <v>27</v>
      </c>
      <c r="C34" s="19">
        <v>11</v>
      </c>
      <c r="D34" s="19">
        <v>14</v>
      </c>
      <c r="E34" s="19">
        <v>9</v>
      </c>
      <c r="F34" s="19">
        <v>1601</v>
      </c>
      <c r="G34" s="19"/>
      <c r="H34" s="19"/>
      <c r="I34" s="19"/>
      <c r="J34" s="19"/>
      <c r="K34" s="19"/>
      <c r="L34" s="19"/>
      <c r="M34" s="19"/>
      <c r="N34" s="19"/>
      <c r="O34" s="19"/>
      <c r="P34" s="19"/>
      <c r="Q34" s="19"/>
      <c r="R34" s="19"/>
      <c r="S34" s="19"/>
      <c r="T34" s="19"/>
      <c r="U34" s="19"/>
      <c r="V34" s="19"/>
      <c r="W34" s="19"/>
    </row>
    <row r="35" spans="1:23" s="34" customFormat="1" ht="19.95" customHeight="1" x14ac:dyDescent="0.3">
      <c r="A35" s="34" t="s">
        <v>176</v>
      </c>
      <c r="B35" s="34">
        <v>49</v>
      </c>
      <c r="C35" s="19">
        <v>35</v>
      </c>
      <c r="D35" s="19">
        <v>21</v>
      </c>
      <c r="E35" s="19">
        <v>21</v>
      </c>
      <c r="F35" s="19">
        <v>25</v>
      </c>
      <c r="G35" s="19"/>
      <c r="H35" s="19"/>
      <c r="I35" s="19"/>
      <c r="J35" s="19"/>
      <c r="K35" s="19"/>
      <c r="L35" s="19"/>
      <c r="M35" s="19"/>
      <c r="N35" s="19"/>
      <c r="O35" s="19"/>
      <c r="P35" s="19"/>
      <c r="Q35" s="19"/>
      <c r="R35" s="19"/>
      <c r="S35" s="19"/>
      <c r="T35" s="19"/>
      <c r="U35" s="19"/>
      <c r="V35" s="19"/>
      <c r="W35" s="19"/>
    </row>
    <row r="36" spans="1:23" ht="19.95" customHeight="1" x14ac:dyDescent="0.3">
      <c r="A36" s="111" t="s">
        <v>57</v>
      </c>
      <c r="B36" s="325"/>
      <c r="C36" s="358"/>
      <c r="D36" s="358"/>
      <c r="E36" s="358"/>
      <c r="F36" s="358"/>
    </row>
    <row r="37" spans="1:23" s="34" customFormat="1" ht="19.95" customHeight="1" x14ac:dyDescent="0.3">
      <c r="A37" s="34" t="s">
        <v>177</v>
      </c>
      <c r="B37" s="34">
        <v>79</v>
      </c>
      <c r="C37" s="19">
        <v>78</v>
      </c>
      <c r="D37" s="19">
        <v>58</v>
      </c>
      <c r="E37" s="19">
        <v>48</v>
      </c>
      <c r="F37" s="19">
        <v>239</v>
      </c>
      <c r="G37" s="19"/>
      <c r="H37" s="19"/>
      <c r="I37" s="19"/>
      <c r="J37" s="19"/>
      <c r="K37" s="19"/>
      <c r="L37" s="19"/>
      <c r="M37" s="19"/>
      <c r="N37" s="19"/>
      <c r="O37" s="19"/>
      <c r="P37" s="19"/>
      <c r="Q37" s="19"/>
      <c r="R37" s="19"/>
      <c r="S37" s="19"/>
      <c r="T37" s="19"/>
      <c r="U37" s="19"/>
      <c r="V37" s="19"/>
      <c r="W37" s="19"/>
    </row>
    <row r="38" spans="1:23" s="34" customFormat="1" ht="19.95" customHeight="1" x14ac:dyDescent="0.3">
      <c r="A38" s="34" t="s">
        <v>178</v>
      </c>
      <c r="B38" s="34">
        <v>189</v>
      </c>
      <c r="C38" s="19">
        <v>148</v>
      </c>
      <c r="D38" s="19">
        <v>117</v>
      </c>
      <c r="E38" s="19">
        <v>148</v>
      </c>
      <c r="F38" s="19">
        <v>1175</v>
      </c>
      <c r="G38" s="19"/>
      <c r="H38" s="19"/>
      <c r="I38" s="19"/>
      <c r="J38" s="19"/>
      <c r="K38" s="19"/>
      <c r="L38" s="19"/>
      <c r="M38" s="19"/>
      <c r="N38" s="19"/>
      <c r="O38" s="19"/>
      <c r="P38" s="19"/>
      <c r="Q38" s="19"/>
      <c r="R38" s="19"/>
      <c r="S38" s="19"/>
      <c r="T38" s="19"/>
      <c r="U38" s="19"/>
      <c r="V38" s="19"/>
      <c r="W38" s="19"/>
    </row>
    <row r="39" spans="1:23" s="34" customFormat="1" ht="19.95" customHeight="1" x14ac:dyDescent="0.3">
      <c r="A39" s="34" t="s">
        <v>179</v>
      </c>
      <c r="B39" s="34">
        <v>121</v>
      </c>
      <c r="C39" s="19">
        <v>110</v>
      </c>
      <c r="D39" s="19">
        <v>81</v>
      </c>
      <c r="E39" s="19">
        <v>112</v>
      </c>
      <c r="F39" s="19">
        <v>1028</v>
      </c>
      <c r="G39" s="19"/>
      <c r="H39" s="19"/>
      <c r="I39" s="19"/>
      <c r="J39" s="19"/>
      <c r="K39" s="19"/>
      <c r="L39" s="19"/>
      <c r="M39" s="19"/>
      <c r="N39" s="19"/>
      <c r="O39" s="19"/>
      <c r="P39" s="19"/>
      <c r="Q39" s="19"/>
      <c r="R39" s="19"/>
      <c r="S39" s="19"/>
      <c r="T39" s="19"/>
      <c r="U39" s="19"/>
      <c r="V39" s="19"/>
      <c r="W39" s="19"/>
    </row>
    <row r="40" spans="1:23" s="34" customFormat="1" ht="19.95" customHeight="1" x14ac:dyDescent="0.3">
      <c r="A40" s="34" t="s">
        <v>180</v>
      </c>
      <c r="B40" s="34">
        <v>74</v>
      </c>
      <c r="C40" s="19">
        <v>61</v>
      </c>
      <c r="D40" s="19">
        <v>32</v>
      </c>
      <c r="E40" s="19">
        <v>53</v>
      </c>
      <c r="F40" s="19">
        <v>651</v>
      </c>
      <c r="G40" s="19"/>
      <c r="H40" s="19"/>
      <c r="I40" s="19"/>
      <c r="J40" s="19"/>
      <c r="K40" s="19"/>
      <c r="L40" s="19"/>
      <c r="M40" s="19"/>
      <c r="N40" s="19"/>
      <c r="O40" s="19"/>
      <c r="P40" s="19"/>
      <c r="Q40" s="19"/>
      <c r="R40" s="19"/>
      <c r="S40" s="19"/>
      <c r="T40" s="19"/>
      <c r="U40" s="19"/>
      <c r="V40" s="19"/>
      <c r="W40" s="19"/>
    </row>
    <row r="41" spans="1:23" s="34" customFormat="1" ht="19.95" customHeight="1" thickBot="1" x14ac:dyDescent="0.35">
      <c r="A41" s="161" t="s">
        <v>181</v>
      </c>
      <c r="B41" s="147">
        <v>55</v>
      </c>
      <c r="C41" s="147">
        <v>35</v>
      </c>
      <c r="D41" s="147">
        <v>29</v>
      </c>
      <c r="E41" s="147">
        <v>24</v>
      </c>
      <c r="F41" s="147">
        <v>44</v>
      </c>
      <c r="G41" s="19"/>
      <c r="H41" s="19"/>
      <c r="I41" s="19"/>
      <c r="J41" s="19"/>
      <c r="K41" s="19"/>
      <c r="L41" s="19"/>
      <c r="M41" s="19"/>
      <c r="N41" s="19"/>
      <c r="O41" s="19"/>
      <c r="P41" s="19"/>
      <c r="Q41" s="19"/>
      <c r="R41" s="19"/>
      <c r="S41" s="19"/>
      <c r="T41" s="19"/>
      <c r="U41" s="19"/>
      <c r="V41" s="19"/>
      <c r="W41" s="19"/>
    </row>
    <row r="42" spans="1:23" s="116" customFormat="1" ht="19.95" customHeight="1" x14ac:dyDescent="0.3">
      <c r="A42" s="116" t="s">
        <v>479</v>
      </c>
      <c r="B42" s="160"/>
      <c r="C42" s="160"/>
      <c r="D42" s="160"/>
      <c r="E42" s="160"/>
      <c r="F42" s="160"/>
      <c r="G42" s="160"/>
      <c r="H42" s="160"/>
      <c r="I42" s="160"/>
      <c r="J42" s="160"/>
      <c r="K42" s="160"/>
      <c r="L42" s="160"/>
      <c r="M42" s="160"/>
      <c r="N42" s="160"/>
      <c r="O42" s="160"/>
      <c r="P42" s="160"/>
      <c r="Q42" s="160"/>
      <c r="R42" s="160"/>
      <c r="S42" s="160"/>
      <c r="T42" s="160"/>
      <c r="U42" s="160"/>
      <c r="V42" s="160"/>
      <c r="W42" s="160"/>
    </row>
    <row r="44" spans="1:23" ht="19.95" customHeight="1" x14ac:dyDescent="0.3">
      <c r="A44" s="111" t="s">
        <v>330</v>
      </c>
      <c r="B44" s="156">
        <v>2022</v>
      </c>
      <c r="C44" s="156">
        <v>2021</v>
      </c>
      <c r="D44" s="156" t="s">
        <v>440</v>
      </c>
      <c r="E44" s="156">
        <v>2019</v>
      </c>
      <c r="F44" s="156" t="s">
        <v>441</v>
      </c>
    </row>
    <row r="45" spans="1:23" ht="19.95" customHeight="1" thickBot="1" x14ac:dyDescent="0.35">
      <c r="A45" s="144"/>
      <c r="B45" s="269">
        <v>0.16</v>
      </c>
      <c r="C45" s="203">
        <v>0.1153</v>
      </c>
      <c r="D45" s="203">
        <v>0.11</v>
      </c>
      <c r="E45" s="203">
        <v>0.16</v>
      </c>
      <c r="F45" s="203">
        <v>0.35</v>
      </c>
    </row>
    <row r="46" spans="1:23" s="116" customFormat="1" ht="19.95" customHeight="1" x14ac:dyDescent="0.3">
      <c r="A46" s="116" t="s">
        <v>344</v>
      </c>
      <c r="B46" s="230"/>
      <c r="C46" s="231"/>
      <c r="D46" s="115"/>
      <c r="E46" s="231"/>
      <c r="F46" s="160"/>
      <c r="G46" s="160"/>
      <c r="H46" s="160"/>
      <c r="I46" s="160"/>
      <c r="J46" s="160"/>
      <c r="K46" s="160"/>
      <c r="L46" s="160"/>
      <c r="M46" s="160"/>
      <c r="N46" s="160"/>
      <c r="O46" s="160"/>
      <c r="P46" s="160"/>
      <c r="Q46" s="160"/>
      <c r="R46" s="160"/>
      <c r="S46" s="160"/>
      <c r="T46" s="160"/>
      <c r="U46" s="160"/>
      <c r="V46" s="160"/>
      <c r="W46" s="160"/>
    </row>
    <row r="47" spans="1:23" s="116" customFormat="1" ht="19.95" customHeight="1" x14ac:dyDescent="0.3">
      <c r="A47" s="116" t="s">
        <v>392</v>
      </c>
      <c r="B47" s="230"/>
      <c r="C47" s="231"/>
      <c r="D47" s="115"/>
      <c r="E47" s="231"/>
      <c r="F47" s="160"/>
      <c r="G47" s="160"/>
      <c r="H47" s="160"/>
      <c r="I47" s="160"/>
      <c r="J47" s="160"/>
      <c r="K47" s="160"/>
      <c r="L47" s="160"/>
      <c r="M47" s="160"/>
      <c r="N47" s="160"/>
      <c r="O47" s="160"/>
      <c r="P47" s="160"/>
      <c r="Q47" s="160"/>
      <c r="R47" s="160"/>
      <c r="S47" s="160"/>
      <c r="T47" s="160"/>
      <c r="U47" s="160"/>
      <c r="V47" s="160"/>
      <c r="W47" s="160"/>
    </row>
    <row r="48" spans="1:23" s="116" customFormat="1" ht="19.95" customHeight="1" x14ac:dyDescent="0.3">
      <c r="B48" s="230"/>
      <c r="C48" s="231"/>
      <c r="D48" s="115"/>
      <c r="E48" s="231"/>
      <c r="F48" s="160"/>
      <c r="G48" s="160"/>
      <c r="H48" s="160"/>
      <c r="I48" s="160"/>
      <c r="J48" s="160"/>
      <c r="K48" s="160"/>
      <c r="L48" s="160"/>
      <c r="M48" s="160"/>
      <c r="N48" s="160"/>
      <c r="O48" s="160"/>
      <c r="P48" s="160"/>
      <c r="Q48" s="160"/>
      <c r="R48" s="160"/>
      <c r="S48" s="160"/>
      <c r="T48" s="160"/>
      <c r="U48" s="160"/>
      <c r="V48" s="160"/>
      <c r="W48" s="160"/>
    </row>
    <row r="49" spans="1:23" s="116" customFormat="1" ht="19.95" customHeight="1" x14ac:dyDescent="0.3">
      <c r="A49" s="111" t="s">
        <v>729</v>
      </c>
      <c r="B49" s="156">
        <v>2022</v>
      </c>
      <c r="C49" s="156">
        <v>2021</v>
      </c>
      <c r="D49" s="156">
        <v>2020</v>
      </c>
      <c r="E49" s="156">
        <v>2019</v>
      </c>
      <c r="F49" s="156">
        <v>2018</v>
      </c>
      <c r="G49" s="160"/>
      <c r="H49" s="160"/>
      <c r="I49" s="160"/>
      <c r="J49" s="160"/>
      <c r="K49" s="160"/>
      <c r="L49" s="160"/>
      <c r="M49" s="160"/>
      <c r="N49" s="160"/>
      <c r="O49" s="160"/>
      <c r="P49" s="160"/>
      <c r="Q49" s="160"/>
      <c r="R49" s="160"/>
      <c r="S49" s="160"/>
      <c r="T49" s="160"/>
      <c r="U49" s="160"/>
      <c r="V49" s="160"/>
      <c r="W49" s="160"/>
    </row>
    <row r="50" spans="1:23" s="116" customFormat="1" ht="19.95" customHeight="1" x14ac:dyDescent="0.3">
      <c r="A50" s="27" t="s">
        <v>730</v>
      </c>
      <c r="B50" s="268">
        <v>0.08</v>
      </c>
      <c r="C50" s="55">
        <v>7.2499999999999995E-2</v>
      </c>
      <c r="D50" s="55">
        <v>0.06</v>
      </c>
      <c r="E50" s="55">
        <v>7.0000000000000007E-2</v>
      </c>
      <c r="F50" s="55">
        <v>0.04</v>
      </c>
      <c r="G50" s="160"/>
      <c r="H50" s="160"/>
      <c r="I50" s="160"/>
      <c r="J50" s="160"/>
      <c r="K50" s="160"/>
      <c r="L50" s="160"/>
      <c r="M50" s="160"/>
      <c r="N50" s="160"/>
      <c r="O50" s="160"/>
      <c r="P50" s="160"/>
      <c r="Q50" s="160"/>
      <c r="R50" s="160"/>
      <c r="S50" s="160"/>
      <c r="T50" s="160"/>
      <c r="U50" s="160"/>
      <c r="V50" s="160"/>
      <c r="W50" s="160"/>
    </row>
    <row r="51" spans="1:23" s="116" customFormat="1" ht="19.95" customHeight="1" x14ac:dyDescent="0.3">
      <c r="A51" s="34" t="s">
        <v>731</v>
      </c>
      <c r="B51" s="268">
        <v>0.73</v>
      </c>
      <c r="C51" s="55">
        <v>0.75</v>
      </c>
      <c r="D51" s="55">
        <v>0.8</v>
      </c>
      <c r="E51" s="55">
        <v>0.77</v>
      </c>
      <c r="F51" s="55">
        <v>0.76</v>
      </c>
      <c r="G51" s="160"/>
      <c r="H51" s="160"/>
      <c r="I51" s="160"/>
      <c r="J51" s="160"/>
      <c r="K51" s="160"/>
      <c r="L51" s="160"/>
      <c r="M51" s="160"/>
      <c r="N51" s="160"/>
      <c r="O51" s="160"/>
      <c r="P51" s="160"/>
      <c r="Q51" s="160"/>
      <c r="R51" s="160"/>
      <c r="S51" s="160"/>
      <c r="T51" s="160"/>
      <c r="U51" s="160"/>
      <c r="V51" s="160"/>
      <c r="W51" s="160"/>
    </row>
    <row r="52" spans="1:23" s="116" customFormat="1" ht="19.95" customHeight="1" x14ac:dyDescent="0.3">
      <c r="A52" s="34" t="s">
        <v>732</v>
      </c>
      <c r="B52" s="268">
        <v>0.27</v>
      </c>
      <c r="C52" s="55">
        <v>0.25</v>
      </c>
      <c r="D52" s="55">
        <v>0.2</v>
      </c>
      <c r="E52" s="55">
        <v>0.25</v>
      </c>
      <c r="F52" s="55">
        <v>0.27</v>
      </c>
      <c r="G52" s="448"/>
      <c r="H52" s="448"/>
      <c r="I52" s="160"/>
      <c r="J52" s="160"/>
      <c r="K52" s="160"/>
      <c r="L52" s="160"/>
      <c r="M52" s="160"/>
      <c r="N52" s="160"/>
      <c r="O52" s="160"/>
      <c r="P52" s="160"/>
      <c r="Q52" s="160"/>
      <c r="R52" s="160"/>
      <c r="S52" s="160"/>
      <c r="T52" s="160"/>
      <c r="U52" s="160"/>
      <c r="V52" s="160"/>
      <c r="W52" s="160"/>
    </row>
    <row r="53" spans="1:23" s="116" customFormat="1" ht="19.95" customHeight="1" x14ac:dyDescent="0.3">
      <c r="A53" s="27" t="s">
        <v>733</v>
      </c>
      <c r="B53" s="268">
        <v>0.08</v>
      </c>
      <c r="C53" s="55">
        <v>0.05</v>
      </c>
      <c r="D53" s="55">
        <v>0.05</v>
      </c>
      <c r="E53" s="55">
        <v>0.09</v>
      </c>
      <c r="F53" s="55">
        <v>0.31</v>
      </c>
      <c r="G53" s="448"/>
      <c r="H53" s="448"/>
      <c r="I53" s="160"/>
      <c r="J53" s="160"/>
      <c r="K53" s="160"/>
      <c r="L53" s="160"/>
      <c r="M53" s="160"/>
      <c r="N53" s="160"/>
      <c r="O53" s="160"/>
      <c r="P53" s="160"/>
      <c r="Q53" s="160"/>
      <c r="R53" s="160"/>
      <c r="S53" s="160"/>
      <c r="T53" s="160"/>
      <c r="U53" s="160"/>
      <c r="V53" s="160"/>
      <c r="W53" s="160"/>
    </row>
    <row r="54" spans="1:23" s="116" customFormat="1" ht="19.95" customHeight="1" x14ac:dyDescent="0.3">
      <c r="A54" s="34" t="s">
        <v>734</v>
      </c>
      <c r="B54" s="268">
        <v>0.74</v>
      </c>
      <c r="C54" s="55">
        <v>0.79</v>
      </c>
      <c r="D54" s="55">
        <v>0.86</v>
      </c>
      <c r="E54" s="55">
        <v>0.79</v>
      </c>
      <c r="F54" s="55">
        <v>0.81</v>
      </c>
      <c r="G54" s="448"/>
      <c r="H54" s="448"/>
      <c r="I54" s="160"/>
      <c r="J54" s="160"/>
      <c r="K54" s="160"/>
      <c r="L54" s="160"/>
      <c r="M54" s="160"/>
      <c r="N54" s="160"/>
      <c r="O54" s="160"/>
      <c r="P54" s="160"/>
      <c r="Q54" s="160"/>
      <c r="R54" s="160"/>
      <c r="S54" s="160"/>
      <c r="T54" s="160"/>
      <c r="U54" s="160"/>
      <c r="V54" s="160"/>
      <c r="W54" s="160"/>
    </row>
    <row r="55" spans="1:23" s="116" customFormat="1" ht="19.95" customHeight="1" thickBot="1" x14ac:dyDescent="0.35">
      <c r="A55" s="450" t="s">
        <v>735</v>
      </c>
      <c r="B55" s="451">
        <v>0.26</v>
      </c>
      <c r="C55" s="452">
        <v>0.21</v>
      </c>
      <c r="D55" s="452">
        <v>0.14000000000000001</v>
      </c>
      <c r="E55" s="452">
        <v>0.21</v>
      </c>
      <c r="F55" s="452">
        <v>0.19</v>
      </c>
      <c r="G55" s="449"/>
      <c r="H55" s="449"/>
      <c r="I55" s="160"/>
      <c r="J55" s="160"/>
      <c r="K55" s="160"/>
      <c r="L55" s="160"/>
      <c r="M55" s="160"/>
      <c r="N55" s="160"/>
      <c r="O55" s="160"/>
      <c r="P55" s="160"/>
      <c r="Q55" s="160"/>
      <c r="R55" s="160"/>
      <c r="S55" s="160"/>
      <c r="T55" s="160"/>
      <c r="U55" s="160"/>
      <c r="V55" s="160"/>
      <c r="W55" s="160"/>
    </row>
    <row r="57" spans="1:23" ht="19.95" customHeight="1" x14ac:dyDescent="0.3">
      <c r="A57" s="111" t="s">
        <v>373</v>
      </c>
      <c r="B57" s="156">
        <v>2022</v>
      </c>
      <c r="C57" s="156">
        <v>2021</v>
      </c>
      <c r="D57" s="156">
        <v>2020</v>
      </c>
      <c r="E57" s="156">
        <v>2019</v>
      </c>
    </row>
    <row r="58" spans="1:23" s="34" customFormat="1" ht="19.95" customHeight="1" x14ac:dyDescent="0.3">
      <c r="A58" s="34" t="s">
        <v>935</v>
      </c>
      <c r="B58" s="34">
        <v>675</v>
      </c>
      <c r="C58" s="19">
        <v>557</v>
      </c>
      <c r="D58" s="19">
        <v>352</v>
      </c>
      <c r="E58" s="19">
        <v>547</v>
      </c>
      <c r="F58" s="19"/>
      <c r="G58" s="19"/>
      <c r="H58" s="19"/>
      <c r="I58" s="19"/>
      <c r="J58" s="19"/>
      <c r="K58" s="19"/>
      <c r="L58" s="19"/>
      <c r="M58" s="19"/>
      <c r="N58" s="19"/>
      <c r="O58" s="19"/>
      <c r="P58" s="19"/>
      <c r="Q58" s="19"/>
      <c r="R58" s="19"/>
      <c r="S58" s="19"/>
      <c r="T58" s="19"/>
      <c r="U58" s="19"/>
      <c r="V58" s="19"/>
      <c r="W58" s="19"/>
    </row>
    <row r="59" spans="1:23" s="34" customFormat="1" ht="19.95" customHeight="1" x14ac:dyDescent="0.3">
      <c r="A59" s="34" t="s">
        <v>936</v>
      </c>
      <c r="B59" s="34">
        <v>370</v>
      </c>
      <c r="C59" s="19">
        <v>299</v>
      </c>
      <c r="D59" s="19">
        <v>140</v>
      </c>
      <c r="E59" s="19">
        <v>185</v>
      </c>
      <c r="F59" s="19"/>
      <c r="G59" s="19"/>
      <c r="H59" s="19"/>
      <c r="I59" s="19"/>
      <c r="J59" s="19"/>
      <c r="K59" s="19"/>
      <c r="L59" s="19"/>
      <c r="M59" s="19"/>
      <c r="N59" s="19"/>
      <c r="O59" s="19"/>
      <c r="P59" s="19"/>
      <c r="Q59" s="19"/>
      <c r="R59" s="19"/>
      <c r="S59" s="19"/>
      <c r="T59" s="19"/>
      <c r="U59" s="19"/>
      <c r="V59" s="19"/>
      <c r="W59" s="19"/>
    </row>
    <row r="60" spans="1:23" s="34" customFormat="1" ht="19.95" customHeight="1" x14ac:dyDescent="0.3">
      <c r="A60" s="34" t="s">
        <v>937</v>
      </c>
      <c r="B60" s="34">
        <v>102</v>
      </c>
      <c r="C60" s="19">
        <v>108</v>
      </c>
      <c r="D60" s="19">
        <v>49</v>
      </c>
      <c r="E60" s="19">
        <v>237</v>
      </c>
      <c r="F60" s="19"/>
      <c r="G60" s="19"/>
      <c r="H60" s="19"/>
      <c r="I60" s="19"/>
      <c r="J60" s="19"/>
      <c r="K60" s="19"/>
      <c r="L60" s="19"/>
      <c r="M60" s="19"/>
      <c r="N60" s="19"/>
      <c r="O60" s="19"/>
      <c r="P60" s="19"/>
      <c r="Q60" s="19"/>
      <c r="R60" s="19"/>
      <c r="S60" s="19"/>
      <c r="T60" s="19"/>
      <c r="U60" s="19"/>
      <c r="V60" s="19"/>
      <c r="W60" s="19"/>
    </row>
    <row r="61" spans="1:23" s="34" customFormat="1" ht="19.95" customHeight="1" x14ac:dyDescent="0.3">
      <c r="A61" s="34" t="s">
        <v>938</v>
      </c>
      <c r="B61" s="19">
        <v>41</v>
      </c>
      <c r="C61" s="19">
        <v>24</v>
      </c>
      <c r="D61" s="19">
        <v>11</v>
      </c>
      <c r="E61" s="19">
        <v>59</v>
      </c>
      <c r="F61" s="19"/>
      <c r="G61" s="19"/>
      <c r="H61" s="19"/>
      <c r="I61" s="19"/>
      <c r="J61" s="19"/>
      <c r="K61" s="19"/>
      <c r="L61" s="19"/>
      <c r="M61" s="19"/>
      <c r="N61" s="19"/>
      <c r="O61" s="19"/>
      <c r="P61" s="19"/>
      <c r="Q61" s="19"/>
      <c r="R61" s="19"/>
      <c r="S61" s="19"/>
      <c r="T61" s="19"/>
      <c r="U61" s="19"/>
      <c r="V61" s="19"/>
      <c r="W61" s="19"/>
    </row>
    <row r="62" spans="1:23" s="34" customFormat="1" ht="19.95" customHeight="1" x14ac:dyDescent="0.3">
      <c r="A62" s="34" t="s">
        <v>375</v>
      </c>
      <c r="B62" s="19">
        <v>310</v>
      </c>
      <c r="C62" s="19">
        <v>385</v>
      </c>
      <c r="D62" s="19">
        <v>531</v>
      </c>
      <c r="E62" s="19">
        <v>537</v>
      </c>
      <c r="F62" s="19"/>
      <c r="G62" s="19"/>
      <c r="H62" s="19"/>
      <c r="I62" s="19"/>
      <c r="J62" s="19"/>
      <c r="K62" s="19"/>
      <c r="L62" s="19"/>
      <c r="M62" s="19"/>
      <c r="N62" s="19"/>
      <c r="O62" s="19"/>
      <c r="P62" s="19"/>
      <c r="Q62" s="19"/>
      <c r="R62" s="19"/>
      <c r="S62" s="19"/>
      <c r="T62" s="19"/>
      <c r="U62" s="19"/>
      <c r="V62" s="19"/>
      <c r="W62" s="19"/>
    </row>
    <row r="63" spans="1:23" s="34" customFormat="1" ht="19.95" customHeight="1" x14ac:dyDescent="0.3">
      <c r="A63" s="34" t="s">
        <v>376</v>
      </c>
      <c r="B63" s="19">
        <v>131</v>
      </c>
      <c r="C63" s="19">
        <v>123</v>
      </c>
      <c r="D63" s="19">
        <v>125</v>
      </c>
      <c r="E63" s="19">
        <v>140</v>
      </c>
      <c r="F63" s="19"/>
      <c r="G63" s="19"/>
      <c r="H63" s="19"/>
      <c r="I63" s="19"/>
      <c r="J63" s="19"/>
      <c r="K63" s="19"/>
      <c r="L63" s="19"/>
      <c r="M63" s="19"/>
      <c r="N63" s="19"/>
      <c r="O63" s="19"/>
      <c r="P63" s="19"/>
      <c r="Q63" s="19"/>
      <c r="R63" s="19"/>
      <c r="S63" s="19"/>
      <c r="T63" s="19"/>
      <c r="U63" s="19"/>
      <c r="V63" s="19"/>
      <c r="W63" s="19"/>
    </row>
    <row r="64" spans="1:23" s="34" customFormat="1" ht="19.95" customHeight="1" x14ac:dyDescent="0.3">
      <c r="A64" s="34" t="s">
        <v>390</v>
      </c>
      <c r="B64" s="195">
        <f>SUM(B58:B63)</f>
        <v>1629</v>
      </c>
      <c r="C64" s="19">
        <f>SUM(C58:C63)</f>
        <v>1496</v>
      </c>
      <c r="D64" s="19">
        <f>SUM(D58:D63)</f>
        <v>1208</v>
      </c>
      <c r="E64" s="19">
        <f>SUM(E58:E63)</f>
        <v>1705</v>
      </c>
      <c r="F64" s="19"/>
      <c r="G64" s="19"/>
      <c r="H64" s="19"/>
      <c r="I64" s="19"/>
      <c r="J64" s="19"/>
      <c r="K64" s="19"/>
      <c r="L64" s="19"/>
      <c r="M64" s="19"/>
      <c r="N64" s="19"/>
      <c r="O64" s="19"/>
      <c r="P64" s="19"/>
      <c r="Q64" s="19"/>
      <c r="R64" s="19"/>
      <c r="S64" s="19"/>
      <c r="T64" s="19"/>
      <c r="U64" s="19"/>
      <c r="V64" s="19"/>
      <c r="W64" s="19"/>
    </row>
    <row r="65" spans="1:8" ht="19.95" customHeight="1" thickBot="1" x14ac:dyDescent="0.35">
      <c r="A65" s="144" t="s">
        <v>372</v>
      </c>
      <c r="B65" s="269">
        <f>(+B62+B63)/B64</f>
        <v>0.27071823204419887</v>
      </c>
      <c r="C65" s="203">
        <f>(+C62+C63)/C64</f>
        <v>0.33957219251336901</v>
      </c>
      <c r="D65" s="203">
        <v>0.54</v>
      </c>
      <c r="E65" s="203">
        <v>0.64</v>
      </c>
    </row>
    <row r="66" spans="1:8" ht="19.95" customHeight="1" x14ac:dyDescent="0.3">
      <c r="A66" s="12" t="s">
        <v>939</v>
      </c>
      <c r="B66" s="19"/>
      <c r="C66" s="19"/>
      <c r="D66" s="19"/>
      <c r="E66" s="49"/>
      <c r="F66" s="49"/>
      <c r="G66" s="49"/>
      <c r="H66" s="49"/>
    </row>
    <row r="68" spans="1:8" ht="19.95" customHeight="1" x14ac:dyDescent="0.3">
      <c r="A68" s="111" t="s">
        <v>940</v>
      </c>
      <c r="B68" s="156">
        <v>2022</v>
      </c>
    </row>
    <row r="69" spans="1:8" ht="19.95" customHeight="1" x14ac:dyDescent="0.3">
      <c r="A69" s="34" t="s">
        <v>3</v>
      </c>
      <c r="B69" s="82">
        <v>1078.1300000000001</v>
      </c>
    </row>
    <row r="70" spans="1:8" ht="19.95" customHeight="1" x14ac:dyDescent="0.3">
      <c r="A70" s="34" t="s">
        <v>2</v>
      </c>
      <c r="B70" s="82">
        <v>3237.37</v>
      </c>
    </row>
    <row r="71" spans="1:8" ht="19.95" customHeight="1" x14ac:dyDescent="0.3">
      <c r="A71" s="34" t="s">
        <v>1</v>
      </c>
      <c r="B71" s="82">
        <v>2858</v>
      </c>
    </row>
    <row r="72" spans="1:8" ht="19.95" customHeight="1" x14ac:dyDescent="0.3">
      <c r="A72" s="34" t="s">
        <v>19</v>
      </c>
      <c r="B72" s="82">
        <v>1578.59</v>
      </c>
    </row>
    <row r="73" spans="1:8" ht="19.95" customHeight="1" x14ac:dyDescent="0.3">
      <c r="A73" s="9" t="s">
        <v>67</v>
      </c>
      <c r="B73" s="82">
        <v>1233.71</v>
      </c>
    </row>
    <row r="74" spans="1:8" ht="19.95" customHeight="1" thickBot="1" x14ac:dyDescent="0.35">
      <c r="A74" s="545" t="s">
        <v>9</v>
      </c>
      <c r="B74" s="546">
        <f>AVERAGE(B69:B73)</f>
        <v>1997.1599999999999</v>
      </c>
    </row>
  </sheetData>
  <sheetProtection algorithmName="SHA-512" hashValue="liGMz3dIcaSISBB9mOqui5wK/YQYoQ0btBZWxmsdL1zoM3q9J6G/k1dlDsBOKtlInOFvoGPLnGAYKCegKVcXIg==" saltValue="4kOMw6ZQapHOHZoPMXbAzQ==" spinCount="100000" sheet="1" objects="1" scenarios="1"/>
  <pageMargins left="0.7" right="0.7" top="0.75" bottom="0.75" header="0.3" footer="0.3"/>
  <pageSetup orientation="portrait" r:id="rId1"/>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pageSetUpPr autoPageBreaks="0"/>
  </sheetPr>
  <dimension ref="A1:G19"/>
  <sheetViews>
    <sheetView showGridLines="0" workbookViewId="0"/>
  </sheetViews>
  <sheetFormatPr defaultColWidth="8.88671875" defaultRowHeight="19.95" customHeight="1" x14ac:dyDescent="0.3"/>
  <cols>
    <col min="1" max="1" width="50.6640625" style="9" customWidth="1"/>
    <col min="2" max="6" width="13.6640625" style="9" customWidth="1"/>
    <col min="7" max="7" width="13.6640625" style="9" hidden="1" customWidth="1"/>
    <col min="8" max="11" width="13.6640625" style="9" customWidth="1"/>
    <col min="12" max="16384" width="8.88671875" style="9"/>
  </cols>
  <sheetData>
    <row r="1" spans="1:7" ht="19.95" customHeight="1" x14ac:dyDescent="0.3">
      <c r="A1" s="111" t="s">
        <v>382</v>
      </c>
      <c r="B1" s="111"/>
      <c r="C1" s="111"/>
      <c r="D1" s="111"/>
      <c r="E1" s="111"/>
    </row>
    <row r="3" spans="1:7" ht="19.95" customHeight="1" x14ac:dyDescent="0.3">
      <c r="A3" s="111" t="s">
        <v>389</v>
      </c>
      <c r="B3" s="156">
        <v>2022</v>
      </c>
      <c r="C3" s="156">
        <v>2021</v>
      </c>
      <c r="D3" s="156">
        <v>2020</v>
      </c>
      <c r="E3" s="156">
        <v>2019</v>
      </c>
      <c r="F3" s="156">
        <v>2018</v>
      </c>
      <c r="G3" s="156">
        <v>2015</v>
      </c>
    </row>
    <row r="4" spans="1:7" ht="19.95" customHeight="1" x14ac:dyDescent="0.3">
      <c r="A4" s="36" t="s">
        <v>84</v>
      </c>
      <c r="B4" s="199">
        <v>6364</v>
      </c>
      <c r="C4" s="199">
        <v>5957</v>
      </c>
      <c r="D4" s="199">
        <v>5641</v>
      </c>
      <c r="E4" s="136">
        <v>5655</v>
      </c>
      <c r="F4" s="19">
        <v>5601</v>
      </c>
      <c r="G4" s="19">
        <v>9052</v>
      </c>
    </row>
    <row r="5" spans="1:7" ht="19.95" customHeight="1" x14ac:dyDescent="0.3">
      <c r="A5" s="36" t="s">
        <v>386</v>
      </c>
      <c r="B5" s="199">
        <v>8.98</v>
      </c>
      <c r="C5" s="199">
        <v>8.33</v>
      </c>
      <c r="D5" s="199">
        <v>6.83</v>
      </c>
      <c r="E5" s="232">
        <v>10.81</v>
      </c>
      <c r="F5" s="232">
        <v>13.83</v>
      </c>
      <c r="G5" s="233">
        <v>12400000</v>
      </c>
    </row>
    <row r="6" spans="1:7" ht="19.95" customHeight="1" thickBot="1" x14ac:dyDescent="0.35">
      <c r="A6" s="186" t="s">
        <v>387</v>
      </c>
      <c r="B6" s="249">
        <v>1410.98</v>
      </c>
      <c r="C6" s="249">
        <v>1397</v>
      </c>
      <c r="D6" s="200">
        <v>1211</v>
      </c>
      <c r="E6" s="234">
        <v>1912</v>
      </c>
      <c r="F6" s="234">
        <v>2469</v>
      </c>
      <c r="G6" s="235">
        <f>G5/G4</f>
        <v>1369.8630136986301</v>
      </c>
    </row>
    <row r="7" spans="1:7" ht="19.95" customHeight="1" x14ac:dyDescent="0.3">
      <c r="B7" s="50"/>
      <c r="C7" s="50"/>
    </row>
    <row r="8" spans="1:7" ht="19.95" customHeight="1" x14ac:dyDescent="0.3">
      <c r="A8" s="111" t="s">
        <v>378</v>
      </c>
      <c r="B8" s="156">
        <v>2022</v>
      </c>
      <c r="C8" s="156">
        <v>2021</v>
      </c>
      <c r="D8" s="156">
        <v>2020</v>
      </c>
      <c r="E8" s="156">
        <v>2019</v>
      </c>
      <c r="F8" s="156">
        <v>2018</v>
      </c>
      <c r="G8" s="156">
        <v>2015</v>
      </c>
    </row>
    <row r="9" spans="1:7" ht="19.95" customHeight="1" thickBot="1" x14ac:dyDescent="0.35">
      <c r="A9" s="186" t="s">
        <v>329</v>
      </c>
      <c r="B9" s="200" t="s">
        <v>881</v>
      </c>
      <c r="C9" s="200">
        <v>168</v>
      </c>
      <c r="D9" s="200" t="s">
        <v>438</v>
      </c>
      <c r="E9" s="200">
        <v>186</v>
      </c>
      <c r="F9" s="200">
        <v>262</v>
      </c>
      <c r="G9" s="200">
        <v>240</v>
      </c>
    </row>
    <row r="10" spans="1:7" s="116" customFormat="1" ht="19.95" customHeight="1" x14ac:dyDescent="0.3">
      <c r="A10" s="118" t="s">
        <v>328</v>
      </c>
      <c r="B10" s="118"/>
      <c r="C10" s="236"/>
      <c r="E10" s="237"/>
      <c r="F10" s="114"/>
    </row>
    <row r="11" spans="1:7" s="116" customFormat="1" ht="19.95" customHeight="1" x14ac:dyDescent="0.3">
      <c r="A11" s="118" t="s">
        <v>882</v>
      </c>
      <c r="B11" s="118"/>
      <c r="C11" s="236"/>
      <c r="E11" s="237"/>
      <c r="F11" s="114"/>
    </row>
    <row r="12" spans="1:7" ht="19.95" customHeight="1" x14ac:dyDescent="0.3">
      <c r="C12" s="51"/>
      <c r="E12" s="51"/>
    </row>
    <row r="13" spans="1:7" ht="24" x14ac:dyDescent="0.3">
      <c r="A13" s="111" t="s">
        <v>591</v>
      </c>
      <c r="B13" s="156"/>
      <c r="C13" s="156" t="s">
        <v>404</v>
      </c>
      <c r="D13" s="156" t="s">
        <v>84</v>
      </c>
      <c r="E13" s="156" t="s">
        <v>388</v>
      </c>
      <c r="F13" s="22"/>
      <c r="G13" s="28"/>
    </row>
    <row r="14" spans="1:7" ht="19.95" customHeight="1" x14ac:dyDescent="0.3">
      <c r="A14" s="11" t="s">
        <v>3</v>
      </c>
      <c r="B14" s="11"/>
      <c r="C14" s="199">
        <v>1827154.05</v>
      </c>
      <c r="D14" s="199">
        <v>1866</v>
      </c>
      <c r="E14" s="199">
        <f t="shared" ref="E14:E19" si="0">+C14/D14</f>
        <v>979.18223472668808</v>
      </c>
      <c r="F14" s="10"/>
    </row>
    <row r="15" spans="1:7" ht="19.95" customHeight="1" x14ac:dyDescent="0.3">
      <c r="A15" s="11" t="s">
        <v>10</v>
      </c>
      <c r="B15" s="11"/>
      <c r="C15" s="199">
        <v>5094236.2300000004</v>
      </c>
      <c r="D15" s="199">
        <v>2495</v>
      </c>
      <c r="E15" s="199">
        <f>+C15/D15</f>
        <v>2041.7780480961926</v>
      </c>
      <c r="F15" s="10"/>
    </row>
    <row r="16" spans="1:7" ht="19.95" customHeight="1" x14ac:dyDescent="0.3">
      <c r="A16" s="11" t="s">
        <v>70</v>
      </c>
      <c r="B16" s="11"/>
      <c r="C16" s="199">
        <v>67854.47</v>
      </c>
      <c r="D16" s="199">
        <v>121</v>
      </c>
      <c r="E16" s="199">
        <f>+C16/D16</f>
        <v>560.78074380165287</v>
      </c>
      <c r="F16" s="10"/>
    </row>
    <row r="17" spans="1:6" ht="19.95" customHeight="1" x14ac:dyDescent="0.3">
      <c r="A17" s="11" t="s">
        <v>1</v>
      </c>
      <c r="B17" s="11"/>
      <c r="C17" s="199">
        <v>1917000</v>
      </c>
      <c r="D17" s="199">
        <v>1054</v>
      </c>
      <c r="E17" s="199">
        <f t="shared" si="0"/>
        <v>1818.7855787476281</v>
      </c>
      <c r="F17" s="10"/>
    </row>
    <row r="18" spans="1:6" ht="19.95" customHeight="1" x14ac:dyDescent="0.3">
      <c r="A18" s="11" t="s">
        <v>4</v>
      </c>
      <c r="B18" s="11"/>
      <c r="C18" s="199">
        <v>73258.55</v>
      </c>
      <c r="D18" s="199">
        <v>828</v>
      </c>
      <c r="E18" s="199">
        <f t="shared" si="0"/>
        <v>88.476509661835749</v>
      </c>
      <c r="F18" s="10"/>
    </row>
    <row r="19" spans="1:6" s="12" customFormat="1" ht="19.95" customHeight="1" thickBot="1" x14ac:dyDescent="0.35">
      <c r="A19" s="185" t="s">
        <v>9</v>
      </c>
      <c r="B19" s="238"/>
      <c r="C19" s="238">
        <f>SUM(C14:C18)</f>
        <v>8979503.3000000007</v>
      </c>
      <c r="D19" s="238">
        <f>SUM(D14:D18)</f>
        <v>6364</v>
      </c>
      <c r="E19" s="238">
        <f t="shared" si="0"/>
        <v>1410.9841766184791</v>
      </c>
      <c r="F19" s="41"/>
    </row>
  </sheetData>
  <sheetProtection algorithmName="SHA-512" hashValue="TMh5iQl326TpnMOh6T8VuTluJ8IDBNkh5JN14S9HYjvQsIZzM/2vC76IbtZdFkPfFoz/FEVgX6ttkavIOoeZlw==" saltValue="kPurJgOQhXfuu0E69WPOHw==" spinCount="100000" sheet="1" objects="1" scenarios="1"/>
  <pageMargins left="0.7" right="0.7" top="0.75" bottom="0.75" header="0.3" footer="0.3"/>
  <pageSetup orientation="portrait" r:id="rId1"/>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pageSetUpPr autoPageBreaks="0" fitToPage="1"/>
  </sheetPr>
  <dimension ref="A1:XFA46"/>
  <sheetViews>
    <sheetView showGridLines="0" zoomScaleNormal="100" workbookViewId="0"/>
  </sheetViews>
  <sheetFormatPr defaultColWidth="8.88671875" defaultRowHeight="19.95" customHeight="1" x14ac:dyDescent="0.3"/>
  <cols>
    <col min="1" max="1" width="50.6640625" style="9" customWidth="1"/>
    <col min="2" max="14" width="13.6640625" style="9" customWidth="1"/>
    <col min="15" max="15" width="12" style="9" customWidth="1"/>
    <col min="16" max="16" width="15.88671875" style="9" customWidth="1"/>
    <col min="17" max="16384" width="8.88671875" style="9"/>
  </cols>
  <sheetData>
    <row r="1" spans="1:12" ht="19.95" customHeight="1" x14ac:dyDescent="0.3">
      <c r="A1" s="111" t="s">
        <v>383</v>
      </c>
      <c r="B1" s="111"/>
      <c r="C1" s="111"/>
      <c r="D1" s="111"/>
      <c r="E1" s="111"/>
    </row>
    <row r="2" spans="1:12" ht="19.95" customHeight="1" x14ac:dyDescent="0.3">
      <c r="A2" s="28"/>
    </row>
    <row r="3" spans="1:12" ht="19.95" customHeight="1" x14ac:dyDescent="0.3">
      <c r="A3" s="111" t="s">
        <v>456</v>
      </c>
      <c r="B3" s="111"/>
      <c r="C3" s="111"/>
      <c r="D3" s="111"/>
      <c r="E3" s="111"/>
      <c r="F3" s="111"/>
      <c r="G3" s="75"/>
      <c r="H3" s="75"/>
    </row>
    <row r="4" spans="1:12" ht="19.95" customHeight="1" x14ac:dyDescent="0.3">
      <c r="A4" s="111" t="s">
        <v>18</v>
      </c>
      <c r="B4" s="156">
        <v>2022</v>
      </c>
      <c r="C4" s="156">
        <v>2021</v>
      </c>
      <c r="D4" s="156">
        <v>2020</v>
      </c>
      <c r="E4" s="156">
        <v>2019</v>
      </c>
      <c r="F4" s="156">
        <v>2018</v>
      </c>
    </row>
    <row r="5" spans="1:12" ht="19.95" customHeight="1" x14ac:dyDescent="0.3">
      <c r="A5" s="204" t="s">
        <v>3</v>
      </c>
      <c r="B5" s="23">
        <v>0.18</v>
      </c>
      <c r="C5" s="76">
        <v>0.18</v>
      </c>
      <c r="D5" s="205">
        <v>19</v>
      </c>
      <c r="E5" s="205">
        <v>23.327171903881698</v>
      </c>
      <c r="F5" s="80">
        <v>0.28999999999999998</v>
      </c>
    </row>
    <row r="6" spans="1:12" ht="19.95" customHeight="1" x14ac:dyDescent="0.3">
      <c r="A6" s="204" t="s">
        <v>10</v>
      </c>
      <c r="B6" s="23">
        <v>0.63</v>
      </c>
      <c r="C6" s="76">
        <v>0.66</v>
      </c>
      <c r="D6" s="205">
        <v>67</v>
      </c>
      <c r="E6" s="205">
        <v>64.944834503510506</v>
      </c>
      <c r="F6" s="80">
        <v>0.55000000000000004</v>
      </c>
    </row>
    <row r="7" spans="1:12" ht="19.95" customHeight="1" x14ac:dyDescent="0.3">
      <c r="A7" s="204" t="s">
        <v>1</v>
      </c>
      <c r="B7" s="23">
        <v>0.71</v>
      </c>
      <c r="C7" s="76">
        <v>0.7</v>
      </c>
      <c r="D7" s="205">
        <v>69</v>
      </c>
      <c r="E7" s="205">
        <v>71.964162646450703</v>
      </c>
      <c r="F7" s="80">
        <v>0.73</v>
      </c>
    </row>
    <row r="8" spans="1:12" ht="19.95" customHeight="1" x14ac:dyDescent="0.3">
      <c r="A8" s="204" t="s">
        <v>4</v>
      </c>
      <c r="B8" s="23">
        <v>0.26</v>
      </c>
      <c r="C8" s="76">
        <v>0.3</v>
      </c>
      <c r="D8" s="205">
        <v>27</v>
      </c>
      <c r="E8" s="205">
        <v>28.029294274300899</v>
      </c>
      <c r="F8" s="80">
        <v>0.27</v>
      </c>
    </row>
    <row r="9" spans="1:12" ht="19.95" customHeight="1" thickBot="1" x14ac:dyDescent="0.35">
      <c r="A9" s="144" t="s">
        <v>0</v>
      </c>
      <c r="B9" s="23">
        <v>0.52</v>
      </c>
      <c r="C9" s="159">
        <v>0.54</v>
      </c>
      <c r="D9" s="211">
        <v>53</v>
      </c>
      <c r="E9" s="211">
        <v>54.766399244926802</v>
      </c>
      <c r="F9" s="212">
        <v>0.56000000000000005</v>
      </c>
    </row>
    <row r="10" spans="1:12" s="116" customFormat="1" ht="40.200000000000003" customHeight="1" x14ac:dyDescent="0.3">
      <c r="A10" s="577" t="s">
        <v>457</v>
      </c>
      <c r="B10" s="577"/>
      <c r="C10" s="577"/>
      <c r="D10" s="577"/>
      <c r="E10" s="577"/>
      <c r="F10" s="207"/>
      <c r="G10" s="208"/>
      <c r="H10" s="208"/>
    </row>
    <row r="11" spans="1:12" s="116" customFormat="1" ht="19.95" customHeight="1" x14ac:dyDescent="0.3">
      <c r="A11" s="116" t="s">
        <v>458</v>
      </c>
      <c r="H11" s="209"/>
    </row>
    <row r="12" spans="1:12" ht="19.95" customHeight="1" x14ac:dyDescent="0.3">
      <c r="H12" s="206"/>
    </row>
    <row r="13" spans="1:12" ht="19.95" customHeight="1" x14ac:dyDescent="0.3">
      <c r="A13" s="111" t="s">
        <v>459</v>
      </c>
      <c r="B13" s="111"/>
      <c r="C13" s="111"/>
      <c r="D13" s="111"/>
      <c r="E13" s="111"/>
      <c r="F13" s="111"/>
      <c r="G13" s="111"/>
      <c r="H13" s="111"/>
      <c r="I13" s="111"/>
      <c r="J13" s="111"/>
      <c r="K13" s="111"/>
      <c r="L13" s="111"/>
    </row>
    <row r="14" spans="1:12" ht="19.95" customHeight="1" x14ac:dyDescent="0.3">
      <c r="A14" s="111" t="s">
        <v>7</v>
      </c>
      <c r="B14" s="156" t="s">
        <v>0</v>
      </c>
      <c r="C14" s="156" t="s">
        <v>451</v>
      </c>
      <c r="D14" s="156" t="s">
        <v>75</v>
      </c>
      <c r="E14" s="156" t="s">
        <v>15</v>
      </c>
      <c r="F14" s="156" t="s">
        <v>13</v>
      </c>
      <c r="G14" s="156" t="s">
        <v>14</v>
      </c>
      <c r="H14" s="156" t="s">
        <v>2</v>
      </c>
      <c r="I14" s="156" t="s">
        <v>1</v>
      </c>
      <c r="J14" s="156" t="s">
        <v>11</v>
      </c>
      <c r="K14" s="156" t="s">
        <v>12</v>
      </c>
      <c r="L14" s="156" t="s">
        <v>4</v>
      </c>
    </row>
    <row r="15" spans="1:12" ht="19.95" customHeight="1" x14ac:dyDescent="0.3">
      <c r="A15" s="29">
        <v>2018</v>
      </c>
      <c r="B15" s="19">
        <v>9259</v>
      </c>
      <c r="C15" s="19">
        <v>647</v>
      </c>
      <c r="D15" s="19">
        <v>0</v>
      </c>
      <c r="E15" s="19">
        <v>12</v>
      </c>
      <c r="F15" s="19">
        <v>595</v>
      </c>
      <c r="G15" s="19">
        <v>40</v>
      </c>
      <c r="H15" s="19" t="s">
        <v>460</v>
      </c>
      <c r="I15" s="19">
        <v>5411</v>
      </c>
      <c r="J15" s="19">
        <v>3176</v>
      </c>
      <c r="K15" s="19">
        <v>2235</v>
      </c>
      <c r="L15" s="19">
        <v>633</v>
      </c>
    </row>
    <row r="16" spans="1:12" ht="19.95" customHeight="1" x14ac:dyDescent="0.3">
      <c r="A16" s="29">
        <v>2019</v>
      </c>
      <c r="B16" s="19">
        <v>9269</v>
      </c>
      <c r="C16" s="19">
        <v>616</v>
      </c>
      <c r="D16" s="19">
        <v>19</v>
      </c>
      <c r="E16" s="19">
        <v>21</v>
      </c>
      <c r="F16" s="19">
        <v>535</v>
      </c>
      <c r="G16" s="19">
        <v>41</v>
      </c>
      <c r="H16" s="19">
        <v>2590</v>
      </c>
      <c r="I16" s="19">
        <v>5221</v>
      </c>
      <c r="J16" s="19">
        <v>3502</v>
      </c>
      <c r="K16" s="19">
        <v>1719</v>
      </c>
      <c r="L16" s="19">
        <v>842</v>
      </c>
    </row>
    <row r="17" spans="1:1021 1027:2047 2053:3067 3073:4093 4099:5119 5125:6139 6145:7165 7171:8191 8197:9211 9217:10237 10243:11263 11269:12283 12289:13309 13315:14335 14341:15355 15361:16381" ht="19.95" customHeight="1" x14ac:dyDescent="0.3">
      <c r="A17" s="29">
        <v>2020</v>
      </c>
      <c r="B17" s="19">
        <v>8752</v>
      </c>
      <c r="C17" s="19">
        <v>536</v>
      </c>
      <c r="D17" s="19">
        <v>8</v>
      </c>
      <c r="E17" s="19">
        <v>21</v>
      </c>
      <c r="F17" s="19">
        <v>482</v>
      </c>
      <c r="G17" s="19">
        <v>25</v>
      </c>
      <c r="H17" s="19">
        <v>2703</v>
      </c>
      <c r="I17" s="19">
        <v>4802</v>
      </c>
      <c r="J17" s="19">
        <v>3333</v>
      </c>
      <c r="K17" s="19">
        <v>1469</v>
      </c>
      <c r="L17" s="19">
        <v>711</v>
      </c>
    </row>
    <row r="18" spans="1:1021 1027:2047 2053:3067 3073:4093 4099:5119 5125:6139 6145:7165 7171:8191 8197:9211 9217:10237 10243:11263 11269:12283 12289:13309 13315:14335 14341:15355 15361:16381" ht="19.95" customHeight="1" x14ac:dyDescent="0.3">
      <c r="A18" s="29">
        <v>2021</v>
      </c>
      <c r="B18" s="19">
        <v>9330</v>
      </c>
      <c r="C18" s="19">
        <v>559</v>
      </c>
      <c r="D18" s="19">
        <v>7</v>
      </c>
      <c r="E18" s="19">
        <v>13</v>
      </c>
      <c r="F18" s="19">
        <v>495</v>
      </c>
      <c r="G18" s="19">
        <v>44</v>
      </c>
      <c r="H18" s="19">
        <v>2977</v>
      </c>
      <c r="I18" s="19">
        <v>5005</v>
      </c>
      <c r="J18" s="19">
        <v>3428</v>
      </c>
      <c r="K18" s="19">
        <v>1577</v>
      </c>
      <c r="L18" s="19">
        <v>789</v>
      </c>
    </row>
    <row r="19" spans="1:1021 1027:2047 2053:3067 3073:4093 4099:5119 5125:6139 6145:7165 7171:8191 8197:9211 9217:10237 10243:11263 11269:12283 12289:13309 13315:14335 14341:15355 15361:16381" ht="19.95" customHeight="1" thickBot="1" x14ac:dyDescent="0.35">
      <c r="A19" s="146">
        <v>2022</v>
      </c>
      <c r="B19" s="147">
        <v>9473</v>
      </c>
      <c r="C19" s="226">
        <v>610</v>
      </c>
      <c r="D19" s="226">
        <v>7</v>
      </c>
      <c r="E19" s="226">
        <v>14</v>
      </c>
      <c r="F19" s="226">
        <v>530</v>
      </c>
      <c r="G19" s="226">
        <v>59</v>
      </c>
      <c r="H19" s="147">
        <v>3097</v>
      </c>
      <c r="I19" s="147">
        <v>5009</v>
      </c>
      <c r="J19" s="161">
        <v>3504</v>
      </c>
      <c r="K19" s="161">
        <v>1505</v>
      </c>
      <c r="L19" s="226">
        <v>757</v>
      </c>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row>
    <row r="20" spans="1:1021 1027:2047 2053:3067 3073:4093 4099:5119 5125:6139 6145:7165 7171:8191 8197:9211 9217:10237 10243:11263 11269:12283 12289:13309 13315:14335 14341:15355 15361:16381" s="114" customFormat="1" ht="19.95" customHeight="1" x14ac:dyDescent="0.3">
      <c r="A20" s="116" t="s">
        <v>461</v>
      </c>
      <c r="B20" s="116"/>
      <c r="C20" s="116"/>
      <c r="D20" s="116"/>
      <c r="E20" s="116"/>
      <c r="F20" s="116"/>
      <c r="G20" s="116"/>
      <c r="H20" s="116"/>
      <c r="I20" s="210"/>
      <c r="J20" s="210"/>
      <c r="K20" s="210"/>
      <c r="L20" s="210"/>
      <c r="M20" s="210"/>
    </row>
    <row r="21" spans="1:1021 1027:2047 2053:3067 3073:4093 4099:5119 5125:6139 6145:7165 7171:8191 8197:9211 9217:10237 10243:11263 11269:12283 12289:13309 13315:14335 14341:15355 15361:16381" s="114" customFormat="1" ht="28.2" customHeight="1" x14ac:dyDescent="0.3">
      <c r="A21" s="553" t="s">
        <v>462</v>
      </c>
      <c r="B21" s="553"/>
      <c r="C21" s="553"/>
      <c r="D21" s="553"/>
      <c r="E21" s="553"/>
      <c r="F21" s="553"/>
      <c r="G21" s="553"/>
      <c r="H21" s="553"/>
      <c r="I21" s="553"/>
      <c r="J21" s="553"/>
      <c r="K21" s="553"/>
      <c r="L21" s="553"/>
      <c r="M21" s="210"/>
    </row>
    <row r="22" spans="1:1021 1027:2047 2053:3067 3073:4093 4099:5119 5125:6139 6145:7165 7171:8191 8197:9211 9217:10237 10243:11263 11269:12283 12289:13309 13315:14335 14341:15355 15361:16381" s="114" customFormat="1" ht="19.95" customHeight="1" x14ac:dyDescent="0.3">
      <c r="A22" s="116" t="s">
        <v>463</v>
      </c>
      <c r="B22" s="116"/>
      <c r="C22" s="116"/>
      <c r="D22" s="116"/>
      <c r="E22" s="116"/>
      <c r="F22" s="116"/>
      <c r="G22" s="116"/>
      <c r="H22" s="116"/>
      <c r="I22" s="210"/>
      <c r="J22" s="210"/>
      <c r="K22" s="210"/>
      <c r="L22" s="210"/>
      <c r="M22" s="210"/>
    </row>
    <row r="24" spans="1:1021 1027:2047 2053:3067 3073:4093 4099:5119 5125:6139 6145:7165 7171:8191 8197:9211 9217:10237 10243:11263 11269:12283 12289:13309 13315:14335 14341:15355 15361:16381" ht="19.95" customHeight="1" x14ac:dyDescent="0.3">
      <c r="A24" s="111" t="s">
        <v>274</v>
      </c>
      <c r="B24" s="156" t="s">
        <v>84</v>
      </c>
      <c r="C24" s="156" t="s">
        <v>40</v>
      </c>
      <c r="D24" s="156" t="s">
        <v>182</v>
      </c>
      <c r="E24" s="156" t="s">
        <v>464</v>
      </c>
      <c r="F24" s="156" t="s">
        <v>183</v>
      </c>
    </row>
    <row r="25" spans="1:1021 1027:2047 2053:3067 3073:4093 4099:5119 5125:6139 6145:7165 7171:8191 8197:9211 9217:10237 10243:11263 11269:12283 12289:13309 13315:14335 14341:15355 15361:16381" s="326" customFormat="1" ht="19.95" customHeight="1" x14ac:dyDescent="0.3">
      <c r="A25" s="11" t="s">
        <v>3</v>
      </c>
      <c r="B25" s="327">
        <v>414</v>
      </c>
      <c r="C25" s="327">
        <v>196</v>
      </c>
      <c r="D25" s="327" t="s">
        <v>114</v>
      </c>
      <c r="E25" s="326">
        <v>0</v>
      </c>
      <c r="F25" s="327">
        <f>SUM(B25:E25)</f>
        <v>610</v>
      </c>
      <c r="G25" s="11"/>
      <c r="M25" s="11"/>
      <c r="S25" s="11"/>
      <c r="Y25" s="11"/>
      <c r="AE25" s="11"/>
      <c r="AK25" s="11"/>
      <c r="AQ25" s="11"/>
      <c r="AW25" s="11"/>
      <c r="BC25" s="11"/>
      <c r="BI25" s="11"/>
      <c r="BO25" s="11"/>
      <c r="BU25" s="11"/>
      <c r="CA25" s="11"/>
      <c r="CG25" s="11"/>
      <c r="CM25" s="11"/>
      <c r="CS25" s="11"/>
      <c r="CY25" s="11"/>
      <c r="DE25" s="11"/>
      <c r="DK25" s="11"/>
      <c r="DQ25" s="11"/>
      <c r="DW25" s="11"/>
      <c r="EC25" s="11"/>
      <c r="EI25" s="11"/>
      <c r="EO25" s="11"/>
      <c r="EU25" s="11"/>
      <c r="FA25" s="11"/>
      <c r="FG25" s="11"/>
      <c r="FM25" s="11"/>
      <c r="FS25" s="11"/>
      <c r="FY25" s="11"/>
      <c r="GE25" s="11"/>
      <c r="GK25" s="11"/>
      <c r="GQ25" s="11"/>
      <c r="GW25" s="11"/>
      <c r="HC25" s="11"/>
      <c r="HI25" s="11"/>
      <c r="HO25" s="11"/>
      <c r="HU25" s="11"/>
      <c r="IA25" s="11"/>
      <c r="IG25" s="11"/>
      <c r="IM25" s="11"/>
      <c r="IS25" s="11"/>
      <c r="IY25" s="11"/>
      <c r="JE25" s="11"/>
      <c r="JK25" s="11"/>
      <c r="JQ25" s="11"/>
      <c r="JW25" s="11"/>
      <c r="KC25" s="11"/>
      <c r="KI25" s="11"/>
      <c r="KO25" s="11"/>
      <c r="KU25" s="11"/>
      <c r="LA25" s="11"/>
      <c r="LG25" s="11"/>
      <c r="LM25" s="11"/>
      <c r="LS25" s="11"/>
      <c r="LY25" s="11"/>
      <c r="ME25" s="11"/>
      <c r="MK25" s="11"/>
      <c r="MQ25" s="11"/>
      <c r="MW25" s="11"/>
      <c r="NC25" s="11"/>
      <c r="NI25" s="11"/>
      <c r="NO25" s="11"/>
      <c r="NU25" s="11"/>
      <c r="OA25" s="11"/>
      <c r="OG25" s="11"/>
      <c r="OM25" s="11"/>
      <c r="OS25" s="11"/>
      <c r="OY25" s="11"/>
      <c r="PE25" s="11"/>
      <c r="PK25" s="11"/>
      <c r="PQ25" s="11"/>
      <c r="PW25" s="11"/>
      <c r="QC25" s="11"/>
      <c r="QI25" s="11"/>
      <c r="QO25" s="11"/>
      <c r="QU25" s="11"/>
      <c r="RA25" s="11"/>
      <c r="RG25" s="11"/>
      <c r="RM25" s="11"/>
      <c r="RS25" s="11"/>
      <c r="RY25" s="11"/>
      <c r="SE25" s="11"/>
      <c r="SK25" s="11"/>
      <c r="SQ25" s="11"/>
      <c r="SW25" s="11"/>
      <c r="TC25" s="11"/>
      <c r="TI25" s="11"/>
      <c r="TO25" s="11"/>
      <c r="TU25" s="11"/>
      <c r="UA25" s="11"/>
      <c r="UG25" s="11"/>
      <c r="UM25" s="11"/>
      <c r="US25" s="11"/>
      <c r="UY25" s="11"/>
      <c r="VE25" s="11"/>
      <c r="VK25" s="11"/>
      <c r="VQ25" s="11"/>
      <c r="VW25" s="11"/>
      <c r="WC25" s="11"/>
      <c r="WI25" s="11"/>
      <c r="WO25" s="11"/>
      <c r="WU25" s="11"/>
      <c r="XA25" s="11"/>
      <c r="XG25" s="11"/>
      <c r="XM25" s="11"/>
      <c r="XS25" s="11"/>
      <c r="XY25" s="11"/>
      <c r="YE25" s="11"/>
      <c r="YK25" s="11"/>
      <c r="YQ25" s="11"/>
      <c r="YW25" s="11"/>
      <c r="ZC25" s="11"/>
      <c r="ZI25" s="11"/>
      <c r="ZO25" s="11"/>
      <c r="ZU25" s="11"/>
      <c r="AAA25" s="11"/>
      <c r="AAG25" s="11"/>
      <c r="AAM25" s="11"/>
      <c r="AAS25" s="11"/>
      <c r="AAY25" s="11"/>
      <c r="ABE25" s="11"/>
      <c r="ABK25" s="11"/>
      <c r="ABQ25" s="11"/>
      <c r="ABW25" s="11"/>
      <c r="ACC25" s="11"/>
      <c r="ACI25" s="11"/>
      <c r="ACO25" s="11"/>
      <c r="ACU25" s="11"/>
      <c r="ADA25" s="11"/>
      <c r="ADG25" s="11"/>
      <c r="ADM25" s="11"/>
      <c r="ADS25" s="11"/>
      <c r="ADY25" s="11"/>
      <c r="AEE25" s="11"/>
      <c r="AEK25" s="11"/>
      <c r="AEQ25" s="11"/>
      <c r="AEW25" s="11"/>
      <c r="AFC25" s="11"/>
      <c r="AFI25" s="11"/>
      <c r="AFO25" s="11"/>
      <c r="AFU25" s="11"/>
      <c r="AGA25" s="11"/>
      <c r="AGG25" s="11"/>
      <c r="AGM25" s="11"/>
      <c r="AGS25" s="11"/>
      <c r="AGY25" s="11"/>
      <c r="AHE25" s="11"/>
      <c r="AHK25" s="11"/>
      <c r="AHQ25" s="11"/>
      <c r="AHW25" s="11"/>
      <c r="AIC25" s="11"/>
      <c r="AII25" s="11"/>
      <c r="AIO25" s="11"/>
      <c r="AIU25" s="11"/>
      <c r="AJA25" s="11"/>
      <c r="AJG25" s="11"/>
      <c r="AJM25" s="11"/>
      <c r="AJS25" s="11"/>
      <c r="AJY25" s="11"/>
      <c r="AKE25" s="11"/>
      <c r="AKK25" s="11"/>
      <c r="AKQ25" s="11"/>
      <c r="AKW25" s="11"/>
      <c r="ALC25" s="11"/>
      <c r="ALI25" s="11"/>
      <c r="ALO25" s="11"/>
      <c r="ALU25" s="11"/>
      <c r="AMA25" s="11"/>
      <c r="AMG25" s="11"/>
      <c r="AMM25" s="11"/>
      <c r="AMS25" s="11"/>
      <c r="AMY25" s="11"/>
      <c r="ANE25" s="11"/>
      <c r="ANK25" s="11"/>
      <c r="ANQ25" s="11"/>
      <c r="ANW25" s="11"/>
      <c r="AOC25" s="11"/>
      <c r="AOI25" s="11"/>
      <c r="AOO25" s="11"/>
      <c r="AOU25" s="11"/>
      <c r="APA25" s="11"/>
      <c r="APG25" s="11"/>
      <c r="APM25" s="11"/>
      <c r="APS25" s="11"/>
      <c r="APY25" s="11"/>
      <c r="AQE25" s="11"/>
      <c r="AQK25" s="11"/>
      <c r="AQQ25" s="11"/>
      <c r="AQW25" s="11"/>
      <c r="ARC25" s="11"/>
      <c r="ARI25" s="11"/>
      <c r="ARO25" s="11"/>
      <c r="ARU25" s="11"/>
      <c r="ASA25" s="11"/>
      <c r="ASG25" s="11"/>
      <c r="ASM25" s="11"/>
      <c r="ASS25" s="11"/>
      <c r="ASY25" s="11"/>
      <c r="ATE25" s="11"/>
      <c r="ATK25" s="11"/>
      <c r="ATQ25" s="11"/>
      <c r="ATW25" s="11"/>
      <c r="AUC25" s="11"/>
      <c r="AUI25" s="11"/>
      <c r="AUO25" s="11"/>
      <c r="AUU25" s="11"/>
      <c r="AVA25" s="11"/>
      <c r="AVG25" s="11"/>
      <c r="AVM25" s="11"/>
      <c r="AVS25" s="11"/>
      <c r="AVY25" s="11"/>
      <c r="AWE25" s="11"/>
      <c r="AWK25" s="11"/>
      <c r="AWQ25" s="11"/>
      <c r="AWW25" s="11"/>
      <c r="AXC25" s="11"/>
      <c r="AXI25" s="11"/>
      <c r="AXO25" s="11"/>
      <c r="AXU25" s="11"/>
      <c r="AYA25" s="11"/>
      <c r="AYG25" s="11"/>
      <c r="AYM25" s="11"/>
      <c r="AYS25" s="11"/>
      <c r="AYY25" s="11"/>
      <c r="AZE25" s="11"/>
      <c r="AZK25" s="11"/>
      <c r="AZQ25" s="11"/>
      <c r="AZW25" s="11"/>
      <c r="BAC25" s="11"/>
      <c r="BAI25" s="11"/>
      <c r="BAO25" s="11"/>
      <c r="BAU25" s="11"/>
      <c r="BBA25" s="11"/>
      <c r="BBG25" s="11"/>
      <c r="BBM25" s="11"/>
      <c r="BBS25" s="11"/>
      <c r="BBY25" s="11"/>
      <c r="BCE25" s="11"/>
      <c r="BCK25" s="11"/>
      <c r="BCQ25" s="11"/>
      <c r="BCW25" s="11"/>
      <c r="BDC25" s="11"/>
      <c r="BDI25" s="11"/>
      <c r="BDO25" s="11"/>
      <c r="BDU25" s="11"/>
      <c r="BEA25" s="11"/>
      <c r="BEG25" s="11"/>
      <c r="BEM25" s="11"/>
      <c r="BES25" s="11"/>
      <c r="BEY25" s="11"/>
      <c r="BFE25" s="11"/>
      <c r="BFK25" s="11"/>
      <c r="BFQ25" s="11"/>
      <c r="BFW25" s="11"/>
      <c r="BGC25" s="11"/>
      <c r="BGI25" s="11"/>
      <c r="BGO25" s="11"/>
      <c r="BGU25" s="11"/>
      <c r="BHA25" s="11"/>
      <c r="BHG25" s="11"/>
      <c r="BHM25" s="11"/>
      <c r="BHS25" s="11"/>
      <c r="BHY25" s="11"/>
      <c r="BIE25" s="11"/>
      <c r="BIK25" s="11"/>
      <c r="BIQ25" s="11"/>
      <c r="BIW25" s="11"/>
      <c r="BJC25" s="11"/>
      <c r="BJI25" s="11"/>
      <c r="BJO25" s="11"/>
      <c r="BJU25" s="11"/>
      <c r="BKA25" s="11"/>
      <c r="BKG25" s="11"/>
      <c r="BKM25" s="11"/>
      <c r="BKS25" s="11"/>
      <c r="BKY25" s="11"/>
      <c r="BLE25" s="11"/>
      <c r="BLK25" s="11"/>
      <c r="BLQ25" s="11"/>
      <c r="BLW25" s="11"/>
      <c r="BMC25" s="11"/>
      <c r="BMI25" s="11"/>
      <c r="BMO25" s="11"/>
      <c r="BMU25" s="11"/>
      <c r="BNA25" s="11"/>
      <c r="BNG25" s="11"/>
      <c r="BNM25" s="11"/>
      <c r="BNS25" s="11"/>
      <c r="BNY25" s="11"/>
      <c r="BOE25" s="11"/>
      <c r="BOK25" s="11"/>
      <c r="BOQ25" s="11"/>
      <c r="BOW25" s="11"/>
      <c r="BPC25" s="11"/>
      <c r="BPI25" s="11"/>
      <c r="BPO25" s="11"/>
      <c r="BPU25" s="11"/>
      <c r="BQA25" s="11"/>
      <c r="BQG25" s="11"/>
      <c r="BQM25" s="11"/>
      <c r="BQS25" s="11"/>
      <c r="BQY25" s="11"/>
      <c r="BRE25" s="11"/>
      <c r="BRK25" s="11"/>
      <c r="BRQ25" s="11"/>
      <c r="BRW25" s="11"/>
      <c r="BSC25" s="11"/>
      <c r="BSI25" s="11"/>
      <c r="BSO25" s="11"/>
      <c r="BSU25" s="11"/>
      <c r="BTA25" s="11"/>
      <c r="BTG25" s="11"/>
      <c r="BTM25" s="11"/>
      <c r="BTS25" s="11"/>
      <c r="BTY25" s="11"/>
      <c r="BUE25" s="11"/>
      <c r="BUK25" s="11"/>
      <c r="BUQ25" s="11"/>
      <c r="BUW25" s="11"/>
      <c r="BVC25" s="11"/>
      <c r="BVI25" s="11"/>
      <c r="BVO25" s="11"/>
      <c r="BVU25" s="11"/>
      <c r="BWA25" s="11"/>
      <c r="BWG25" s="11"/>
      <c r="BWM25" s="11"/>
      <c r="BWS25" s="11"/>
      <c r="BWY25" s="11"/>
      <c r="BXE25" s="11"/>
      <c r="BXK25" s="11"/>
      <c r="BXQ25" s="11"/>
      <c r="BXW25" s="11"/>
      <c r="BYC25" s="11"/>
      <c r="BYI25" s="11"/>
      <c r="BYO25" s="11"/>
      <c r="BYU25" s="11"/>
      <c r="BZA25" s="11"/>
      <c r="BZG25" s="11"/>
      <c r="BZM25" s="11"/>
      <c r="BZS25" s="11"/>
      <c r="BZY25" s="11"/>
      <c r="CAE25" s="11"/>
      <c r="CAK25" s="11"/>
      <c r="CAQ25" s="11"/>
      <c r="CAW25" s="11"/>
      <c r="CBC25" s="11"/>
      <c r="CBI25" s="11"/>
      <c r="CBO25" s="11"/>
      <c r="CBU25" s="11"/>
      <c r="CCA25" s="11"/>
      <c r="CCG25" s="11"/>
      <c r="CCM25" s="11"/>
      <c r="CCS25" s="11"/>
      <c r="CCY25" s="11"/>
      <c r="CDE25" s="11"/>
      <c r="CDK25" s="11"/>
      <c r="CDQ25" s="11"/>
      <c r="CDW25" s="11"/>
      <c r="CEC25" s="11"/>
      <c r="CEI25" s="11"/>
      <c r="CEO25" s="11"/>
      <c r="CEU25" s="11"/>
      <c r="CFA25" s="11"/>
      <c r="CFG25" s="11"/>
      <c r="CFM25" s="11"/>
      <c r="CFS25" s="11"/>
      <c r="CFY25" s="11"/>
      <c r="CGE25" s="11"/>
      <c r="CGK25" s="11"/>
      <c r="CGQ25" s="11"/>
      <c r="CGW25" s="11"/>
      <c r="CHC25" s="11"/>
      <c r="CHI25" s="11"/>
      <c r="CHO25" s="11"/>
      <c r="CHU25" s="11"/>
      <c r="CIA25" s="11"/>
      <c r="CIG25" s="11"/>
      <c r="CIM25" s="11"/>
      <c r="CIS25" s="11"/>
      <c r="CIY25" s="11"/>
      <c r="CJE25" s="11"/>
      <c r="CJK25" s="11"/>
      <c r="CJQ25" s="11"/>
      <c r="CJW25" s="11"/>
      <c r="CKC25" s="11"/>
      <c r="CKI25" s="11"/>
      <c r="CKO25" s="11"/>
      <c r="CKU25" s="11"/>
      <c r="CLA25" s="11"/>
      <c r="CLG25" s="11"/>
      <c r="CLM25" s="11"/>
      <c r="CLS25" s="11"/>
      <c r="CLY25" s="11"/>
      <c r="CME25" s="11"/>
      <c r="CMK25" s="11"/>
      <c r="CMQ25" s="11"/>
      <c r="CMW25" s="11"/>
      <c r="CNC25" s="11"/>
      <c r="CNI25" s="11"/>
      <c r="CNO25" s="11"/>
      <c r="CNU25" s="11"/>
      <c r="COA25" s="11"/>
      <c r="COG25" s="11"/>
      <c r="COM25" s="11"/>
      <c r="COS25" s="11"/>
      <c r="COY25" s="11"/>
      <c r="CPE25" s="11"/>
      <c r="CPK25" s="11"/>
      <c r="CPQ25" s="11"/>
      <c r="CPW25" s="11"/>
      <c r="CQC25" s="11"/>
      <c r="CQI25" s="11"/>
      <c r="CQO25" s="11"/>
      <c r="CQU25" s="11"/>
      <c r="CRA25" s="11"/>
      <c r="CRG25" s="11"/>
      <c r="CRM25" s="11"/>
      <c r="CRS25" s="11"/>
      <c r="CRY25" s="11"/>
      <c r="CSE25" s="11"/>
      <c r="CSK25" s="11"/>
      <c r="CSQ25" s="11"/>
      <c r="CSW25" s="11"/>
      <c r="CTC25" s="11"/>
      <c r="CTI25" s="11"/>
      <c r="CTO25" s="11"/>
      <c r="CTU25" s="11"/>
      <c r="CUA25" s="11"/>
      <c r="CUG25" s="11"/>
      <c r="CUM25" s="11"/>
      <c r="CUS25" s="11"/>
      <c r="CUY25" s="11"/>
      <c r="CVE25" s="11"/>
      <c r="CVK25" s="11"/>
      <c r="CVQ25" s="11"/>
      <c r="CVW25" s="11"/>
      <c r="CWC25" s="11"/>
      <c r="CWI25" s="11"/>
      <c r="CWO25" s="11"/>
      <c r="CWU25" s="11"/>
      <c r="CXA25" s="11"/>
      <c r="CXG25" s="11"/>
      <c r="CXM25" s="11"/>
      <c r="CXS25" s="11"/>
      <c r="CXY25" s="11"/>
      <c r="CYE25" s="11"/>
      <c r="CYK25" s="11"/>
      <c r="CYQ25" s="11"/>
      <c r="CYW25" s="11"/>
      <c r="CZC25" s="11"/>
      <c r="CZI25" s="11"/>
      <c r="CZO25" s="11"/>
      <c r="CZU25" s="11"/>
      <c r="DAA25" s="11"/>
      <c r="DAG25" s="11"/>
      <c r="DAM25" s="11"/>
      <c r="DAS25" s="11"/>
      <c r="DAY25" s="11"/>
      <c r="DBE25" s="11"/>
      <c r="DBK25" s="11"/>
      <c r="DBQ25" s="11"/>
      <c r="DBW25" s="11"/>
      <c r="DCC25" s="11"/>
      <c r="DCI25" s="11"/>
      <c r="DCO25" s="11"/>
      <c r="DCU25" s="11"/>
      <c r="DDA25" s="11"/>
      <c r="DDG25" s="11"/>
      <c r="DDM25" s="11"/>
      <c r="DDS25" s="11"/>
      <c r="DDY25" s="11"/>
      <c r="DEE25" s="11"/>
      <c r="DEK25" s="11"/>
      <c r="DEQ25" s="11"/>
      <c r="DEW25" s="11"/>
      <c r="DFC25" s="11"/>
      <c r="DFI25" s="11"/>
      <c r="DFO25" s="11"/>
      <c r="DFU25" s="11"/>
      <c r="DGA25" s="11"/>
      <c r="DGG25" s="11"/>
      <c r="DGM25" s="11"/>
      <c r="DGS25" s="11"/>
      <c r="DGY25" s="11"/>
      <c r="DHE25" s="11"/>
      <c r="DHK25" s="11"/>
      <c r="DHQ25" s="11"/>
      <c r="DHW25" s="11"/>
      <c r="DIC25" s="11"/>
      <c r="DII25" s="11"/>
      <c r="DIO25" s="11"/>
      <c r="DIU25" s="11"/>
      <c r="DJA25" s="11"/>
      <c r="DJG25" s="11"/>
      <c r="DJM25" s="11"/>
      <c r="DJS25" s="11"/>
      <c r="DJY25" s="11"/>
      <c r="DKE25" s="11"/>
      <c r="DKK25" s="11"/>
      <c r="DKQ25" s="11"/>
      <c r="DKW25" s="11"/>
      <c r="DLC25" s="11"/>
      <c r="DLI25" s="11"/>
      <c r="DLO25" s="11"/>
      <c r="DLU25" s="11"/>
      <c r="DMA25" s="11"/>
      <c r="DMG25" s="11"/>
      <c r="DMM25" s="11"/>
      <c r="DMS25" s="11"/>
      <c r="DMY25" s="11"/>
      <c r="DNE25" s="11"/>
      <c r="DNK25" s="11"/>
      <c r="DNQ25" s="11"/>
      <c r="DNW25" s="11"/>
      <c r="DOC25" s="11"/>
      <c r="DOI25" s="11"/>
      <c r="DOO25" s="11"/>
      <c r="DOU25" s="11"/>
      <c r="DPA25" s="11"/>
      <c r="DPG25" s="11"/>
      <c r="DPM25" s="11"/>
      <c r="DPS25" s="11"/>
      <c r="DPY25" s="11"/>
      <c r="DQE25" s="11"/>
      <c r="DQK25" s="11"/>
      <c r="DQQ25" s="11"/>
      <c r="DQW25" s="11"/>
      <c r="DRC25" s="11"/>
      <c r="DRI25" s="11"/>
      <c r="DRO25" s="11"/>
      <c r="DRU25" s="11"/>
      <c r="DSA25" s="11"/>
      <c r="DSG25" s="11"/>
      <c r="DSM25" s="11"/>
      <c r="DSS25" s="11"/>
      <c r="DSY25" s="11"/>
      <c r="DTE25" s="11"/>
      <c r="DTK25" s="11"/>
      <c r="DTQ25" s="11"/>
      <c r="DTW25" s="11"/>
      <c r="DUC25" s="11"/>
      <c r="DUI25" s="11"/>
      <c r="DUO25" s="11"/>
      <c r="DUU25" s="11"/>
      <c r="DVA25" s="11"/>
      <c r="DVG25" s="11"/>
      <c r="DVM25" s="11"/>
      <c r="DVS25" s="11"/>
      <c r="DVY25" s="11"/>
      <c r="DWE25" s="11"/>
      <c r="DWK25" s="11"/>
      <c r="DWQ25" s="11"/>
      <c r="DWW25" s="11"/>
      <c r="DXC25" s="11"/>
      <c r="DXI25" s="11"/>
      <c r="DXO25" s="11"/>
      <c r="DXU25" s="11"/>
      <c r="DYA25" s="11"/>
      <c r="DYG25" s="11"/>
      <c r="DYM25" s="11"/>
      <c r="DYS25" s="11"/>
      <c r="DYY25" s="11"/>
      <c r="DZE25" s="11"/>
      <c r="DZK25" s="11"/>
      <c r="DZQ25" s="11"/>
      <c r="DZW25" s="11"/>
      <c r="EAC25" s="11"/>
      <c r="EAI25" s="11"/>
      <c r="EAO25" s="11"/>
      <c r="EAU25" s="11"/>
      <c r="EBA25" s="11"/>
      <c r="EBG25" s="11"/>
      <c r="EBM25" s="11"/>
      <c r="EBS25" s="11"/>
      <c r="EBY25" s="11"/>
      <c r="ECE25" s="11"/>
      <c r="ECK25" s="11"/>
      <c r="ECQ25" s="11"/>
      <c r="ECW25" s="11"/>
      <c r="EDC25" s="11"/>
      <c r="EDI25" s="11"/>
      <c r="EDO25" s="11"/>
      <c r="EDU25" s="11"/>
      <c r="EEA25" s="11"/>
      <c r="EEG25" s="11"/>
      <c r="EEM25" s="11"/>
      <c r="EES25" s="11"/>
      <c r="EEY25" s="11"/>
      <c r="EFE25" s="11"/>
      <c r="EFK25" s="11"/>
      <c r="EFQ25" s="11"/>
      <c r="EFW25" s="11"/>
      <c r="EGC25" s="11"/>
      <c r="EGI25" s="11"/>
      <c r="EGO25" s="11"/>
      <c r="EGU25" s="11"/>
      <c r="EHA25" s="11"/>
      <c r="EHG25" s="11"/>
      <c r="EHM25" s="11"/>
      <c r="EHS25" s="11"/>
      <c r="EHY25" s="11"/>
      <c r="EIE25" s="11"/>
      <c r="EIK25" s="11"/>
      <c r="EIQ25" s="11"/>
      <c r="EIW25" s="11"/>
      <c r="EJC25" s="11"/>
      <c r="EJI25" s="11"/>
      <c r="EJO25" s="11"/>
      <c r="EJU25" s="11"/>
      <c r="EKA25" s="11"/>
      <c r="EKG25" s="11"/>
      <c r="EKM25" s="11"/>
      <c r="EKS25" s="11"/>
      <c r="EKY25" s="11"/>
      <c r="ELE25" s="11"/>
      <c r="ELK25" s="11"/>
      <c r="ELQ25" s="11"/>
      <c r="ELW25" s="11"/>
      <c r="EMC25" s="11"/>
      <c r="EMI25" s="11"/>
      <c r="EMO25" s="11"/>
      <c r="EMU25" s="11"/>
      <c r="ENA25" s="11"/>
      <c r="ENG25" s="11"/>
      <c r="ENM25" s="11"/>
      <c r="ENS25" s="11"/>
      <c r="ENY25" s="11"/>
      <c r="EOE25" s="11"/>
      <c r="EOK25" s="11"/>
      <c r="EOQ25" s="11"/>
      <c r="EOW25" s="11"/>
      <c r="EPC25" s="11"/>
      <c r="EPI25" s="11"/>
      <c r="EPO25" s="11"/>
      <c r="EPU25" s="11"/>
      <c r="EQA25" s="11"/>
      <c r="EQG25" s="11"/>
      <c r="EQM25" s="11"/>
      <c r="EQS25" s="11"/>
      <c r="EQY25" s="11"/>
      <c r="ERE25" s="11"/>
      <c r="ERK25" s="11"/>
      <c r="ERQ25" s="11"/>
      <c r="ERW25" s="11"/>
      <c r="ESC25" s="11"/>
      <c r="ESI25" s="11"/>
      <c r="ESO25" s="11"/>
      <c r="ESU25" s="11"/>
      <c r="ETA25" s="11"/>
      <c r="ETG25" s="11"/>
      <c r="ETM25" s="11"/>
      <c r="ETS25" s="11"/>
      <c r="ETY25" s="11"/>
      <c r="EUE25" s="11"/>
      <c r="EUK25" s="11"/>
      <c r="EUQ25" s="11"/>
      <c r="EUW25" s="11"/>
      <c r="EVC25" s="11"/>
      <c r="EVI25" s="11"/>
      <c r="EVO25" s="11"/>
      <c r="EVU25" s="11"/>
      <c r="EWA25" s="11"/>
      <c r="EWG25" s="11"/>
      <c r="EWM25" s="11"/>
      <c r="EWS25" s="11"/>
      <c r="EWY25" s="11"/>
      <c r="EXE25" s="11"/>
      <c r="EXK25" s="11"/>
      <c r="EXQ25" s="11"/>
      <c r="EXW25" s="11"/>
      <c r="EYC25" s="11"/>
      <c r="EYI25" s="11"/>
      <c r="EYO25" s="11"/>
      <c r="EYU25" s="11"/>
      <c r="EZA25" s="11"/>
      <c r="EZG25" s="11"/>
      <c r="EZM25" s="11"/>
      <c r="EZS25" s="11"/>
      <c r="EZY25" s="11"/>
      <c r="FAE25" s="11"/>
      <c r="FAK25" s="11"/>
      <c r="FAQ25" s="11"/>
      <c r="FAW25" s="11"/>
      <c r="FBC25" s="11"/>
      <c r="FBI25" s="11"/>
      <c r="FBO25" s="11"/>
      <c r="FBU25" s="11"/>
      <c r="FCA25" s="11"/>
      <c r="FCG25" s="11"/>
      <c r="FCM25" s="11"/>
      <c r="FCS25" s="11"/>
      <c r="FCY25" s="11"/>
      <c r="FDE25" s="11"/>
      <c r="FDK25" s="11"/>
      <c r="FDQ25" s="11"/>
      <c r="FDW25" s="11"/>
      <c r="FEC25" s="11"/>
      <c r="FEI25" s="11"/>
      <c r="FEO25" s="11"/>
      <c r="FEU25" s="11"/>
      <c r="FFA25" s="11"/>
      <c r="FFG25" s="11"/>
      <c r="FFM25" s="11"/>
      <c r="FFS25" s="11"/>
      <c r="FFY25" s="11"/>
      <c r="FGE25" s="11"/>
      <c r="FGK25" s="11"/>
      <c r="FGQ25" s="11"/>
      <c r="FGW25" s="11"/>
      <c r="FHC25" s="11"/>
      <c r="FHI25" s="11"/>
      <c r="FHO25" s="11"/>
      <c r="FHU25" s="11"/>
      <c r="FIA25" s="11"/>
      <c r="FIG25" s="11"/>
      <c r="FIM25" s="11"/>
      <c r="FIS25" s="11"/>
      <c r="FIY25" s="11"/>
      <c r="FJE25" s="11"/>
      <c r="FJK25" s="11"/>
      <c r="FJQ25" s="11"/>
      <c r="FJW25" s="11"/>
      <c r="FKC25" s="11"/>
      <c r="FKI25" s="11"/>
      <c r="FKO25" s="11"/>
      <c r="FKU25" s="11"/>
      <c r="FLA25" s="11"/>
      <c r="FLG25" s="11"/>
      <c r="FLM25" s="11"/>
      <c r="FLS25" s="11"/>
      <c r="FLY25" s="11"/>
      <c r="FME25" s="11"/>
      <c r="FMK25" s="11"/>
      <c r="FMQ25" s="11"/>
      <c r="FMW25" s="11"/>
      <c r="FNC25" s="11"/>
      <c r="FNI25" s="11"/>
      <c r="FNO25" s="11"/>
      <c r="FNU25" s="11"/>
      <c r="FOA25" s="11"/>
      <c r="FOG25" s="11"/>
      <c r="FOM25" s="11"/>
      <c r="FOS25" s="11"/>
      <c r="FOY25" s="11"/>
      <c r="FPE25" s="11"/>
      <c r="FPK25" s="11"/>
      <c r="FPQ25" s="11"/>
      <c r="FPW25" s="11"/>
      <c r="FQC25" s="11"/>
      <c r="FQI25" s="11"/>
      <c r="FQO25" s="11"/>
      <c r="FQU25" s="11"/>
      <c r="FRA25" s="11"/>
      <c r="FRG25" s="11"/>
      <c r="FRM25" s="11"/>
      <c r="FRS25" s="11"/>
      <c r="FRY25" s="11"/>
      <c r="FSE25" s="11"/>
      <c r="FSK25" s="11"/>
      <c r="FSQ25" s="11"/>
      <c r="FSW25" s="11"/>
      <c r="FTC25" s="11"/>
      <c r="FTI25" s="11"/>
      <c r="FTO25" s="11"/>
      <c r="FTU25" s="11"/>
      <c r="FUA25" s="11"/>
      <c r="FUG25" s="11"/>
      <c r="FUM25" s="11"/>
      <c r="FUS25" s="11"/>
      <c r="FUY25" s="11"/>
      <c r="FVE25" s="11"/>
      <c r="FVK25" s="11"/>
      <c r="FVQ25" s="11"/>
      <c r="FVW25" s="11"/>
      <c r="FWC25" s="11"/>
      <c r="FWI25" s="11"/>
      <c r="FWO25" s="11"/>
      <c r="FWU25" s="11"/>
      <c r="FXA25" s="11"/>
      <c r="FXG25" s="11"/>
      <c r="FXM25" s="11"/>
      <c r="FXS25" s="11"/>
      <c r="FXY25" s="11"/>
      <c r="FYE25" s="11"/>
      <c r="FYK25" s="11"/>
      <c r="FYQ25" s="11"/>
      <c r="FYW25" s="11"/>
      <c r="FZC25" s="11"/>
      <c r="FZI25" s="11"/>
      <c r="FZO25" s="11"/>
      <c r="FZU25" s="11"/>
      <c r="GAA25" s="11"/>
      <c r="GAG25" s="11"/>
      <c r="GAM25" s="11"/>
      <c r="GAS25" s="11"/>
      <c r="GAY25" s="11"/>
      <c r="GBE25" s="11"/>
      <c r="GBK25" s="11"/>
      <c r="GBQ25" s="11"/>
      <c r="GBW25" s="11"/>
      <c r="GCC25" s="11"/>
      <c r="GCI25" s="11"/>
      <c r="GCO25" s="11"/>
      <c r="GCU25" s="11"/>
      <c r="GDA25" s="11"/>
      <c r="GDG25" s="11"/>
      <c r="GDM25" s="11"/>
      <c r="GDS25" s="11"/>
      <c r="GDY25" s="11"/>
      <c r="GEE25" s="11"/>
      <c r="GEK25" s="11"/>
      <c r="GEQ25" s="11"/>
      <c r="GEW25" s="11"/>
      <c r="GFC25" s="11"/>
      <c r="GFI25" s="11"/>
      <c r="GFO25" s="11"/>
      <c r="GFU25" s="11"/>
      <c r="GGA25" s="11"/>
      <c r="GGG25" s="11"/>
      <c r="GGM25" s="11"/>
      <c r="GGS25" s="11"/>
      <c r="GGY25" s="11"/>
      <c r="GHE25" s="11"/>
      <c r="GHK25" s="11"/>
      <c r="GHQ25" s="11"/>
      <c r="GHW25" s="11"/>
      <c r="GIC25" s="11"/>
      <c r="GII25" s="11"/>
      <c r="GIO25" s="11"/>
      <c r="GIU25" s="11"/>
      <c r="GJA25" s="11"/>
      <c r="GJG25" s="11"/>
      <c r="GJM25" s="11"/>
      <c r="GJS25" s="11"/>
      <c r="GJY25" s="11"/>
      <c r="GKE25" s="11"/>
      <c r="GKK25" s="11"/>
      <c r="GKQ25" s="11"/>
      <c r="GKW25" s="11"/>
      <c r="GLC25" s="11"/>
      <c r="GLI25" s="11"/>
      <c r="GLO25" s="11"/>
      <c r="GLU25" s="11"/>
      <c r="GMA25" s="11"/>
      <c r="GMG25" s="11"/>
      <c r="GMM25" s="11"/>
      <c r="GMS25" s="11"/>
      <c r="GMY25" s="11"/>
      <c r="GNE25" s="11"/>
      <c r="GNK25" s="11"/>
      <c r="GNQ25" s="11"/>
      <c r="GNW25" s="11"/>
      <c r="GOC25" s="11"/>
      <c r="GOI25" s="11"/>
      <c r="GOO25" s="11"/>
      <c r="GOU25" s="11"/>
      <c r="GPA25" s="11"/>
      <c r="GPG25" s="11"/>
      <c r="GPM25" s="11"/>
      <c r="GPS25" s="11"/>
      <c r="GPY25" s="11"/>
      <c r="GQE25" s="11"/>
      <c r="GQK25" s="11"/>
      <c r="GQQ25" s="11"/>
      <c r="GQW25" s="11"/>
      <c r="GRC25" s="11"/>
      <c r="GRI25" s="11"/>
      <c r="GRO25" s="11"/>
      <c r="GRU25" s="11"/>
      <c r="GSA25" s="11"/>
      <c r="GSG25" s="11"/>
      <c r="GSM25" s="11"/>
      <c r="GSS25" s="11"/>
      <c r="GSY25" s="11"/>
      <c r="GTE25" s="11"/>
      <c r="GTK25" s="11"/>
      <c r="GTQ25" s="11"/>
      <c r="GTW25" s="11"/>
      <c r="GUC25" s="11"/>
      <c r="GUI25" s="11"/>
      <c r="GUO25" s="11"/>
      <c r="GUU25" s="11"/>
      <c r="GVA25" s="11"/>
      <c r="GVG25" s="11"/>
      <c r="GVM25" s="11"/>
      <c r="GVS25" s="11"/>
      <c r="GVY25" s="11"/>
      <c r="GWE25" s="11"/>
      <c r="GWK25" s="11"/>
      <c r="GWQ25" s="11"/>
      <c r="GWW25" s="11"/>
      <c r="GXC25" s="11"/>
      <c r="GXI25" s="11"/>
      <c r="GXO25" s="11"/>
      <c r="GXU25" s="11"/>
      <c r="GYA25" s="11"/>
      <c r="GYG25" s="11"/>
      <c r="GYM25" s="11"/>
      <c r="GYS25" s="11"/>
      <c r="GYY25" s="11"/>
      <c r="GZE25" s="11"/>
      <c r="GZK25" s="11"/>
      <c r="GZQ25" s="11"/>
      <c r="GZW25" s="11"/>
      <c r="HAC25" s="11"/>
      <c r="HAI25" s="11"/>
      <c r="HAO25" s="11"/>
      <c r="HAU25" s="11"/>
      <c r="HBA25" s="11"/>
      <c r="HBG25" s="11"/>
      <c r="HBM25" s="11"/>
      <c r="HBS25" s="11"/>
      <c r="HBY25" s="11"/>
      <c r="HCE25" s="11"/>
      <c r="HCK25" s="11"/>
      <c r="HCQ25" s="11"/>
      <c r="HCW25" s="11"/>
      <c r="HDC25" s="11"/>
      <c r="HDI25" s="11"/>
      <c r="HDO25" s="11"/>
      <c r="HDU25" s="11"/>
      <c r="HEA25" s="11"/>
      <c r="HEG25" s="11"/>
      <c r="HEM25" s="11"/>
      <c r="HES25" s="11"/>
      <c r="HEY25" s="11"/>
      <c r="HFE25" s="11"/>
      <c r="HFK25" s="11"/>
      <c r="HFQ25" s="11"/>
      <c r="HFW25" s="11"/>
      <c r="HGC25" s="11"/>
      <c r="HGI25" s="11"/>
      <c r="HGO25" s="11"/>
      <c r="HGU25" s="11"/>
      <c r="HHA25" s="11"/>
      <c r="HHG25" s="11"/>
      <c r="HHM25" s="11"/>
      <c r="HHS25" s="11"/>
      <c r="HHY25" s="11"/>
      <c r="HIE25" s="11"/>
      <c r="HIK25" s="11"/>
      <c r="HIQ25" s="11"/>
      <c r="HIW25" s="11"/>
      <c r="HJC25" s="11"/>
      <c r="HJI25" s="11"/>
      <c r="HJO25" s="11"/>
      <c r="HJU25" s="11"/>
      <c r="HKA25" s="11"/>
      <c r="HKG25" s="11"/>
      <c r="HKM25" s="11"/>
      <c r="HKS25" s="11"/>
      <c r="HKY25" s="11"/>
      <c r="HLE25" s="11"/>
      <c r="HLK25" s="11"/>
      <c r="HLQ25" s="11"/>
      <c r="HLW25" s="11"/>
      <c r="HMC25" s="11"/>
      <c r="HMI25" s="11"/>
      <c r="HMO25" s="11"/>
      <c r="HMU25" s="11"/>
      <c r="HNA25" s="11"/>
      <c r="HNG25" s="11"/>
      <c r="HNM25" s="11"/>
      <c r="HNS25" s="11"/>
      <c r="HNY25" s="11"/>
      <c r="HOE25" s="11"/>
      <c r="HOK25" s="11"/>
      <c r="HOQ25" s="11"/>
      <c r="HOW25" s="11"/>
      <c r="HPC25" s="11"/>
      <c r="HPI25" s="11"/>
      <c r="HPO25" s="11"/>
      <c r="HPU25" s="11"/>
      <c r="HQA25" s="11"/>
      <c r="HQG25" s="11"/>
      <c r="HQM25" s="11"/>
      <c r="HQS25" s="11"/>
      <c r="HQY25" s="11"/>
      <c r="HRE25" s="11"/>
      <c r="HRK25" s="11"/>
      <c r="HRQ25" s="11"/>
      <c r="HRW25" s="11"/>
      <c r="HSC25" s="11"/>
      <c r="HSI25" s="11"/>
      <c r="HSO25" s="11"/>
      <c r="HSU25" s="11"/>
      <c r="HTA25" s="11"/>
      <c r="HTG25" s="11"/>
      <c r="HTM25" s="11"/>
      <c r="HTS25" s="11"/>
      <c r="HTY25" s="11"/>
      <c r="HUE25" s="11"/>
      <c r="HUK25" s="11"/>
      <c r="HUQ25" s="11"/>
      <c r="HUW25" s="11"/>
      <c r="HVC25" s="11"/>
      <c r="HVI25" s="11"/>
      <c r="HVO25" s="11"/>
      <c r="HVU25" s="11"/>
      <c r="HWA25" s="11"/>
      <c r="HWG25" s="11"/>
      <c r="HWM25" s="11"/>
      <c r="HWS25" s="11"/>
      <c r="HWY25" s="11"/>
      <c r="HXE25" s="11"/>
      <c r="HXK25" s="11"/>
      <c r="HXQ25" s="11"/>
      <c r="HXW25" s="11"/>
      <c r="HYC25" s="11"/>
      <c r="HYI25" s="11"/>
      <c r="HYO25" s="11"/>
      <c r="HYU25" s="11"/>
      <c r="HZA25" s="11"/>
      <c r="HZG25" s="11"/>
      <c r="HZM25" s="11"/>
      <c r="HZS25" s="11"/>
      <c r="HZY25" s="11"/>
      <c r="IAE25" s="11"/>
      <c r="IAK25" s="11"/>
      <c r="IAQ25" s="11"/>
      <c r="IAW25" s="11"/>
      <c r="IBC25" s="11"/>
      <c r="IBI25" s="11"/>
      <c r="IBO25" s="11"/>
      <c r="IBU25" s="11"/>
      <c r="ICA25" s="11"/>
      <c r="ICG25" s="11"/>
      <c r="ICM25" s="11"/>
      <c r="ICS25" s="11"/>
      <c r="ICY25" s="11"/>
      <c r="IDE25" s="11"/>
      <c r="IDK25" s="11"/>
      <c r="IDQ25" s="11"/>
      <c r="IDW25" s="11"/>
      <c r="IEC25" s="11"/>
      <c r="IEI25" s="11"/>
      <c r="IEO25" s="11"/>
      <c r="IEU25" s="11"/>
      <c r="IFA25" s="11"/>
      <c r="IFG25" s="11"/>
      <c r="IFM25" s="11"/>
      <c r="IFS25" s="11"/>
      <c r="IFY25" s="11"/>
      <c r="IGE25" s="11"/>
      <c r="IGK25" s="11"/>
      <c r="IGQ25" s="11"/>
      <c r="IGW25" s="11"/>
      <c r="IHC25" s="11"/>
      <c r="IHI25" s="11"/>
      <c r="IHO25" s="11"/>
      <c r="IHU25" s="11"/>
      <c r="IIA25" s="11"/>
      <c r="IIG25" s="11"/>
      <c r="IIM25" s="11"/>
      <c r="IIS25" s="11"/>
      <c r="IIY25" s="11"/>
      <c r="IJE25" s="11"/>
      <c r="IJK25" s="11"/>
      <c r="IJQ25" s="11"/>
      <c r="IJW25" s="11"/>
      <c r="IKC25" s="11"/>
      <c r="IKI25" s="11"/>
      <c r="IKO25" s="11"/>
      <c r="IKU25" s="11"/>
      <c r="ILA25" s="11"/>
      <c r="ILG25" s="11"/>
      <c r="ILM25" s="11"/>
      <c r="ILS25" s="11"/>
      <c r="ILY25" s="11"/>
      <c r="IME25" s="11"/>
      <c r="IMK25" s="11"/>
      <c r="IMQ25" s="11"/>
      <c r="IMW25" s="11"/>
      <c r="INC25" s="11"/>
      <c r="INI25" s="11"/>
      <c r="INO25" s="11"/>
      <c r="INU25" s="11"/>
      <c r="IOA25" s="11"/>
      <c r="IOG25" s="11"/>
      <c r="IOM25" s="11"/>
      <c r="IOS25" s="11"/>
      <c r="IOY25" s="11"/>
      <c r="IPE25" s="11"/>
      <c r="IPK25" s="11"/>
      <c r="IPQ25" s="11"/>
      <c r="IPW25" s="11"/>
      <c r="IQC25" s="11"/>
      <c r="IQI25" s="11"/>
      <c r="IQO25" s="11"/>
      <c r="IQU25" s="11"/>
      <c r="IRA25" s="11"/>
      <c r="IRG25" s="11"/>
      <c r="IRM25" s="11"/>
      <c r="IRS25" s="11"/>
      <c r="IRY25" s="11"/>
      <c r="ISE25" s="11"/>
      <c r="ISK25" s="11"/>
      <c r="ISQ25" s="11"/>
      <c r="ISW25" s="11"/>
      <c r="ITC25" s="11"/>
      <c r="ITI25" s="11"/>
      <c r="ITO25" s="11"/>
      <c r="ITU25" s="11"/>
      <c r="IUA25" s="11"/>
      <c r="IUG25" s="11"/>
      <c r="IUM25" s="11"/>
      <c r="IUS25" s="11"/>
      <c r="IUY25" s="11"/>
      <c r="IVE25" s="11"/>
      <c r="IVK25" s="11"/>
      <c r="IVQ25" s="11"/>
      <c r="IVW25" s="11"/>
      <c r="IWC25" s="11"/>
      <c r="IWI25" s="11"/>
      <c r="IWO25" s="11"/>
      <c r="IWU25" s="11"/>
      <c r="IXA25" s="11"/>
      <c r="IXG25" s="11"/>
      <c r="IXM25" s="11"/>
      <c r="IXS25" s="11"/>
      <c r="IXY25" s="11"/>
      <c r="IYE25" s="11"/>
      <c r="IYK25" s="11"/>
      <c r="IYQ25" s="11"/>
      <c r="IYW25" s="11"/>
      <c r="IZC25" s="11"/>
      <c r="IZI25" s="11"/>
      <c r="IZO25" s="11"/>
      <c r="IZU25" s="11"/>
      <c r="JAA25" s="11"/>
      <c r="JAG25" s="11"/>
      <c r="JAM25" s="11"/>
      <c r="JAS25" s="11"/>
      <c r="JAY25" s="11"/>
      <c r="JBE25" s="11"/>
      <c r="JBK25" s="11"/>
      <c r="JBQ25" s="11"/>
      <c r="JBW25" s="11"/>
      <c r="JCC25" s="11"/>
      <c r="JCI25" s="11"/>
      <c r="JCO25" s="11"/>
      <c r="JCU25" s="11"/>
      <c r="JDA25" s="11"/>
      <c r="JDG25" s="11"/>
      <c r="JDM25" s="11"/>
      <c r="JDS25" s="11"/>
      <c r="JDY25" s="11"/>
      <c r="JEE25" s="11"/>
      <c r="JEK25" s="11"/>
      <c r="JEQ25" s="11"/>
      <c r="JEW25" s="11"/>
      <c r="JFC25" s="11"/>
      <c r="JFI25" s="11"/>
      <c r="JFO25" s="11"/>
      <c r="JFU25" s="11"/>
      <c r="JGA25" s="11"/>
      <c r="JGG25" s="11"/>
      <c r="JGM25" s="11"/>
      <c r="JGS25" s="11"/>
      <c r="JGY25" s="11"/>
      <c r="JHE25" s="11"/>
      <c r="JHK25" s="11"/>
      <c r="JHQ25" s="11"/>
      <c r="JHW25" s="11"/>
      <c r="JIC25" s="11"/>
      <c r="JII25" s="11"/>
      <c r="JIO25" s="11"/>
      <c r="JIU25" s="11"/>
      <c r="JJA25" s="11"/>
      <c r="JJG25" s="11"/>
      <c r="JJM25" s="11"/>
      <c r="JJS25" s="11"/>
      <c r="JJY25" s="11"/>
      <c r="JKE25" s="11"/>
      <c r="JKK25" s="11"/>
      <c r="JKQ25" s="11"/>
      <c r="JKW25" s="11"/>
      <c r="JLC25" s="11"/>
      <c r="JLI25" s="11"/>
      <c r="JLO25" s="11"/>
      <c r="JLU25" s="11"/>
      <c r="JMA25" s="11"/>
      <c r="JMG25" s="11"/>
      <c r="JMM25" s="11"/>
      <c r="JMS25" s="11"/>
      <c r="JMY25" s="11"/>
      <c r="JNE25" s="11"/>
      <c r="JNK25" s="11"/>
      <c r="JNQ25" s="11"/>
      <c r="JNW25" s="11"/>
      <c r="JOC25" s="11"/>
      <c r="JOI25" s="11"/>
      <c r="JOO25" s="11"/>
      <c r="JOU25" s="11"/>
      <c r="JPA25" s="11"/>
      <c r="JPG25" s="11"/>
      <c r="JPM25" s="11"/>
      <c r="JPS25" s="11"/>
      <c r="JPY25" s="11"/>
      <c r="JQE25" s="11"/>
      <c r="JQK25" s="11"/>
      <c r="JQQ25" s="11"/>
      <c r="JQW25" s="11"/>
      <c r="JRC25" s="11"/>
      <c r="JRI25" s="11"/>
      <c r="JRO25" s="11"/>
      <c r="JRU25" s="11"/>
      <c r="JSA25" s="11"/>
      <c r="JSG25" s="11"/>
      <c r="JSM25" s="11"/>
      <c r="JSS25" s="11"/>
      <c r="JSY25" s="11"/>
      <c r="JTE25" s="11"/>
      <c r="JTK25" s="11"/>
      <c r="JTQ25" s="11"/>
      <c r="JTW25" s="11"/>
      <c r="JUC25" s="11"/>
      <c r="JUI25" s="11"/>
      <c r="JUO25" s="11"/>
      <c r="JUU25" s="11"/>
      <c r="JVA25" s="11"/>
      <c r="JVG25" s="11"/>
      <c r="JVM25" s="11"/>
      <c r="JVS25" s="11"/>
      <c r="JVY25" s="11"/>
      <c r="JWE25" s="11"/>
      <c r="JWK25" s="11"/>
      <c r="JWQ25" s="11"/>
      <c r="JWW25" s="11"/>
      <c r="JXC25" s="11"/>
      <c r="JXI25" s="11"/>
      <c r="JXO25" s="11"/>
      <c r="JXU25" s="11"/>
      <c r="JYA25" s="11"/>
      <c r="JYG25" s="11"/>
      <c r="JYM25" s="11"/>
      <c r="JYS25" s="11"/>
      <c r="JYY25" s="11"/>
      <c r="JZE25" s="11"/>
      <c r="JZK25" s="11"/>
      <c r="JZQ25" s="11"/>
      <c r="JZW25" s="11"/>
      <c r="KAC25" s="11"/>
      <c r="KAI25" s="11"/>
      <c r="KAO25" s="11"/>
      <c r="KAU25" s="11"/>
      <c r="KBA25" s="11"/>
      <c r="KBG25" s="11"/>
      <c r="KBM25" s="11"/>
      <c r="KBS25" s="11"/>
      <c r="KBY25" s="11"/>
      <c r="KCE25" s="11"/>
      <c r="KCK25" s="11"/>
      <c r="KCQ25" s="11"/>
      <c r="KCW25" s="11"/>
      <c r="KDC25" s="11"/>
      <c r="KDI25" s="11"/>
      <c r="KDO25" s="11"/>
      <c r="KDU25" s="11"/>
      <c r="KEA25" s="11"/>
      <c r="KEG25" s="11"/>
      <c r="KEM25" s="11"/>
      <c r="KES25" s="11"/>
      <c r="KEY25" s="11"/>
      <c r="KFE25" s="11"/>
      <c r="KFK25" s="11"/>
      <c r="KFQ25" s="11"/>
      <c r="KFW25" s="11"/>
      <c r="KGC25" s="11"/>
      <c r="KGI25" s="11"/>
      <c r="KGO25" s="11"/>
      <c r="KGU25" s="11"/>
      <c r="KHA25" s="11"/>
      <c r="KHG25" s="11"/>
      <c r="KHM25" s="11"/>
      <c r="KHS25" s="11"/>
      <c r="KHY25" s="11"/>
      <c r="KIE25" s="11"/>
      <c r="KIK25" s="11"/>
      <c r="KIQ25" s="11"/>
      <c r="KIW25" s="11"/>
      <c r="KJC25" s="11"/>
      <c r="KJI25" s="11"/>
      <c r="KJO25" s="11"/>
      <c r="KJU25" s="11"/>
      <c r="KKA25" s="11"/>
      <c r="KKG25" s="11"/>
      <c r="KKM25" s="11"/>
      <c r="KKS25" s="11"/>
      <c r="KKY25" s="11"/>
      <c r="KLE25" s="11"/>
      <c r="KLK25" s="11"/>
      <c r="KLQ25" s="11"/>
      <c r="KLW25" s="11"/>
      <c r="KMC25" s="11"/>
      <c r="KMI25" s="11"/>
      <c r="KMO25" s="11"/>
      <c r="KMU25" s="11"/>
      <c r="KNA25" s="11"/>
      <c r="KNG25" s="11"/>
      <c r="KNM25" s="11"/>
      <c r="KNS25" s="11"/>
      <c r="KNY25" s="11"/>
      <c r="KOE25" s="11"/>
      <c r="KOK25" s="11"/>
      <c r="KOQ25" s="11"/>
      <c r="KOW25" s="11"/>
      <c r="KPC25" s="11"/>
      <c r="KPI25" s="11"/>
      <c r="KPO25" s="11"/>
      <c r="KPU25" s="11"/>
      <c r="KQA25" s="11"/>
      <c r="KQG25" s="11"/>
      <c r="KQM25" s="11"/>
      <c r="KQS25" s="11"/>
      <c r="KQY25" s="11"/>
      <c r="KRE25" s="11"/>
      <c r="KRK25" s="11"/>
      <c r="KRQ25" s="11"/>
      <c r="KRW25" s="11"/>
      <c r="KSC25" s="11"/>
      <c r="KSI25" s="11"/>
      <c r="KSO25" s="11"/>
      <c r="KSU25" s="11"/>
      <c r="KTA25" s="11"/>
      <c r="KTG25" s="11"/>
      <c r="KTM25" s="11"/>
      <c r="KTS25" s="11"/>
      <c r="KTY25" s="11"/>
      <c r="KUE25" s="11"/>
      <c r="KUK25" s="11"/>
      <c r="KUQ25" s="11"/>
      <c r="KUW25" s="11"/>
      <c r="KVC25" s="11"/>
      <c r="KVI25" s="11"/>
      <c r="KVO25" s="11"/>
      <c r="KVU25" s="11"/>
      <c r="KWA25" s="11"/>
      <c r="KWG25" s="11"/>
      <c r="KWM25" s="11"/>
      <c r="KWS25" s="11"/>
      <c r="KWY25" s="11"/>
      <c r="KXE25" s="11"/>
      <c r="KXK25" s="11"/>
      <c r="KXQ25" s="11"/>
      <c r="KXW25" s="11"/>
      <c r="KYC25" s="11"/>
      <c r="KYI25" s="11"/>
      <c r="KYO25" s="11"/>
      <c r="KYU25" s="11"/>
      <c r="KZA25" s="11"/>
      <c r="KZG25" s="11"/>
      <c r="KZM25" s="11"/>
      <c r="KZS25" s="11"/>
      <c r="KZY25" s="11"/>
      <c r="LAE25" s="11"/>
      <c r="LAK25" s="11"/>
      <c r="LAQ25" s="11"/>
      <c r="LAW25" s="11"/>
      <c r="LBC25" s="11"/>
      <c r="LBI25" s="11"/>
      <c r="LBO25" s="11"/>
      <c r="LBU25" s="11"/>
      <c r="LCA25" s="11"/>
      <c r="LCG25" s="11"/>
      <c r="LCM25" s="11"/>
      <c r="LCS25" s="11"/>
      <c r="LCY25" s="11"/>
      <c r="LDE25" s="11"/>
      <c r="LDK25" s="11"/>
      <c r="LDQ25" s="11"/>
      <c r="LDW25" s="11"/>
      <c r="LEC25" s="11"/>
      <c r="LEI25" s="11"/>
      <c r="LEO25" s="11"/>
      <c r="LEU25" s="11"/>
      <c r="LFA25" s="11"/>
      <c r="LFG25" s="11"/>
      <c r="LFM25" s="11"/>
      <c r="LFS25" s="11"/>
      <c r="LFY25" s="11"/>
      <c r="LGE25" s="11"/>
      <c r="LGK25" s="11"/>
      <c r="LGQ25" s="11"/>
      <c r="LGW25" s="11"/>
      <c r="LHC25" s="11"/>
      <c r="LHI25" s="11"/>
      <c r="LHO25" s="11"/>
      <c r="LHU25" s="11"/>
      <c r="LIA25" s="11"/>
      <c r="LIG25" s="11"/>
      <c r="LIM25" s="11"/>
      <c r="LIS25" s="11"/>
      <c r="LIY25" s="11"/>
      <c r="LJE25" s="11"/>
      <c r="LJK25" s="11"/>
      <c r="LJQ25" s="11"/>
      <c r="LJW25" s="11"/>
      <c r="LKC25" s="11"/>
      <c r="LKI25" s="11"/>
      <c r="LKO25" s="11"/>
      <c r="LKU25" s="11"/>
      <c r="LLA25" s="11"/>
      <c r="LLG25" s="11"/>
      <c r="LLM25" s="11"/>
      <c r="LLS25" s="11"/>
      <c r="LLY25" s="11"/>
      <c r="LME25" s="11"/>
      <c r="LMK25" s="11"/>
      <c r="LMQ25" s="11"/>
      <c r="LMW25" s="11"/>
      <c r="LNC25" s="11"/>
      <c r="LNI25" s="11"/>
      <c r="LNO25" s="11"/>
      <c r="LNU25" s="11"/>
      <c r="LOA25" s="11"/>
      <c r="LOG25" s="11"/>
      <c r="LOM25" s="11"/>
      <c r="LOS25" s="11"/>
      <c r="LOY25" s="11"/>
      <c r="LPE25" s="11"/>
      <c r="LPK25" s="11"/>
      <c r="LPQ25" s="11"/>
      <c r="LPW25" s="11"/>
      <c r="LQC25" s="11"/>
      <c r="LQI25" s="11"/>
      <c r="LQO25" s="11"/>
      <c r="LQU25" s="11"/>
      <c r="LRA25" s="11"/>
      <c r="LRG25" s="11"/>
      <c r="LRM25" s="11"/>
      <c r="LRS25" s="11"/>
      <c r="LRY25" s="11"/>
      <c r="LSE25" s="11"/>
      <c r="LSK25" s="11"/>
      <c r="LSQ25" s="11"/>
      <c r="LSW25" s="11"/>
      <c r="LTC25" s="11"/>
      <c r="LTI25" s="11"/>
      <c r="LTO25" s="11"/>
      <c r="LTU25" s="11"/>
      <c r="LUA25" s="11"/>
      <c r="LUG25" s="11"/>
      <c r="LUM25" s="11"/>
      <c r="LUS25" s="11"/>
      <c r="LUY25" s="11"/>
      <c r="LVE25" s="11"/>
      <c r="LVK25" s="11"/>
      <c r="LVQ25" s="11"/>
      <c r="LVW25" s="11"/>
      <c r="LWC25" s="11"/>
      <c r="LWI25" s="11"/>
      <c r="LWO25" s="11"/>
      <c r="LWU25" s="11"/>
      <c r="LXA25" s="11"/>
      <c r="LXG25" s="11"/>
      <c r="LXM25" s="11"/>
      <c r="LXS25" s="11"/>
      <c r="LXY25" s="11"/>
      <c r="LYE25" s="11"/>
      <c r="LYK25" s="11"/>
      <c r="LYQ25" s="11"/>
      <c r="LYW25" s="11"/>
      <c r="LZC25" s="11"/>
      <c r="LZI25" s="11"/>
      <c r="LZO25" s="11"/>
      <c r="LZU25" s="11"/>
      <c r="MAA25" s="11"/>
      <c r="MAG25" s="11"/>
      <c r="MAM25" s="11"/>
      <c r="MAS25" s="11"/>
      <c r="MAY25" s="11"/>
      <c r="MBE25" s="11"/>
      <c r="MBK25" s="11"/>
      <c r="MBQ25" s="11"/>
      <c r="MBW25" s="11"/>
      <c r="MCC25" s="11"/>
      <c r="MCI25" s="11"/>
      <c r="MCO25" s="11"/>
      <c r="MCU25" s="11"/>
      <c r="MDA25" s="11"/>
      <c r="MDG25" s="11"/>
      <c r="MDM25" s="11"/>
      <c r="MDS25" s="11"/>
      <c r="MDY25" s="11"/>
      <c r="MEE25" s="11"/>
      <c r="MEK25" s="11"/>
      <c r="MEQ25" s="11"/>
      <c r="MEW25" s="11"/>
      <c r="MFC25" s="11"/>
      <c r="MFI25" s="11"/>
      <c r="MFO25" s="11"/>
      <c r="MFU25" s="11"/>
      <c r="MGA25" s="11"/>
      <c r="MGG25" s="11"/>
      <c r="MGM25" s="11"/>
      <c r="MGS25" s="11"/>
      <c r="MGY25" s="11"/>
      <c r="MHE25" s="11"/>
      <c r="MHK25" s="11"/>
      <c r="MHQ25" s="11"/>
      <c r="MHW25" s="11"/>
      <c r="MIC25" s="11"/>
      <c r="MII25" s="11"/>
      <c r="MIO25" s="11"/>
      <c r="MIU25" s="11"/>
      <c r="MJA25" s="11"/>
      <c r="MJG25" s="11"/>
      <c r="MJM25" s="11"/>
      <c r="MJS25" s="11"/>
      <c r="MJY25" s="11"/>
      <c r="MKE25" s="11"/>
      <c r="MKK25" s="11"/>
      <c r="MKQ25" s="11"/>
      <c r="MKW25" s="11"/>
      <c r="MLC25" s="11"/>
      <c r="MLI25" s="11"/>
      <c r="MLO25" s="11"/>
      <c r="MLU25" s="11"/>
      <c r="MMA25" s="11"/>
      <c r="MMG25" s="11"/>
      <c r="MMM25" s="11"/>
      <c r="MMS25" s="11"/>
      <c r="MMY25" s="11"/>
      <c r="MNE25" s="11"/>
      <c r="MNK25" s="11"/>
      <c r="MNQ25" s="11"/>
      <c r="MNW25" s="11"/>
      <c r="MOC25" s="11"/>
      <c r="MOI25" s="11"/>
      <c r="MOO25" s="11"/>
      <c r="MOU25" s="11"/>
      <c r="MPA25" s="11"/>
      <c r="MPG25" s="11"/>
      <c r="MPM25" s="11"/>
      <c r="MPS25" s="11"/>
      <c r="MPY25" s="11"/>
      <c r="MQE25" s="11"/>
      <c r="MQK25" s="11"/>
      <c r="MQQ25" s="11"/>
      <c r="MQW25" s="11"/>
      <c r="MRC25" s="11"/>
      <c r="MRI25" s="11"/>
      <c r="MRO25" s="11"/>
      <c r="MRU25" s="11"/>
      <c r="MSA25" s="11"/>
      <c r="MSG25" s="11"/>
      <c r="MSM25" s="11"/>
      <c r="MSS25" s="11"/>
      <c r="MSY25" s="11"/>
      <c r="MTE25" s="11"/>
      <c r="MTK25" s="11"/>
      <c r="MTQ25" s="11"/>
      <c r="MTW25" s="11"/>
      <c r="MUC25" s="11"/>
      <c r="MUI25" s="11"/>
      <c r="MUO25" s="11"/>
      <c r="MUU25" s="11"/>
      <c r="MVA25" s="11"/>
      <c r="MVG25" s="11"/>
      <c r="MVM25" s="11"/>
      <c r="MVS25" s="11"/>
      <c r="MVY25" s="11"/>
      <c r="MWE25" s="11"/>
      <c r="MWK25" s="11"/>
      <c r="MWQ25" s="11"/>
      <c r="MWW25" s="11"/>
      <c r="MXC25" s="11"/>
      <c r="MXI25" s="11"/>
      <c r="MXO25" s="11"/>
      <c r="MXU25" s="11"/>
      <c r="MYA25" s="11"/>
      <c r="MYG25" s="11"/>
      <c r="MYM25" s="11"/>
      <c r="MYS25" s="11"/>
      <c r="MYY25" s="11"/>
      <c r="MZE25" s="11"/>
      <c r="MZK25" s="11"/>
      <c r="MZQ25" s="11"/>
      <c r="MZW25" s="11"/>
      <c r="NAC25" s="11"/>
      <c r="NAI25" s="11"/>
      <c r="NAO25" s="11"/>
      <c r="NAU25" s="11"/>
      <c r="NBA25" s="11"/>
      <c r="NBG25" s="11"/>
      <c r="NBM25" s="11"/>
      <c r="NBS25" s="11"/>
      <c r="NBY25" s="11"/>
      <c r="NCE25" s="11"/>
      <c r="NCK25" s="11"/>
      <c r="NCQ25" s="11"/>
      <c r="NCW25" s="11"/>
      <c r="NDC25" s="11"/>
      <c r="NDI25" s="11"/>
      <c r="NDO25" s="11"/>
      <c r="NDU25" s="11"/>
      <c r="NEA25" s="11"/>
      <c r="NEG25" s="11"/>
      <c r="NEM25" s="11"/>
      <c r="NES25" s="11"/>
      <c r="NEY25" s="11"/>
      <c r="NFE25" s="11"/>
      <c r="NFK25" s="11"/>
      <c r="NFQ25" s="11"/>
      <c r="NFW25" s="11"/>
      <c r="NGC25" s="11"/>
      <c r="NGI25" s="11"/>
      <c r="NGO25" s="11"/>
      <c r="NGU25" s="11"/>
      <c r="NHA25" s="11"/>
      <c r="NHG25" s="11"/>
      <c r="NHM25" s="11"/>
      <c r="NHS25" s="11"/>
      <c r="NHY25" s="11"/>
      <c r="NIE25" s="11"/>
      <c r="NIK25" s="11"/>
      <c r="NIQ25" s="11"/>
      <c r="NIW25" s="11"/>
      <c r="NJC25" s="11"/>
      <c r="NJI25" s="11"/>
      <c r="NJO25" s="11"/>
      <c r="NJU25" s="11"/>
      <c r="NKA25" s="11"/>
      <c r="NKG25" s="11"/>
      <c r="NKM25" s="11"/>
      <c r="NKS25" s="11"/>
      <c r="NKY25" s="11"/>
      <c r="NLE25" s="11"/>
      <c r="NLK25" s="11"/>
      <c r="NLQ25" s="11"/>
      <c r="NLW25" s="11"/>
      <c r="NMC25" s="11"/>
      <c r="NMI25" s="11"/>
      <c r="NMO25" s="11"/>
      <c r="NMU25" s="11"/>
      <c r="NNA25" s="11"/>
      <c r="NNG25" s="11"/>
      <c r="NNM25" s="11"/>
      <c r="NNS25" s="11"/>
      <c r="NNY25" s="11"/>
      <c r="NOE25" s="11"/>
      <c r="NOK25" s="11"/>
      <c r="NOQ25" s="11"/>
      <c r="NOW25" s="11"/>
      <c r="NPC25" s="11"/>
      <c r="NPI25" s="11"/>
      <c r="NPO25" s="11"/>
      <c r="NPU25" s="11"/>
      <c r="NQA25" s="11"/>
      <c r="NQG25" s="11"/>
      <c r="NQM25" s="11"/>
      <c r="NQS25" s="11"/>
      <c r="NQY25" s="11"/>
      <c r="NRE25" s="11"/>
      <c r="NRK25" s="11"/>
      <c r="NRQ25" s="11"/>
      <c r="NRW25" s="11"/>
      <c r="NSC25" s="11"/>
      <c r="NSI25" s="11"/>
      <c r="NSO25" s="11"/>
      <c r="NSU25" s="11"/>
      <c r="NTA25" s="11"/>
      <c r="NTG25" s="11"/>
      <c r="NTM25" s="11"/>
      <c r="NTS25" s="11"/>
      <c r="NTY25" s="11"/>
      <c r="NUE25" s="11"/>
      <c r="NUK25" s="11"/>
      <c r="NUQ25" s="11"/>
      <c r="NUW25" s="11"/>
      <c r="NVC25" s="11"/>
      <c r="NVI25" s="11"/>
      <c r="NVO25" s="11"/>
      <c r="NVU25" s="11"/>
      <c r="NWA25" s="11"/>
      <c r="NWG25" s="11"/>
      <c r="NWM25" s="11"/>
      <c r="NWS25" s="11"/>
      <c r="NWY25" s="11"/>
      <c r="NXE25" s="11"/>
      <c r="NXK25" s="11"/>
      <c r="NXQ25" s="11"/>
      <c r="NXW25" s="11"/>
      <c r="NYC25" s="11"/>
      <c r="NYI25" s="11"/>
      <c r="NYO25" s="11"/>
      <c r="NYU25" s="11"/>
      <c r="NZA25" s="11"/>
      <c r="NZG25" s="11"/>
      <c r="NZM25" s="11"/>
      <c r="NZS25" s="11"/>
      <c r="NZY25" s="11"/>
      <c r="OAE25" s="11"/>
      <c r="OAK25" s="11"/>
      <c r="OAQ25" s="11"/>
      <c r="OAW25" s="11"/>
      <c r="OBC25" s="11"/>
      <c r="OBI25" s="11"/>
      <c r="OBO25" s="11"/>
      <c r="OBU25" s="11"/>
      <c r="OCA25" s="11"/>
      <c r="OCG25" s="11"/>
      <c r="OCM25" s="11"/>
      <c r="OCS25" s="11"/>
      <c r="OCY25" s="11"/>
      <c r="ODE25" s="11"/>
      <c r="ODK25" s="11"/>
      <c r="ODQ25" s="11"/>
      <c r="ODW25" s="11"/>
      <c r="OEC25" s="11"/>
      <c r="OEI25" s="11"/>
      <c r="OEO25" s="11"/>
      <c r="OEU25" s="11"/>
      <c r="OFA25" s="11"/>
      <c r="OFG25" s="11"/>
      <c r="OFM25" s="11"/>
      <c r="OFS25" s="11"/>
      <c r="OFY25" s="11"/>
      <c r="OGE25" s="11"/>
      <c r="OGK25" s="11"/>
      <c r="OGQ25" s="11"/>
      <c r="OGW25" s="11"/>
      <c r="OHC25" s="11"/>
      <c r="OHI25" s="11"/>
      <c r="OHO25" s="11"/>
      <c r="OHU25" s="11"/>
      <c r="OIA25" s="11"/>
      <c r="OIG25" s="11"/>
      <c r="OIM25" s="11"/>
      <c r="OIS25" s="11"/>
      <c r="OIY25" s="11"/>
      <c r="OJE25" s="11"/>
      <c r="OJK25" s="11"/>
      <c r="OJQ25" s="11"/>
      <c r="OJW25" s="11"/>
      <c r="OKC25" s="11"/>
      <c r="OKI25" s="11"/>
      <c r="OKO25" s="11"/>
      <c r="OKU25" s="11"/>
      <c r="OLA25" s="11"/>
      <c r="OLG25" s="11"/>
      <c r="OLM25" s="11"/>
      <c r="OLS25" s="11"/>
      <c r="OLY25" s="11"/>
      <c r="OME25" s="11"/>
      <c r="OMK25" s="11"/>
      <c r="OMQ25" s="11"/>
      <c r="OMW25" s="11"/>
      <c r="ONC25" s="11"/>
      <c r="ONI25" s="11"/>
      <c r="ONO25" s="11"/>
      <c r="ONU25" s="11"/>
      <c r="OOA25" s="11"/>
      <c r="OOG25" s="11"/>
      <c r="OOM25" s="11"/>
      <c r="OOS25" s="11"/>
      <c r="OOY25" s="11"/>
      <c r="OPE25" s="11"/>
      <c r="OPK25" s="11"/>
      <c r="OPQ25" s="11"/>
      <c r="OPW25" s="11"/>
      <c r="OQC25" s="11"/>
      <c r="OQI25" s="11"/>
      <c r="OQO25" s="11"/>
      <c r="OQU25" s="11"/>
      <c r="ORA25" s="11"/>
      <c r="ORG25" s="11"/>
      <c r="ORM25" s="11"/>
      <c r="ORS25" s="11"/>
      <c r="ORY25" s="11"/>
      <c r="OSE25" s="11"/>
      <c r="OSK25" s="11"/>
      <c r="OSQ25" s="11"/>
      <c r="OSW25" s="11"/>
      <c r="OTC25" s="11"/>
      <c r="OTI25" s="11"/>
      <c r="OTO25" s="11"/>
      <c r="OTU25" s="11"/>
      <c r="OUA25" s="11"/>
      <c r="OUG25" s="11"/>
      <c r="OUM25" s="11"/>
      <c r="OUS25" s="11"/>
      <c r="OUY25" s="11"/>
      <c r="OVE25" s="11"/>
      <c r="OVK25" s="11"/>
      <c r="OVQ25" s="11"/>
      <c r="OVW25" s="11"/>
      <c r="OWC25" s="11"/>
      <c r="OWI25" s="11"/>
      <c r="OWO25" s="11"/>
      <c r="OWU25" s="11"/>
      <c r="OXA25" s="11"/>
      <c r="OXG25" s="11"/>
      <c r="OXM25" s="11"/>
      <c r="OXS25" s="11"/>
      <c r="OXY25" s="11"/>
      <c r="OYE25" s="11"/>
      <c r="OYK25" s="11"/>
      <c r="OYQ25" s="11"/>
      <c r="OYW25" s="11"/>
      <c r="OZC25" s="11"/>
      <c r="OZI25" s="11"/>
      <c r="OZO25" s="11"/>
      <c r="OZU25" s="11"/>
      <c r="PAA25" s="11"/>
      <c r="PAG25" s="11"/>
      <c r="PAM25" s="11"/>
      <c r="PAS25" s="11"/>
      <c r="PAY25" s="11"/>
      <c r="PBE25" s="11"/>
      <c r="PBK25" s="11"/>
      <c r="PBQ25" s="11"/>
      <c r="PBW25" s="11"/>
      <c r="PCC25" s="11"/>
      <c r="PCI25" s="11"/>
      <c r="PCO25" s="11"/>
      <c r="PCU25" s="11"/>
      <c r="PDA25" s="11"/>
      <c r="PDG25" s="11"/>
      <c r="PDM25" s="11"/>
      <c r="PDS25" s="11"/>
      <c r="PDY25" s="11"/>
      <c r="PEE25" s="11"/>
      <c r="PEK25" s="11"/>
      <c r="PEQ25" s="11"/>
      <c r="PEW25" s="11"/>
      <c r="PFC25" s="11"/>
      <c r="PFI25" s="11"/>
      <c r="PFO25" s="11"/>
      <c r="PFU25" s="11"/>
      <c r="PGA25" s="11"/>
      <c r="PGG25" s="11"/>
      <c r="PGM25" s="11"/>
      <c r="PGS25" s="11"/>
      <c r="PGY25" s="11"/>
      <c r="PHE25" s="11"/>
      <c r="PHK25" s="11"/>
      <c r="PHQ25" s="11"/>
      <c r="PHW25" s="11"/>
      <c r="PIC25" s="11"/>
      <c r="PII25" s="11"/>
      <c r="PIO25" s="11"/>
      <c r="PIU25" s="11"/>
      <c r="PJA25" s="11"/>
      <c r="PJG25" s="11"/>
      <c r="PJM25" s="11"/>
      <c r="PJS25" s="11"/>
      <c r="PJY25" s="11"/>
      <c r="PKE25" s="11"/>
      <c r="PKK25" s="11"/>
      <c r="PKQ25" s="11"/>
      <c r="PKW25" s="11"/>
      <c r="PLC25" s="11"/>
      <c r="PLI25" s="11"/>
      <c r="PLO25" s="11"/>
      <c r="PLU25" s="11"/>
      <c r="PMA25" s="11"/>
      <c r="PMG25" s="11"/>
      <c r="PMM25" s="11"/>
      <c r="PMS25" s="11"/>
      <c r="PMY25" s="11"/>
      <c r="PNE25" s="11"/>
      <c r="PNK25" s="11"/>
      <c r="PNQ25" s="11"/>
      <c r="PNW25" s="11"/>
      <c r="POC25" s="11"/>
      <c r="POI25" s="11"/>
      <c r="POO25" s="11"/>
      <c r="POU25" s="11"/>
      <c r="PPA25" s="11"/>
      <c r="PPG25" s="11"/>
      <c r="PPM25" s="11"/>
      <c r="PPS25" s="11"/>
      <c r="PPY25" s="11"/>
      <c r="PQE25" s="11"/>
      <c r="PQK25" s="11"/>
      <c r="PQQ25" s="11"/>
      <c r="PQW25" s="11"/>
      <c r="PRC25" s="11"/>
      <c r="PRI25" s="11"/>
      <c r="PRO25" s="11"/>
      <c r="PRU25" s="11"/>
      <c r="PSA25" s="11"/>
      <c r="PSG25" s="11"/>
      <c r="PSM25" s="11"/>
      <c r="PSS25" s="11"/>
      <c r="PSY25" s="11"/>
      <c r="PTE25" s="11"/>
      <c r="PTK25" s="11"/>
      <c r="PTQ25" s="11"/>
      <c r="PTW25" s="11"/>
      <c r="PUC25" s="11"/>
      <c r="PUI25" s="11"/>
      <c r="PUO25" s="11"/>
      <c r="PUU25" s="11"/>
      <c r="PVA25" s="11"/>
      <c r="PVG25" s="11"/>
      <c r="PVM25" s="11"/>
      <c r="PVS25" s="11"/>
      <c r="PVY25" s="11"/>
      <c r="PWE25" s="11"/>
      <c r="PWK25" s="11"/>
      <c r="PWQ25" s="11"/>
      <c r="PWW25" s="11"/>
      <c r="PXC25" s="11"/>
      <c r="PXI25" s="11"/>
      <c r="PXO25" s="11"/>
      <c r="PXU25" s="11"/>
      <c r="PYA25" s="11"/>
      <c r="PYG25" s="11"/>
      <c r="PYM25" s="11"/>
      <c r="PYS25" s="11"/>
      <c r="PYY25" s="11"/>
      <c r="PZE25" s="11"/>
      <c r="PZK25" s="11"/>
      <c r="PZQ25" s="11"/>
      <c r="PZW25" s="11"/>
      <c r="QAC25" s="11"/>
      <c r="QAI25" s="11"/>
      <c r="QAO25" s="11"/>
      <c r="QAU25" s="11"/>
      <c r="QBA25" s="11"/>
      <c r="QBG25" s="11"/>
      <c r="QBM25" s="11"/>
      <c r="QBS25" s="11"/>
      <c r="QBY25" s="11"/>
      <c r="QCE25" s="11"/>
      <c r="QCK25" s="11"/>
      <c r="QCQ25" s="11"/>
      <c r="QCW25" s="11"/>
      <c r="QDC25" s="11"/>
      <c r="QDI25" s="11"/>
      <c r="QDO25" s="11"/>
      <c r="QDU25" s="11"/>
      <c r="QEA25" s="11"/>
      <c r="QEG25" s="11"/>
      <c r="QEM25" s="11"/>
      <c r="QES25" s="11"/>
      <c r="QEY25" s="11"/>
      <c r="QFE25" s="11"/>
      <c r="QFK25" s="11"/>
      <c r="QFQ25" s="11"/>
      <c r="QFW25" s="11"/>
      <c r="QGC25" s="11"/>
      <c r="QGI25" s="11"/>
      <c r="QGO25" s="11"/>
      <c r="QGU25" s="11"/>
      <c r="QHA25" s="11"/>
      <c r="QHG25" s="11"/>
      <c r="QHM25" s="11"/>
      <c r="QHS25" s="11"/>
      <c r="QHY25" s="11"/>
      <c r="QIE25" s="11"/>
      <c r="QIK25" s="11"/>
      <c r="QIQ25" s="11"/>
      <c r="QIW25" s="11"/>
      <c r="QJC25" s="11"/>
      <c r="QJI25" s="11"/>
      <c r="QJO25" s="11"/>
      <c r="QJU25" s="11"/>
      <c r="QKA25" s="11"/>
      <c r="QKG25" s="11"/>
      <c r="QKM25" s="11"/>
      <c r="QKS25" s="11"/>
      <c r="QKY25" s="11"/>
      <c r="QLE25" s="11"/>
      <c r="QLK25" s="11"/>
      <c r="QLQ25" s="11"/>
      <c r="QLW25" s="11"/>
      <c r="QMC25" s="11"/>
      <c r="QMI25" s="11"/>
      <c r="QMO25" s="11"/>
      <c r="QMU25" s="11"/>
      <c r="QNA25" s="11"/>
      <c r="QNG25" s="11"/>
      <c r="QNM25" s="11"/>
      <c r="QNS25" s="11"/>
      <c r="QNY25" s="11"/>
      <c r="QOE25" s="11"/>
      <c r="QOK25" s="11"/>
      <c r="QOQ25" s="11"/>
      <c r="QOW25" s="11"/>
      <c r="QPC25" s="11"/>
      <c r="QPI25" s="11"/>
      <c r="QPO25" s="11"/>
      <c r="QPU25" s="11"/>
      <c r="QQA25" s="11"/>
      <c r="QQG25" s="11"/>
      <c r="QQM25" s="11"/>
      <c r="QQS25" s="11"/>
      <c r="QQY25" s="11"/>
      <c r="QRE25" s="11"/>
      <c r="QRK25" s="11"/>
      <c r="QRQ25" s="11"/>
      <c r="QRW25" s="11"/>
      <c r="QSC25" s="11"/>
      <c r="QSI25" s="11"/>
      <c r="QSO25" s="11"/>
      <c r="QSU25" s="11"/>
      <c r="QTA25" s="11"/>
      <c r="QTG25" s="11"/>
      <c r="QTM25" s="11"/>
      <c r="QTS25" s="11"/>
      <c r="QTY25" s="11"/>
      <c r="QUE25" s="11"/>
      <c r="QUK25" s="11"/>
      <c r="QUQ25" s="11"/>
      <c r="QUW25" s="11"/>
      <c r="QVC25" s="11"/>
      <c r="QVI25" s="11"/>
      <c r="QVO25" s="11"/>
      <c r="QVU25" s="11"/>
      <c r="QWA25" s="11"/>
      <c r="QWG25" s="11"/>
      <c r="QWM25" s="11"/>
      <c r="QWS25" s="11"/>
      <c r="QWY25" s="11"/>
      <c r="QXE25" s="11"/>
      <c r="QXK25" s="11"/>
      <c r="QXQ25" s="11"/>
      <c r="QXW25" s="11"/>
      <c r="QYC25" s="11"/>
      <c r="QYI25" s="11"/>
      <c r="QYO25" s="11"/>
      <c r="QYU25" s="11"/>
      <c r="QZA25" s="11"/>
      <c r="QZG25" s="11"/>
      <c r="QZM25" s="11"/>
      <c r="QZS25" s="11"/>
      <c r="QZY25" s="11"/>
      <c r="RAE25" s="11"/>
      <c r="RAK25" s="11"/>
      <c r="RAQ25" s="11"/>
      <c r="RAW25" s="11"/>
      <c r="RBC25" s="11"/>
      <c r="RBI25" s="11"/>
      <c r="RBO25" s="11"/>
      <c r="RBU25" s="11"/>
      <c r="RCA25" s="11"/>
      <c r="RCG25" s="11"/>
      <c r="RCM25" s="11"/>
      <c r="RCS25" s="11"/>
      <c r="RCY25" s="11"/>
      <c r="RDE25" s="11"/>
      <c r="RDK25" s="11"/>
      <c r="RDQ25" s="11"/>
      <c r="RDW25" s="11"/>
      <c r="REC25" s="11"/>
      <c r="REI25" s="11"/>
      <c r="REO25" s="11"/>
      <c r="REU25" s="11"/>
      <c r="RFA25" s="11"/>
      <c r="RFG25" s="11"/>
      <c r="RFM25" s="11"/>
      <c r="RFS25" s="11"/>
      <c r="RFY25" s="11"/>
      <c r="RGE25" s="11"/>
      <c r="RGK25" s="11"/>
      <c r="RGQ25" s="11"/>
      <c r="RGW25" s="11"/>
      <c r="RHC25" s="11"/>
      <c r="RHI25" s="11"/>
      <c r="RHO25" s="11"/>
      <c r="RHU25" s="11"/>
      <c r="RIA25" s="11"/>
      <c r="RIG25" s="11"/>
      <c r="RIM25" s="11"/>
      <c r="RIS25" s="11"/>
      <c r="RIY25" s="11"/>
      <c r="RJE25" s="11"/>
      <c r="RJK25" s="11"/>
      <c r="RJQ25" s="11"/>
      <c r="RJW25" s="11"/>
      <c r="RKC25" s="11"/>
      <c r="RKI25" s="11"/>
      <c r="RKO25" s="11"/>
      <c r="RKU25" s="11"/>
      <c r="RLA25" s="11"/>
      <c r="RLG25" s="11"/>
      <c r="RLM25" s="11"/>
      <c r="RLS25" s="11"/>
      <c r="RLY25" s="11"/>
      <c r="RME25" s="11"/>
      <c r="RMK25" s="11"/>
      <c r="RMQ25" s="11"/>
      <c r="RMW25" s="11"/>
      <c r="RNC25" s="11"/>
      <c r="RNI25" s="11"/>
      <c r="RNO25" s="11"/>
      <c r="RNU25" s="11"/>
      <c r="ROA25" s="11"/>
      <c r="ROG25" s="11"/>
      <c r="ROM25" s="11"/>
      <c r="ROS25" s="11"/>
      <c r="ROY25" s="11"/>
      <c r="RPE25" s="11"/>
      <c r="RPK25" s="11"/>
      <c r="RPQ25" s="11"/>
      <c r="RPW25" s="11"/>
      <c r="RQC25" s="11"/>
      <c r="RQI25" s="11"/>
      <c r="RQO25" s="11"/>
      <c r="RQU25" s="11"/>
      <c r="RRA25" s="11"/>
      <c r="RRG25" s="11"/>
      <c r="RRM25" s="11"/>
      <c r="RRS25" s="11"/>
      <c r="RRY25" s="11"/>
      <c r="RSE25" s="11"/>
      <c r="RSK25" s="11"/>
      <c r="RSQ25" s="11"/>
      <c r="RSW25" s="11"/>
      <c r="RTC25" s="11"/>
      <c r="RTI25" s="11"/>
      <c r="RTO25" s="11"/>
      <c r="RTU25" s="11"/>
      <c r="RUA25" s="11"/>
      <c r="RUG25" s="11"/>
      <c r="RUM25" s="11"/>
      <c r="RUS25" s="11"/>
      <c r="RUY25" s="11"/>
      <c r="RVE25" s="11"/>
      <c r="RVK25" s="11"/>
      <c r="RVQ25" s="11"/>
      <c r="RVW25" s="11"/>
      <c r="RWC25" s="11"/>
      <c r="RWI25" s="11"/>
      <c r="RWO25" s="11"/>
      <c r="RWU25" s="11"/>
      <c r="RXA25" s="11"/>
      <c r="RXG25" s="11"/>
      <c r="RXM25" s="11"/>
      <c r="RXS25" s="11"/>
      <c r="RXY25" s="11"/>
      <c r="RYE25" s="11"/>
      <c r="RYK25" s="11"/>
      <c r="RYQ25" s="11"/>
      <c r="RYW25" s="11"/>
      <c r="RZC25" s="11"/>
      <c r="RZI25" s="11"/>
      <c r="RZO25" s="11"/>
      <c r="RZU25" s="11"/>
      <c r="SAA25" s="11"/>
      <c r="SAG25" s="11"/>
      <c r="SAM25" s="11"/>
      <c r="SAS25" s="11"/>
      <c r="SAY25" s="11"/>
      <c r="SBE25" s="11"/>
      <c r="SBK25" s="11"/>
      <c r="SBQ25" s="11"/>
      <c r="SBW25" s="11"/>
      <c r="SCC25" s="11"/>
      <c r="SCI25" s="11"/>
      <c r="SCO25" s="11"/>
      <c r="SCU25" s="11"/>
      <c r="SDA25" s="11"/>
      <c r="SDG25" s="11"/>
      <c r="SDM25" s="11"/>
      <c r="SDS25" s="11"/>
      <c r="SDY25" s="11"/>
      <c r="SEE25" s="11"/>
      <c r="SEK25" s="11"/>
      <c r="SEQ25" s="11"/>
      <c r="SEW25" s="11"/>
      <c r="SFC25" s="11"/>
      <c r="SFI25" s="11"/>
      <c r="SFO25" s="11"/>
      <c r="SFU25" s="11"/>
      <c r="SGA25" s="11"/>
      <c r="SGG25" s="11"/>
      <c r="SGM25" s="11"/>
      <c r="SGS25" s="11"/>
      <c r="SGY25" s="11"/>
      <c r="SHE25" s="11"/>
      <c r="SHK25" s="11"/>
      <c r="SHQ25" s="11"/>
      <c r="SHW25" s="11"/>
      <c r="SIC25" s="11"/>
      <c r="SII25" s="11"/>
      <c r="SIO25" s="11"/>
      <c r="SIU25" s="11"/>
      <c r="SJA25" s="11"/>
      <c r="SJG25" s="11"/>
      <c r="SJM25" s="11"/>
      <c r="SJS25" s="11"/>
      <c r="SJY25" s="11"/>
      <c r="SKE25" s="11"/>
      <c r="SKK25" s="11"/>
      <c r="SKQ25" s="11"/>
      <c r="SKW25" s="11"/>
      <c r="SLC25" s="11"/>
      <c r="SLI25" s="11"/>
      <c r="SLO25" s="11"/>
      <c r="SLU25" s="11"/>
      <c r="SMA25" s="11"/>
      <c r="SMG25" s="11"/>
      <c r="SMM25" s="11"/>
      <c r="SMS25" s="11"/>
      <c r="SMY25" s="11"/>
      <c r="SNE25" s="11"/>
      <c r="SNK25" s="11"/>
      <c r="SNQ25" s="11"/>
      <c r="SNW25" s="11"/>
      <c r="SOC25" s="11"/>
      <c r="SOI25" s="11"/>
      <c r="SOO25" s="11"/>
      <c r="SOU25" s="11"/>
      <c r="SPA25" s="11"/>
      <c r="SPG25" s="11"/>
      <c r="SPM25" s="11"/>
      <c r="SPS25" s="11"/>
      <c r="SPY25" s="11"/>
      <c r="SQE25" s="11"/>
      <c r="SQK25" s="11"/>
      <c r="SQQ25" s="11"/>
      <c r="SQW25" s="11"/>
      <c r="SRC25" s="11"/>
      <c r="SRI25" s="11"/>
      <c r="SRO25" s="11"/>
      <c r="SRU25" s="11"/>
      <c r="SSA25" s="11"/>
      <c r="SSG25" s="11"/>
      <c r="SSM25" s="11"/>
      <c r="SSS25" s="11"/>
      <c r="SSY25" s="11"/>
      <c r="STE25" s="11"/>
      <c r="STK25" s="11"/>
      <c r="STQ25" s="11"/>
      <c r="STW25" s="11"/>
      <c r="SUC25" s="11"/>
      <c r="SUI25" s="11"/>
      <c r="SUO25" s="11"/>
      <c r="SUU25" s="11"/>
      <c r="SVA25" s="11"/>
      <c r="SVG25" s="11"/>
      <c r="SVM25" s="11"/>
      <c r="SVS25" s="11"/>
      <c r="SVY25" s="11"/>
      <c r="SWE25" s="11"/>
      <c r="SWK25" s="11"/>
      <c r="SWQ25" s="11"/>
      <c r="SWW25" s="11"/>
      <c r="SXC25" s="11"/>
      <c r="SXI25" s="11"/>
      <c r="SXO25" s="11"/>
      <c r="SXU25" s="11"/>
      <c r="SYA25" s="11"/>
      <c r="SYG25" s="11"/>
      <c r="SYM25" s="11"/>
      <c r="SYS25" s="11"/>
      <c r="SYY25" s="11"/>
      <c r="SZE25" s="11"/>
      <c r="SZK25" s="11"/>
      <c r="SZQ25" s="11"/>
      <c r="SZW25" s="11"/>
      <c r="TAC25" s="11"/>
      <c r="TAI25" s="11"/>
      <c r="TAO25" s="11"/>
      <c r="TAU25" s="11"/>
      <c r="TBA25" s="11"/>
      <c r="TBG25" s="11"/>
      <c r="TBM25" s="11"/>
      <c r="TBS25" s="11"/>
      <c r="TBY25" s="11"/>
      <c r="TCE25" s="11"/>
      <c r="TCK25" s="11"/>
      <c r="TCQ25" s="11"/>
      <c r="TCW25" s="11"/>
      <c r="TDC25" s="11"/>
      <c r="TDI25" s="11"/>
      <c r="TDO25" s="11"/>
      <c r="TDU25" s="11"/>
      <c r="TEA25" s="11"/>
      <c r="TEG25" s="11"/>
      <c r="TEM25" s="11"/>
      <c r="TES25" s="11"/>
      <c r="TEY25" s="11"/>
      <c r="TFE25" s="11"/>
      <c r="TFK25" s="11"/>
      <c r="TFQ25" s="11"/>
      <c r="TFW25" s="11"/>
      <c r="TGC25" s="11"/>
      <c r="TGI25" s="11"/>
      <c r="TGO25" s="11"/>
      <c r="TGU25" s="11"/>
      <c r="THA25" s="11"/>
      <c r="THG25" s="11"/>
      <c r="THM25" s="11"/>
      <c r="THS25" s="11"/>
      <c r="THY25" s="11"/>
      <c r="TIE25" s="11"/>
      <c r="TIK25" s="11"/>
      <c r="TIQ25" s="11"/>
      <c r="TIW25" s="11"/>
      <c r="TJC25" s="11"/>
      <c r="TJI25" s="11"/>
      <c r="TJO25" s="11"/>
      <c r="TJU25" s="11"/>
      <c r="TKA25" s="11"/>
      <c r="TKG25" s="11"/>
      <c r="TKM25" s="11"/>
      <c r="TKS25" s="11"/>
      <c r="TKY25" s="11"/>
      <c r="TLE25" s="11"/>
      <c r="TLK25" s="11"/>
      <c r="TLQ25" s="11"/>
      <c r="TLW25" s="11"/>
      <c r="TMC25" s="11"/>
      <c r="TMI25" s="11"/>
      <c r="TMO25" s="11"/>
      <c r="TMU25" s="11"/>
      <c r="TNA25" s="11"/>
      <c r="TNG25" s="11"/>
      <c r="TNM25" s="11"/>
      <c r="TNS25" s="11"/>
      <c r="TNY25" s="11"/>
      <c r="TOE25" s="11"/>
      <c r="TOK25" s="11"/>
      <c r="TOQ25" s="11"/>
      <c r="TOW25" s="11"/>
      <c r="TPC25" s="11"/>
      <c r="TPI25" s="11"/>
      <c r="TPO25" s="11"/>
      <c r="TPU25" s="11"/>
      <c r="TQA25" s="11"/>
      <c r="TQG25" s="11"/>
      <c r="TQM25" s="11"/>
      <c r="TQS25" s="11"/>
      <c r="TQY25" s="11"/>
      <c r="TRE25" s="11"/>
      <c r="TRK25" s="11"/>
      <c r="TRQ25" s="11"/>
      <c r="TRW25" s="11"/>
      <c r="TSC25" s="11"/>
      <c r="TSI25" s="11"/>
      <c r="TSO25" s="11"/>
      <c r="TSU25" s="11"/>
      <c r="TTA25" s="11"/>
      <c r="TTG25" s="11"/>
      <c r="TTM25" s="11"/>
      <c r="TTS25" s="11"/>
      <c r="TTY25" s="11"/>
      <c r="TUE25" s="11"/>
      <c r="TUK25" s="11"/>
      <c r="TUQ25" s="11"/>
      <c r="TUW25" s="11"/>
      <c r="TVC25" s="11"/>
      <c r="TVI25" s="11"/>
      <c r="TVO25" s="11"/>
      <c r="TVU25" s="11"/>
      <c r="TWA25" s="11"/>
      <c r="TWG25" s="11"/>
      <c r="TWM25" s="11"/>
      <c r="TWS25" s="11"/>
      <c r="TWY25" s="11"/>
      <c r="TXE25" s="11"/>
      <c r="TXK25" s="11"/>
      <c r="TXQ25" s="11"/>
      <c r="TXW25" s="11"/>
      <c r="TYC25" s="11"/>
      <c r="TYI25" s="11"/>
      <c r="TYO25" s="11"/>
      <c r="TYU25" s="11"/>
      <c r="TZA25" s="11"/>
      <c r="TZG25" s="11"/>
      <c r="TZM25" s="11"/>
      <c r="TZS25" s="11"/>
      <c r="TZY25" s="11"/>
      <c r="UAE25" s="11"/>
      <c r="UAK25" s="11"/>
      <c r="UAQ25" s="11"/>
      <c r="UAW25" s="11"/>
      <c r="UBC25" s="11"/>
      <c r="UBI25" s="11"/>
      <c r="UBO25" s="11"/>
      <c r="UBU25" s="11"/>
      <c r="UCA25" s="11"/>
      <c r="UCG25" s="11"/>
      <c r="UCM25" s="11"/>
      <c r="UCS25" s="11"/>
      <c r="UCY25" s="11"/>
      <c r="UDE25" s="11"/>
      <c r="UDK25" s="11"/>
      <c r="UDQ25" s="11"/>
      <c r="UDW25" s="11"/>
      <c r="UEC25" s="11"/>
      <c r="UEI25" s="11"/>
      <c r="UEO25" s="11"/>
      <c r="UEU25" s="11"/>
      <c r="UFA25" s="11"/>
      <c r="UFG25" s="11"/>
      <c r="UFM25" s="11"/>
      <c r="UFS25" s="11"/>
      <c r="UFY25" s="11"/>
      <c r="UGE25" s="11"/>
      <c r="UGK25" s="11"/>
      <c r="UGQ25" s="11"/>
      <c r="UGW25" s="11"/>
      <c r="UHC25" s="11"/>
      <c r="UHI25" s="11"/>
      <c r="UHO25" s="11"/>
      <c r="UHU25" s="11"/>
      <c r="UIA25" s="11"/>
      <c r="UIG25" s="11"/>
      <c r="UIM25" s="11"/>
      <c r="UIS25" s="11"/>
      <c r="UIY25" s="11"/>
      <c r="UJE25" s="11"/>
      <c r="UJK25" s="11"/>
      <c r="UJQ25" s="11"/>
      <c r="UJW25" s="11"/>
      <c r="UKC25" s="11"/>
      <c r="UKI25" s="11"/>
      <c r="UKO25" s="11"/>
      <c r="UKU25" s="11"/>
      <c r="ULA25" s="11"/>
      <c r="ULG25" s="11"/>
      <c r="ULM25" s="11"/>
      <c r="ULS25" s="11"/>
      <c r="ULY25" s="11"/>
      <c r="UME25" s="11"/>
      <c r="UMK25" s="11"/>
      <c r="UMQ25" s="11"/>
      <c r="UMW25" s="11"/>
      <c r="UNC25" s="11"/>
      <c r="UNI25" s="11"/>
      <c r="UNO25" s="11"/>
      <c r="UNU25" s="11"/>
      <c r="UOA25" s="11"/>
      <c r="UOG25" s="11"/>
      <c r="UOM25" s="11"/>
      <c r="UOS25" s="11"/>
      <c r="UOY25" s="11"/>
      <c r="UPE25" s="11"/>
      <c r="UPK25" s="11"/>
      <c r="UPQ25" s="11"/>
      <c r="UPW25" s="11"/>
      <c r="UQC25" s="11"/>
      <c r="UQI25" s="11"/>
      <c r="UQO25" s="11"/>
      <c r="UQU25" s="11"/>
      <c r="URA25" s="11"/>
      <c r="URG25" s="11"/>
      <c r="URM25" s="11"/>
      <c r="URS25" s="11"/>
      <c r="URY25" s="11"/>
      <c r="USE25" s="11"/>
      <c r="USK25" s="11"/>
      <c r="USQ25" s="11"/>
      <c r="USW25" s="11"/>
      <c r="UTC25" s="11"/>
      <c r="UTI25" s="11"/>
      <c r="UTO25" s="11"/>
      <c r="UTU25" s="11"/>
      <c r="UUA25" s="11"/>
      <c r="UUG25" s="11"/>
      <c r="UUM25" s="11"/>
      <c r="UUS25" s="11"/>
      <c r="UUY25" s="11"/>
      <c r="UVE25" s="11"/>
      <c r="UVK25" s="11"/>
      <c r="UVQ25" s="11"/>
      <c r="UVW25" s="11"/>
      <c r="UWC25" s="11"/>
      <c r="UWI25" s="11"/>
      <c r="UWO25" s="11"/>
      <c r="UWU25" s="11"/>
      <c r="UXA25" s="11"/>
      <c r="UXG25" s="11"/>
      <c r="UXM25" s="11"/>
      <c r="UXS25" s="11"/>
      <c r="UXY25" s="11"/>
      <c r="UYE25" s="11"/>
      <c r="UYK25" s="11"/>
      <c r="UYQ25" s="11"/>
      <c r="UYW25" s="11"/>
      <c r="UZC25" s="11"/>
      <c r="UZI25" s="11"/>
      <c r="UZO25" s="11"/>
      <c r="UZU25" s="11"/>
      <c r="VAA25" s="11"/>
      <c r="VAG25" s="11"/>
      <c r="VAM25" s="11"/>
      <c r="VAS25" s="11"/>
      <c r="VAY25" s="11"/>
      <c r="VBE25" s="11"/>
      <c r="VBK25" s="11"/>
      <c r="VBQ25" s="11"/>
      <c r="VBW25" s="11"/>
      <c r="VCC25" s="11"/>
      <c r="VCI25" s="11"/>
      <c r="VCO25" s="11"/>
      <c r="VCU25" s="11"/>
      <c r="VDA25" s="11"/>
      <c r="VDG25" s="11"/>
      <c r="VDM25" s="11"/>
      <c r="VDS25" s="11"/>
      <c r="VDY25" s="11"/>
      <c r="VEE25" s="11"/>
      <c r="VEK25" s="11"/>
      <c r="VEQ25" s="11"/>
      <c r="VEW25" s="11"/>
      <c r="VFC25" s="11"/>
      <c r="VFI25" s="11"/>
      <c r="VFO25" s="11"/>
      <c r="VFU25" s="11"/>
      <c r="VGA25" s="11"/>
      <c r="VGG25" s="11"/>
      <c r="VGM25" s="11"/>
      <c r="VGS25" s="11"/>
      <c r="VGY25" s="11"/>
      <c r="VHE25" s="11"/>
      <c r="VHK25" s="11"/>
      <c r="VHQ25" s="11"/>
      <c r="VHW25" s="11"/>
      <c r="VIC25" s="11"/>
      <c r="VII25" s="11"/>
      <c r="VIO25" s="11"/>
      <c r="VIU25" s="11"/>
      <c r="VJA25" s="11"/>
      <c r="VJG25" s="11"/>
      <c r="VJM25" s="11"/>
      <c r="VJS25" s="11"/>
      <c r="VJY25" s="11"/>
      <c r="VKE25" s="11"/>
      <c r="VKK25" s="11"/>
      <c r="VKQ25" s="11"/>
      <c r="VKW25" s="11"/>
      <c r="VLC25" s="11"/>
      <c r="VLI25" s="11"/>
      <c r="VLO25" s="11"/>
      <c r="VLU25" s="11"/>
      <c r="VMA25" s="11"/>
      <c r="VMG25" s="11"/>
      <c r="VMM25" s="11"/>
      <c r="VMS25" s="11"/>
      <c r="VMY25" s="11"/>
      <c r="VNE25" s="11"/>
      <c r="VNK25" s="11"/>
      <c r="VNQ25" s="11"/>
      <c r="VNW25" s="11"/>
      <c r="VOC25" s="11"/>
      <c r="VOI25" s="11"/>
      <c r="VOO25" s="11"/>
      <c r="VOU25" s="11"/>
      <c r="VPA25" s="11"/>
      <c r="VPG25" s="11"/>
      <c r="VPM25" s="11"/>
      <c r="VPS25" s="11"/>
      <c r="VPY25" s="11"/>
      <c r="VQE25" s="11"/>
      <c r="VQK25" s="11"/>
      <c r="VQQ25" s="11"/>
      <c r="VQW25" s="11"/>
      <c r="VRC25" s="11"/>
      <c r="VRI25" s="11"/>
      <c r="VRO25" s="11"/>
      <c r="VRU25" s="11"/>
      <c r="VSA25" s="11"/>
      <c r="VSG25" s="11"/>
      <c r="VSM25" s="11"/>
      <c r="VSS25" s="11"/>
      <c r="VSY25" s="11"/>
      <c r="VTE25" s="11"/>
      <c r="VTK25" s="11"/>
      <c r="VTQ25" s="11"/>
      <c r="VTW25" s="11"/>
      <c r="VUC25" s="11"/>
      <c r="VUI25" s="11"/>
      <c r="VUO25" s="11"/>
      <c r="VUU25" s="11"/>
      <c r="VVA25" s="11"/>
      <c r="VVG25" s="11"/>
      <c r="VVM25" s="11"/>
      <c r="VVS25" s="11"/>
      <c r="VVY25" s="11"/>
      <c r="VWE25" s="11"/>
      <c r="VWK25" s="11"/>
      <c r="VWQ25" s="11"/>
      <c r="VWW25" s="11"/>
      <c r="VXC25" s="11"/>
      <c r="VXI25" s="11"/>
      <c r="VXO25" s="11"/>
      <c r="VXU25" s="11"/>
      <c r="VYA25" s="11"/>
      <c r="VYG25" s="11"/>
      <c r="VYM25" s="11"/>
      <c r="VYS25" s="11"/>
      <c r="VYY25" s="11"/>
      <c r="VZE25" s="11"/>
      <c r="VZK25" s="11"/>
      <c r="VZQ25" s="11"/>
      <c r="VZW25" s="11"/>
      <c r="WAC25" s="11"/>
      <c r="WAI25" s="11"/>
      <c r="WAO25" s="11"/>
      <c r="WAU25" s="11"/>
      <c r="WBA25" s="11"/>
      <c r="WBG25" s="11"/>
      <c r="WBM25" s="11"/>
      <c r="WBS25" s="11"/>
      <c r="WBY25" s="11"/>
      <c r="WCE25" s="11"/>
      <c r="WCK25" s="11"/>
      <c r="WCQ25" s="11"/>
      <c r="WCW25" s="11"/>
      <c r="WDC25" s="11"/>
      <c r="WDI25" s="11"/>
      <c r="WDO25" s="11"/>
      <c r="WDU25" s="11"/>
      <c r="WEA25" s="11"/>
      <c r="WEG25" s="11"/>
      <c r="WEM25" s="11"/>
      <c r="WES25" s="11"/>
      <c r="WEY25" s="11"/>
      <c r="WFE25" s="11"/>
      <c r="WFK25" s="11"/>
      <c r="WFQ25" s="11"/>
      <c r="WFW25" s="11"/>
      <c r="WGC25" s="11"/>
      <c r="WGI25" s="11"/>
      <c r="WGO25" s="11"/>
      <c r="WGU25" s="11"/>
      <c r="WHA25" s="11"/>
      <c r="WHG25" s="11"/>
      <c r="WHM25" s="11"/>
      <c r="WHS25" s="11"/>
      <c r="WHY25" s="11"/>
      <c r="WIE25" s="11"/>
      <c r="WIK25" s="11"/>
      <c r="WIQ25" s="11"/>
      <c r="WIW25" s="11"/>
      <c r="WJC25" s="11"/>
      <c r="WJI25" s="11"/>
      <c r="WJO25" s="11"/>
      <c r="WJU25" s="11"/>
      <c r="WKA25" s="11"/>
      <c r="WKG25" s="11"/>
      <c r="WKM25" s="11"/>
      <c r="WKS25" s="11"/>
      <c r="WKY25" s="11"/>
      <c r="WLE25" s="11"/>
      <c r="WLK25" s="11"/>
      <c r="WLQ25" s="11"/>
      <c r="WLW25" s="11"/>
      <c r="WMC25" s="11"/>
      <c r="WMI25" s="11"/>
      <c r="WMO25" s="11"/>
      <c r="WMU25" s="11"/>
      <c r="WNA25" s="11"/>
      <c r="WNG25" s="11"/>
      <c r="WNM25" s="11"/>
      <c r="WNS25" s="11"/>
      <c r="WNY25" s="11"/>
      <c r="WOE25" s="11"/>
      <c r="WOK25" s="11"/>
      <c r="WOQ25" s="11"/>
      <c r="WOW25" s="11"/>
      <c r="WPC25" s="11"/>
      <c r="WPI25" s="11"/>
      <c r="WPO25" s="11"/>
      <c r="WPU25" s="11"/>
      <c r="WQA25" s="11"/>
      <c r="WQG25" s="11"/>
      <c r="WQM25" s="11"/>
      <c r="WQS25" s="11"/>
      <c r="WQY25" s="11"/>
      <c r="WRE25" s="11"/>
      <c r="WRK25" s="11"/>
      <c r="WRQ25" s="11"/>
      <c r="WRW25" s="11"/>
      <c r="WSC25" s="11"/>
      <c r="WSI25" s="11"/>
      <c r="WSO25" s="11"/>
      <c r="WSU25" s="11"/>
      <c r="WTA25" s="11"/>
      <c r="WTG25" s="11"/>
      <c r="WTM25" s="11"/>
      <c r="WTS25" s="11"/>
      <c r="WTY25" s="11"/>
      <c r="WUE25" s="11"/>
      <c r="WUK25" s="11"/>
      <c r="WUQ25" s="11"/>
      <c r="WUW25" s="11"/>
      <c r="WVC25" s="11"/>
      <c r="WVI25" s="11"/>
      <c r="WVO25" s="11"/>
      <c r="WVU25" s="11"/>
      <c r="WWA25" s="11"/>
      <c r="WWG25" s="11"/>
      <c r="WWM25" s="11"/>
      <c r="WWS25" s="11"/>
      <c r="WWY25" s="11"/>
      <c r="WXE25" s="11"/>
      <c r="WXK25" s="11"/>
      <c r="WXQ25" s="11"/>
      <c r="WXW25" s="11"/>
      <c r="WYC25" s="11"/>
      <c r="WYI25" s="11"/>
      <c r="WYO25" s="11"/>
      <c r="WYU25" s="11"/>
      <c r="WZA25" s="11"/>
      <c r="WZG25" s="11"/>
      <c r="WZM25" s="11"/>
      <c r="WZS25" s="11"/>
      <c r="WZY25" s="11"/>
      <c r="XAE25" s="11"/>
      <c r="XAK25" s="11"/>
      <c r="XAQ25" s="11"/>
      <c r="XAW25" s="11"/>
      <c r="XBC25" s="11"/>
      <c r="XBI25" s="11"/>
      <c r="XBO25" s="11"/>
      <c r="XBU25" s="11"/>
      <c r="XCA25" s="11"/>
      <c r="XCG25" s="11"/>
      <c r="XCM25" s="11"/>
      <c r="XCS25" s="11"/>
      <c r="XCY25" s="11"/>
      <c r="XDE25" s="11"/>
      <c r="XDK25" s="11"/>
      <c r="XDQ25" s="11"/>
      <c r="XDW25" s="11"/>
      <c r="XEC25" s="11"/>
      <c r="XEI25" s="11"/>
      <c r="XEO25" s="11"/>
      <c r="XEU25" s="11"/>
      <c r="XFA25" s="11"/>
    </row>
    <row r="26" spans="1:1021 1027:2047 2053:3067 3073:4093 4099:5119 5125:6139 6145:7165 7171:8191 8197:9211 9217:10237 10243:11263 11269:12283 12289:13309 13315:14335 14341:15355 15361:16381" s="326" customFormat="1" ht="19.95" customHeight="1" x14ac:dyDescent="0.3">
      <c r="A26" s="11" t="s">
        <v>2</v>
      </c>
      <c r="B26" s="327">
        <v>1648</v>
      </c>
      <c r="C26" s="327">
        <v>1449</v>
      </c>
      <c r="D26" s="327">
        <v>0</v>
      </c>
      <c r="E26" s="327">
        <v>460</v>
      </c>
      <c r="F26" s="327">
        <f>SUM(B26:E26)</f>
        <v>3557</v>
      </c>
      <c r="G26" s="11"/>
      <c r="M26" s="11"/>
      <c r="S26" s="11"/>
      <c r="Y26" s="11"/>
      <c r="AE26" s="11"/>
      <c r="AK26" s="11"/>
      <c r="AQ26" s="11"/>
      <c r="AW26" s="11"/>
      <c r="BC26" s="11"/>
      <c r="BI26" s="11"/>
      <c r="BO26" s="11"/>
      <c r="BU26" s="11"/>
      <c r="CA26" s="11"/>
      <c r="CG26" s="11"/>
      <c r="CM26" s="11"/>
      <c r="CS26" s="11"/>
      <c r="CY26" s="11"/>
      <c r="DE26" s="11"/>
      <c r="DK26" s="11"/>
      <c r="DQ26" s="11"/>
      <c r="DW26" s="11"/>
      <c r="EC26" s="11"/>
      <c r="EI26" s="11"/>
      <c r="EO26" s="11"/>
      <c r="EU26" s="11"/>
      <c r="FA26" s="11"/>
      <c r="FG26" s="11"/>
      <c r="FM26" s="11"/>
      <c r="FS26" s="11"/>
      <c r="FY26" s="11"/>
      <c r="GE26" s="11"/>
      <c r="GK26" s="11"/>
      <c r="GQ26" s="11"/>
      <c r="GW26" s="11"/>
      <c r="HC26" s="11"/>
      <c r="HI26" s="11"/>
      <c r="HO26" s="11"/>
      <c r="HU26" s="11"/>
      <c r="IA26" s="11"/>
      <c r="IG26" s="11"/>
      <c r="IM26" s="11"/>
      <c r="IS26" s="11"/>
      <c r="IY26" s="11"/>
      <c r="JE26" s="11"/>
      <c r="JK26" s="11"/>
      <c r="JQ26" s="11"/>
      <c r="JW26" s="11"/>
      <c r="KC26" s="11"/>
      <c r="KI26" s="11"/>
      <c r="KO26" s="11"/>
      <c r="KU26" s="11"/>
      <c r="LA26" s="11"/>
      <c r="LG26" s="11"/>
      <c r="LM26" s="11"/>
      <c r="LS26" s="11"/>
      <c r="LY26" s="11"/>
      <c r="ME26" s="11"/>
      <c r="MK26" s="11"/>
      <c r="MQ26" s="11"/>
      <c r="MW26" s="11"/>
      <c r="NC26" s="11"/>
      <c r="NI26" s="11"/>
      <c r="NO26" s="11"/>
      <c r="NU26" s="11"/>
      <c r="OA26" s="11"/>
      <c r="OG26" s="11"/>
      <c r="OM26" s="11"/>
      <c r="OS26" s="11"/>
      <c r="OY26" s="11"/>
      <c r="PE26" s="11"/>
      <c r="PK26" s="11"/>
      <c r="PQ26" s="11"/>
      <c r="PW26" s="11"/>
      <c r="QC26" s="11"/>
      <c r="QI26" s="11"/>
      <c r="QO26" s="11"/>
      <c r="QU26" s="11"/>
      <c r="RA26" s="11"/>
      <c r="RG26" s="11"/>
      <c r="RM26" s="11"/>
      <c r="RS26" s="11"/>
      <c r="RY26" s="11"/>
      <c r="SE26" s="11"/>
      <c r="SK26" s="11"/>
      <c r="SQ26" s="11"/>
      <c r="SW26" s="11"/>
      <c r="TC26" s="11"/>
      <c r="TI26" s="11"/>
      <c r="TO26" s="11"/>
      <c r="TU26" s="11"/>
      <c r="UA26" s="11"/>
      <c r="UG26" s="11"/>
      <c r="UM26" s="11"/>
      <c r="US26" s="11"/>
      <c r="UY26" s="11"/>
      <c r="VE26" s="11"/>
      <c r="VK26" s="11"/>
      <c r="VQ26" s="11"/>
      <c r="VW26" s="11"/>
      <c r="WC26" s="11"/>
      <c r="WI26" s="11"/>
      <c r="WO26" s="11"/>
      <c r="WU26" s="11"/>
      <c r="XA26" s="11"/>
      <c r="XG26" s="11"/>
      <c r="XM26" s="11"/>
      <c r="XS26" s="11"/>
      <c r="XY26" s="11"/>
      <c r="YE26" s="11"/>
      <c r="YK26" s="11"/>
      <c r="YQ26" s="11"/>
      <c r="YW26" s="11"/>
      <c r="ZC26" s="11"/>
      <c r="ZI26" s="11"/>
      <c r="ZO26" s="11"/>
      <c r="ZU26" s="11"/>
      <c r="AAA26" s="11"/>
      <c r="AAG26" s="11"/>
      <c r="AAM26" s="11"/>
      <c r="AAS26" s="11"/>
      <c r="AAY26" s="11"/>
      <c r="ABE26" s="11"/>
      <c r="ABK26" s="11"/>
      <c r="ABQ26" s="11"/>
      <c r="ABW26" s="11"/>
      <c r="ACC26" s="11"/>
      <c r="ACI26" s="11"/>
      <c r="ACO26" s="11"/>
      <c r="ACU26" s="11"/>
      <c r="ADA26" s="11"/>
      <c r="ADG26" s="11"/>
      <c r="ADM26" s="11"/>
      <c r="ADS26" s="11"/>
      <c r="ADY26" s="11"/>
      <c r="AEE26" s="11"/>
      <c r="AEK26" s="11"/>
      <c r="AEQ26" s="11"/>
      <c r="AEW26" s="11"/>
      <c r="AFC26" s="11"/>
      <c r="AFI26" s="11"/>
      <c r="AFO26" s="11"/>
      <c r="AFU26" s="11"/>
      <c r="AGA26" s="11"/>
      <c r="AGG26" s="11"/>
      <c r="AGM26" s="11"/>
      <c r="AGS26" s="11"/>
      <c r="AGY26" s="11"/>
      <c r="AHE26" s="11"/>
      <c r="AHK26" s="11"/>
      <c r="AHQ26" s="11"/>
      <c r="AHW26" s="11"/>
      <c r="AIC26" s="11"/>
      <c r="AII26" s="11"/>
      <c r="AIO26" s="11"/>
      <c r="AIU26" s="11"/>
      <c r="AJA26" s="11"/>
      <c r="AJG26" s="11"/>
      <c r="AJM26" s="11"/>
      <c r="AJS26" s="11"/>
      <c r="AJY26" s="11"/>
      <c r="AKE26" s="11"/>
      <c r="AKK26" s="11"/>
      <c r="AKQ26" s="11"/>
      <c r="AKW26" s="11"/>
      <c r="ALC26" s="11"/>
      <c r="ALI26" s="11"/>
      <c r="ALO26" s="11"/>
      <c r="ALU26" s="11"/>
      <c r="AMA26" s="11"/>
      <c r="AMG26" s="11"/>
      <c r="AMM26" s="11"/>
      <c r="AMS26" s="11"/>
      <c r="AMY26" s="11"/>
      <c r="ANE26" s="11"/>
      <c r="ANK26" s="11"/>
      <c r="ANQ26" s="11"/>
      <c r="ANW26" s="11"/>
      <c r="AOC26" s="11"/>
      <c r="AOI26" s="11"/>
      <c r="AOO26" s="11"/>
      <c r="AOU26" s="11"/>
      <c r="APA26" s="11"/>
      <c r="APG26" s="11"/>
      <c r="APM26" s="11"/>
      <c r="APS26" s="11"/>
      <c r="APY26" s="11"/>
      <c r="AQE26" s="11"/>
      <c r="AQK26" s="11"/>
      <c r="AQQ26" s="11"/>
      <c r="AQW26" s="11"/>
      <c r="ARC26" s="11"/>
      <c r="ARI26" s="11"/>
      <c r="ARO26" s="11"/>
      <c r="ARU26" s="11"/>
      <c r="ASA26" s="11"/>
      <c r="ASG26" s="11"/>
      <c r="ASM26" s="11"/>
      <c r="ASS26" s="11"/>
      <c r="ASY26" s="11"/>
      <c r="ATE26" s="11"/>
      <c r="ATK26" s="11"/>
      <c r="ATQ26" s="11"/>
      <c r="ATW26" s="11"/>
      <c r="AUC26" s="11"/>
      <c r="AUI26" s="11"/>
      <c r="AUO26" s="11"/>
      <c r="AUU26" s="11"/>
      <c r="AVA26" s="11"/>
      <c r="AVG26" s="11"/>
      <c r="AVM26" s="11"/>
      <c r="AVS26" s="11"/>
      <c r="AVY26" s="11"/>
      <c r="AWE26" s="11"/>
      <c r="AWK26" s="11"/>
      <c r="AWQ26" s="11"/>
      <c r="AWW26" s="11"/>
      <c r="AXC26" s="11"/>
      <c r="AXI26" s="11"/>
      <c r="AXO26" s="11"/>
      <c r="AXU26" s="11"/>
      <c r="AYA26" s="11"/>
      <c r="AYG26" s="11"/>
      <c r="AYM26" s="11"/>
      <c r="AYS26" s="11"/>
      <c r="AYY26" s="11"/>
      <c r="AZE26" s="11"/>
      <c r="AZK26" s="11"/>
      <c r="AZQ26" s="11"/>
      <c r="AZW26" s="11"/>
      <c r="BAC26" s="11"/>
      <c r="BAI26" s="11"/>
      <c r="BAO26" s="11"/>
      <c r="BAU26" s="11"/>
      <c r="BBA26" s="11"/>
      <c r="BBG26" s="11"/>
      <c r="BBM26" s="11"/>
      <c r="BBS26" s="11"/>
      <c r="BBY26" s="11"/>
      <c r="BCE26" s="11"/>
      <c r="BCK26" s="11"/>
      <c r="BCQ26" s="11"/>
      <c r="BCW26" s="11"/>
      <c r="BDC26" s="11"/>
      <c r="BDI26" s="11"/>
      <c r="BDO26" s="11"/>
      <c r="BDU26" s="11"/>
      <c r="BEA26" s="11"/>
      <c r="BEG26" s="11"/>
      <c r="BEM26" s="11"/>
      <c r="BES26" s="11"/>
      <c r="BEY26" s="11"/>
      <c r="BFE26" s="11"/>
      <c r="BFK26" s="11"/>
      <c r="BFQ26" s="11"/>
      <c r="BFW26" s="11"/>
      <c r="BGC26" s="11"/>
      <c r="BGI26" s="11"/>
      <c r="BGO26" s="11"/>
      <c r="BGU26" s="11"/>
      <c r="BHA26" s="11"/>
      <c r="BHG26" s="11"/>
      <c r="BHM26" s="11"/>
      <c r="BHS26" s="11"/>
      <c r="BHY26" s="11"/>
      <c r="BIE26" s="11"/>
      <c r="BIK26" s="11"/>
      <c r="BIQ26" s="11"/>
      <c r="BIW26" s="11"/>
      <c r="BJC26" s="11"/>
      <c r="BJI26" s="11"/>
      <c r="BJO26" s="11"/>
      <c r="BJU26" s="11"/>
      <c r="BKA26" s="11"/>
      <c r="BKG26" s="11"/>
      <c r="BKM26" s="11"/>
      <c r="BKS26" s="11"/>
      <c r="BKY26" s="11"/>
      <c r="BLE26" s="11"/>
      <c r="BLK26" s="11"/>
      <c r="BLQ26" s="11"/>
      <c r="BLW26" s="11"/>
      <c r="BMC26" s="11"/>
      <c r="BMI26" s="11"/>
      <c r="BMO26" s="11"/>
      <c r="BMU26" s="11"/>
      <c r="BNA26" s="11"/>
      <c r="BNG26" s="11"/>
      <c r="BNM26" s="11"/>
      <c r="BNS26" s="11"/>
      <c r="BNY26" s="11"/>
      <c r="BOE26" s="11"/>
      <c r="BOK26" s="11"/>
      <c r="BOQ26" s="11"/>
      <c r="BOW26" s="11"/>
      <c r="BPC26" s="11"/>
      <c r="BPI26" s="11"/>
      <c r="BPO26" s="11"/>
      <c r="BPU26" s="11"/>
      <c r="BQA26" s="11"/>
      <c r="BQG26" s="11"/>
      <c r="BQM26" s="11"/>
      <c r="BQS26" s="11"/>
      <c r="BQY26" s="11"/>
      <c r="BRE26" s="11"/>
      <c r="BRK26" s="11"/>
      <c r="BRQ26" s="11"/>
      <c r="BRW26" s="11"/>
      <c r="BSC26" s="11"/>
      <c r="BSI26" s="11"/>
      <c r="BSO26" s="11"/>
      <c r="BSU26" s="11"/>
      <c r="BTA26" s="11"/>
      <c r="BTG26" s="11"/>
      <c r="BTM26" s="11"/>
      <c r="BTS26" s="11"/>
      <c r="BTY26" s="11"/>
      <c r="BUE26" s="11"/>
      <c r="BUK26" s="11"/>
      <c r="BUQ26" s="11"/>
      <c r="BUW26" s="11"/>
      <c r="BVC26" s="11"/>
      <c r="BVI26" s="11"/>
      <c r="BVO26" s="11"/>
      <c r="BVU26" s="11"/>
      <c r="BWA26" s="11"/>
      <c r="BWG26" s="11"/>
      <c r="BWM26" s="11"/>
      <c r="BWS26" s="11"/>
      <c r="BWY26" s="11"/>
      <c r="BXE26" s="11"/>
      <c r="BXK26" s="11"/>
      <c r="BXQ26" s="11"/>
      <c r="BXW26" s="11"/>
      <c r="BYC26" s="11"/>
      <c r="BYI26" s="11"/>
      <c r="BYO26" s="11"/>
      <c r="BYU26" s="11"/>
      <c r="BZA26" s="11"/>
      <c r="BZG26" s="11"/>
      <c r="BZM26" s="11"/>
      <c r="BZS26" s="11"/>
      <c r="BZY26" s="11"/>
      <c r="CAE26" s="11"/>
      <c r="CAK26" s="11"/>
      <c r="CAQ26" s="11"/>
      <c r="CAW26" s="11"/>
      <c r="CBC26" s="11"/>
      <c r="CBI26" s="11"/>
      <c r="CBO26" s="11"/>
      <c r="CBU26" s="11"/>
      <c r="CCA26" s="11"/>
      <c r="CCG26" s="11"/>
      <c r="CCM26" s="11"/>
      <c r="CCS26" s="11"/>
      <c r="CCY26" s="11"/>
      <c r="CDE26" s="11"/>
      <c r="CDK26" s="11"/>
      <c r="CDQ26" s="11"/>
      <c r="CDW26" s="11"/>
      <c r="CEC26" s="11"/>
      <c r="CEI26" s="11"/>
      <c r="CEO26" s="11"/>
      <c r="CEU26" s="11"/>
      <c r="CFA26" s="11"/>
      <c r="CFG26" s="11"/>
      <c r="CFM26" s="11"/>
      <c r="CFS26" s="11"/>
      <c r="CFY26" s="11"/>
      <c r="CGE26" s="11"/>
      <c r="CGK26" s="11"/>
      <c r="CGQ26" s="11"/>
      <c r="CGW26" s="11"/>
      <c r="CHC26" s="11"/>
      <c r="CHI26" s="11"/>
      <c r="CHO26" s="11"/>
      <c r="CHU26" s="11"/>
      <c r="CIA26" s="11"/>
      <c r="CIG26" s="11"/>
      <c r="CIM26" s="11"/>
      <c r="CIS26" s="11"/>
      <c r="CIY26" s="11"/>
      <c r="CJE26" s="11"/>
      <c r="CJK26" s="11"/>
      <c r="CJQ26" s="11"/>
      <c r="CJW26" s="11"/>
      <c r="CKC26" s="11"/>
      <c r="CKI26" s="11"/>
      <c r="CKO26" s="11"/>
      <c r="CKU26" s="11"/>
      <c r="CLA26" s="11"/>
      <c r="CLG26" s="11"/>
      <c r="CLM26" s="11"/>
      <c r="CLS26" s="11"/>
      <c r="CLY26" s="11"/>
      <c r="CME26" s="11"/>
      <c r="CMK26" s="11"/>
      <c r="CMQ26" s="11"/>
      <c r="CMW26" s="11"/>
      <c r="CNC26" s="11"/>
      <c r="CNI26" s="11"/>
      <c r="CNO26" s="11"/>
      <c r="CNU26" s="11"/>
      <c r="COA26" s="11"/>
      <c r="COG26" s="11"/>
      <c r="COM26" s="11"/>
      <c r="COS26" s="11"/>
      <c r="COY26" s="11"/>
      <c r="CPE26" s="11"/>
      <c r="CPK26" s="11"/>
      <c r="CPQ26" s="11"/>
      <c r="CPW26" s="11"/>
      <c r="CQC26" s="11"/>
      <c r="CQI26" s="11"/>
      <c r="CQO26" s="11"/>
      <c r="CQU26" s="11"/>
      <c r="CRA26" s="11"/>
      <c r="CRG26" s="11"/>
      <c r="CRM26" s="11"/>
      <c r="CRS26" s="11"/>
      <c r="CRY26" s="11"/>
      <c r="CSE26" s="11"/>
      <c r="CSK26" s="11"/>
      <c r="CSQ26" s="11"/>
      <c r="CSW26" s="11"/>
      <c r="CTC26" s="11"/>
      <c r="CTI26" s="11"/>
      <c r="CTO26" s="11"/>
      <c r="CTU26" s="11"/>
      <c r="CUA26" s="11"/>
      <c r="CUG26" s="11"/>
      <c r="CUM26" s="11"/>
      <c r="CUS26" s="11"/>
      <c r="CUY26" s="11"/>
      <c r="CVE26" s="11"/>
      <c r="CVK26" s="11"/>
      <c r="CVQ26" s="11"/>
      <c r="CVW26" s="11"/>
      <c r="CWC26" s="11"/>
      <c r="CWI26" s="11"/>
      <c r="CWO26" s="11"/>
      <c r="CWU26" s="11"/>
      <c r="CXA26" s="11"/>
      <c r="CXG26" s="11"/>
      <c r="CXM26" s="11"/>
      <c r="CXS26" s="11"/>
      <c r="CXY26" s="11"/>
      <c r="CYE26" s="11"/>
      <c r="CYK26" s="11"/>
      <c r="CYQ26" s="11"/>
      <c r="CYW26" s="11"/>
      <c r="CZC26" s="11"/>
      <c r="CZI26" s="11"/>
      <c r="CZO26" s="11"/>
      <c r="CZU26" s="11"/>
      <c r="DAA26" s="11"/>
      <c r="DAG26" s="11"/>
      <c r="DAM26" s="11"/>
      <c r="DAS26" s="11"/>
      <c r="DAY26" s="11"/>
      <c r="DBE26" s="11"/>
      <c r="DBK26" s="11"/>
      <c r="DBQ26" s="11"/>
      <c r="DBW26" s="11"/>
      <c r="DCC26" s="11"/>
      <c r="DCI26" s="11"/>
      <c r="DCO26" s="11"/>
      <c r="DCU26" s="11"/>
      <c r="DDA26" s="11"/>
      <c r="DDG26" s="11"/>
      <c r="DDM26" s="11"/>
      <c r="DDS26" s="11"/>
      <c r="DDY26" s="11"/>
      <c r="DEE26" s="11"/>
      <c r="DEK26" s="11"/>
      <c r="DEQ26" s="11"/>
      <c r="DEW26" s="11"/>
      <c r="DFC26" s="11"/>
      <c r="DFI26" s="11"/>
      <c r="DFO26" s="11"/>
      <c r="DFU26" s="11"/>
      <c r="DGA26" s="11"/>
      <c r="DGG26" s="11"/>
      <c r="DGM26" s="11"/>
      <c r="DGS26" s="11"/>
      <c r="DGY26" s="11"/>
      <c r="DHE26" s="11"/>
      <c r="DHK26" s="11"/>
      <c r="DHQ26" s="11"/>
      <c r="DHW26" s="11"/>
      <c r="DIC26" s="11"/>
      <c r="DII26" s="11"/>
      <c r="DIO26" s="11"/>
      <c r="DIU26" s="11"/>
      <c r="DJA26" s="11"/>
      <c r="DJG26" s="11"/>
      <c r="DJM26" s="11"/>
      <c r="DJS26" s="11"/>
      <c r="DJY26" s="11"/>
      <c r="DKE26" s="11"/>
      <c r="DKK26" s="11"/>
      <c r="DKQ26" s="11"/>
      <c r="DKW26" s="11"/>
      <c r="DLC26" s="11"/>
      <c r="DLI26" s="11"/>
      <c r="DLO26" s="11"/>
      <c r="DLU26" s="11"/>
      <c r="DMA26" s="11"/>
      <c r="DMG26" s="11"/>
      <c r="DMM26" s="11"/>
      <c r="DMS26" s="11"/>
      <c r="DMY26" s="11"/>
      <c r="DNE26" s="11"/>
      <c r="DNK26" s="11"/>
      <c r="DNQ26" s="11"/>
      <c r="DNW26" s="11"/>
      <c r="DOC26" s="11"/>
      <c r="DOI26" s="11"/>
      <c r="DOO26" s="11"/>
      <c r="DOU26" s="11"/>
      <c r="DPA26" s="11"/>
      <c r="DPG26" s="11"/>
      <c r="DPM26" s="11"/>
      <c r="DPS26" s="11"/>
      <c r="DPY26" s="11"/>
      <c r="DQE26" s="11"/>
      <c r="DQK26" s="11"/>
      <c r="DQQ26" s="11"/>
      <c r="DQW26" s="11"/>
      <c r="DRC26" s="11"/>
      <c r="DRI26" s="11"/>
      <c r="DRO26" s="11"/>
      <c r="DRU26" s="11"/>
      <c r="DSA26" s="11"/>
      <c r="DSG26" s="11"/>
      <c r="DSM26" s="11"/>
      <c r="DSS26" s="11"/>
      <c r="DSY26" s="11"/>
      <c r="DTE26" s="11"/>
      <c r="DTK26" s="11"/>
      <c r="DTQ26" s="11"/>
      <c r="DTW26" s="11"/>
      <c r="DUC26" s="11"/>
      <c r="DUI26" s="11"/>
      <c r="DUO26" s="11"/>
      <c r="DUU26" s="11"/>
      <c r="DVA26" s="11"/>
      <c r="DVG26" s="11"/>
      <c r="DVM26" s="11"/>
      <c r="DVS26" s="11"/>
      <c r="DVY26" s="11"/>
      <c r="DWE26" s="11"/>
      <c r="DWK26" s="11"/>
      <c r="DWQ26" s="11"/>
      <c r="DWW26" s="11"/>
      <c r="DXC26" s="11"/>
      <c r="DXI26" s="11"/>
      <c r="DXO26" s="11"/>
      <c r="DXU26" s="11"/>
      <c r="DYA26" s="11"/>
      <c r="DYG26" s="11"/>
      <c r="DYM26" s="11"/>
      <c r="DYS26" s="11"/>
      <c r="DYY26" s="11"/>
      <c r="DZE26" s="11"/>
      <c r="DZK26" s="11"/>
      <c r="DZQ26" s="11"/>
      <c r="DZW26" s="11"/>
      <c r="EAC26" s="11"/>
      <c r="EAI26" s="11"/>
      <c r="EAO26" s="11"/>
      <c r="EAU26" s="11"/>
      <c r="EBA26" s="11"/>
      <c r="EBG26" s="11"/>
      <c r="EBM26" s="11"/>
      <c r="EBS26" s="11"/>
      <c r="EBY26" s="11"/>
      <c r="ECE26" s="11"/>
      <c r="ECK26" s="11"/>
      <c r="ECQ26" s="11"/>
      <c r="ECW26" s="11"/>
      <c r="EDC26" s="11"/>
      <c r="EDI26" s="11"/>
      <c r="EDO26" s="11"/>
      <c r="EDU26" s="11"/>
      <c r="EEA26" s="11"/>
      <c r="EEG26" s="11"/>
      <c r="EEM26" s="11"/>
      <c r="EES26" s="11"/>
      <c r="EEY26" s="11"/>
      <c r="EFE26" s="11"/>
      <c r="EFK26" s="11"/>
      <c r="EFQ26" s="11"/>
      <c r="EFW26" s="11"/>
      <c r="EGC26" s="11"/>
      <c r="EGI26" s="11"/>
      <c r="EGO26" s="11"/>
      <c r="EGU26" s="11"/>
      <c r="EHA26" s="11"/>
      <c r="EHG26" s="11"/>
      <c r="EHM26" s="11"/>
      <c r="EHS26" s="11"/>
      <c r="EHY26" s="11"/>
      <c r="EIE26" s="11"/>
      <c r="EIK26" s="11"/>
      <c r="EIQ26" s="11"/>
      <c r="EIW26" s="11"/>
      <c r="EJC26" s="11"/>
      <c r="EJI26" s="11"/>
      <c r="EJO26" s="11"/>
      <c r="EJU26" s="11"/>
      <c r="EKA26" s="11"/>
      <c r="EKG26" s="11"/>
      <c r="EKM26" s="11"/>
      <c r="EKS26" s="11"/>
      <c r="EKY26" s="11"/>
      <c r="ELE26" s="11"/>
      <c r="ELK26" s="11"/>
      <c r="ELQ26" s="11"/>
      <c r="ELW26" s="11"/>
      <c r="EMC26" s="11"/>
      <c r="EMI26" s="11"/>
      <c r="EMO26" s="11"/>
      <c r="EMU26" s="11"/>
      <c r="ENA26" s="11"/>
      <c r="ENG26" s="11"/>
      <c r="ENM26" s="11"/>
      <c r="ENS26" s="11"/>
      <c r="ENY26" s="11"/>
      <c r="EOE26" s="11"/>
      <c r="EOK26" s="11"/>
      <c r="EOQ26" s="11"/>
      <c r="EOW26" s="11"/>
      <c r="EPC26" s="11"/>
      <c r="EPI26" s="11"/>
      <c r="EPO26" s="11"/>
      <c r="EPU26" s="11"/>
      <c r="EQA26" s="11"/>
      <c r="EQG26" s="11"/>
      <c r="EQM26" s="11"/>
      <c r="EQS26" s="11"/>
      <c r="EQY26" s="11"/>
      <c r="ERE26" s="11"/>
      <c r="ERK26" s="11"/>
      <c r="ERQ26" s="11"/>
      <c r="ERW26" s="11"/>
      <c r="ESC26" s="11"/>
      <c r="ESI26" s="11"/>
      <c r="ESO26" s="11"/>
      <c r="ESU26" s="11"/>
      <c r="ETA26" s="11"/>
      <c r="ETG26" s="11"/>
      <c r="ETM26" s="11"/>
      <c r="ETS26" s="11"/>
      <c r="ETY26" s="11"/>
      <c r="EUE26" s="11"/>
      <c r="EUK26" s="11"/>
      <c r="EUQ26" s="11"/>
      <c r="EUW26" s="11"/>
      <c r="EVC26" s="11"/>
      <c r="EVI26" s="11"/>
      <c r="EVO26" s="11"/>
      <c r="EVU26" s="11"/>
      <c r="EWA26" s="11"/>
      <c r="EWG26" s="11"/>
      <c r="EWM26" s="11"/>
      <c r="EWS26" s="11"/>
      <c r="EWY26" s="11"/>
      <c r="EXE26" s="11"/>
      <c r="EXK26" s="11"/>
      <c r="EXQ26" s="11"/>
      <c r="EXW26" s="11"/>
      <c r="EYC26" s="11"/>
      <c r="EYI26" s="11"/>
      <c r="EYO26" s="11"/>
      <c r="EYU26" s="11"/>
      <c r="EZA26" s="11"/>
      <c r="EZG26" s="11"/>
      <c r="EZM26" s="11"/>
      <c r="EZS26" s="11"/>
      <c r="EZY26" s="11"/>
      <c r="FAE26" s="11"/>
      <c r="FAK26" s="11"/>
      <c r="FAQ26" s="11"/>
      <c r="FAW26" s="11"/>
      <c r="FBC26" s="11"/>
      <c r="FBI26" s="11"/>
      <c r="FBO26" s="11"/>
      <c r="FBU26" s="11"/>
      <c r="FCA26" s="11"/>
      <c r="FCG26" s="11"/>
      <c r="FCM26" s="11"/>
      <c r="FCS26" s="11"/>
      <c r="FCY26" s="11"/>
      <c r="FDE26" s="11"/>
      <c r="FDK26" s="11"/>
      <c r="FDQ26" s="11"/>
      <c r="FDW26" s="11"/>
      <c r="FEC26" s="11"/>
      <c r="FEI26" s="11"/>
      <c r="FEO26" s="11"/>
      <c r="FEU26" s="11"/>
      <c r="FFA26" s="11"/>
      <c r="FFG26" s="11"/>
      <c r="FFM26" s="11"/>
      <c r="FFS26" s="11"/>
      <c r="FFY26" s="11"/>
      <c r="FGE26" s="11"/>
      <c r="FGK26" s="11"/>
      <c r="FGQ26" s="11"/>
      <c r="FGW26" s="11"/>
      <c r="FHC26" s="11"/>
      <c r="FHI26" s="11"/>
      <c r="FHO26" s="11"/>
      <c r="FHU26" s="11"/>
      <c r="FIA26" s="11"/>
      <c r="FIG26" s="11"/>
      <c r="FIM26" s="11"/>
      <c r="FIS26" s="11"/>
      <c r="FIY26" s="11"/>
      <c r="FJE26" s="11"/>
      <c r="FJK26" s="11"/>
      <c r="FJQ26" s="11"/>
      <c r="FJW26" s="11"/>
      <c r="FKC26" s="11"/>
      <c r="FKI26" s="11"/>
      <c r="FKO26" s="11"/>
      <c r="FKU26" s="11"/>
      <c r="FLA26" s="11"/>
      <c r="FLG26" s="11"/>
      <c r="FLM26" s="11"/>
      <c r="FLS26" s="11"/>
      <c r="FLY26" s="11"/>
      <c r="FME26" s="11"/>
      <c r="FMK26" s="11"/>
      <c r="FMQ26" s="11"/>
      <c r="FMW26" s="11"/>
      <c r="FNC26" s="11"/>
      <c r="FNI26" s="11"/>
      <c r="FNO26" s="11"/>
      <c r="FNU26" s="11"/>
      <c r="FOA26" s="11"/>
      <c r="FOG26" s="11"/>
      <c r="FOM26" s="11"/>
      <c r="FOS26" s="11"/>
      <c r="FOY26" s="11"/>
      <c r="FPE26" s="11"/>
      <c r="FPK26" s="11"/>
      <c r="FPQ26" s="11"/>
      <c r="FPW26" s="11"/>
      <c r="FQC26" s="11"/>
      <c r="FQI26" s="11"/>
      <c r="FQO26" s="11"/>
      <c r="FQU26" s="11"/>
      <c r="FRA26" s="11"/>
      <c r="FRG26" s="11"/>
      <c r="FRM26" s="11"/>
      <c r="FRS26" s="11"/>
      <c r="FRY26" s="11"/>
      <c r="FSE26" s="11"/>
      <c r="FSK26" s="11"/>
      <c r="FSQ26" s="11"/>
      <c r="FSW26" s="11"/>
      <c r="FTC26" s="11"/>
      <c r="FTI26" s="11"/>
      <c r="FTO26" s="11"/>
      <c r="FTU26" s="11"/>
      <c r="FUA26" s="11"/>
      <c r="FUG26" s="11"/>
      <c r="FUM26" s="11"/>
      <c r="FUS26" s="11"/>
      <c r="FUY26" s="11"/>
      <c r="FVE26" s="11"/>
      <c r="FVK26" s="11"/>
      <c r="FVQ26" s="11"/>
      <c r="FVW26" s="11"/>
      <c r="FWC26" s="11"/>
      <c r="FWI26" s="11"/>
      <c r="FWO26" s="11"/>
      <c r="FWU26" s="11"/>
      <c r="FXA26" s="11"/>
      <c r="FXG26" s="11"/>
      <c r="FXM26" s="11"/>
      <c r="FXS26" s="11"/>
      <c r="FXY26" s="11"/>
      <c r="FYE26" s="11"/>
      <c r="FYK26" s="11"/>
      <c r="FYQ26" s="11"/>
      <c r="FYW26" s="11"/>
      <c r="FZC26" s="11"/>
      <c r="FZI26" s="11"/>
      <c r="FZO26" s="11"/>
      <c r="FZU26" s="11"/>
      <c r="GAA26" s="11"/>
      <c r="GAG26" s="11"/>
      <c r="GAM26" s="11"/>
      <c r="GAS26" s="11"/>
      <c r="GAY26" s="11"/>
      <c r="GBE26" s="11"/>
      <c r="GBK26" s="11"/>
      <c r="GBQ26" s="11"/>
      <c r="GBW26" s="11"/>
      <c r="GCC26" s="11"/>
      <c r="GCI26" s="11"/>
      <c r="GCO26" s="11"/>
      <c r="GCU26" s="11"/>
      <c r="GDA26" s="11"/>
      <c r="GDG26" s="11"/>
      <c r="GDM26" s="11"/>
      <c r="GDS26" s="11"/>
      <c r="GDY26" s="11"/>
      <c r="GEE26" s="11"/>
      <c r="GEK26" s="11"/>
      <c r="GEQ26" s="11"/>
      <c r="GEW26" s="11"/>
      <c r="GFC26" s="11"/>
      <c r="GFI26" s="11"/>
      <c r="GFO26" s="11"/>
      <c r="GFU26" s="11"/>
      <c r="GGA26" s="11"/>
      <c r="GGG26" s="11"/>
      <c r="GGM26" s="11"/>
      <c r="GGS26" s="11"/>
      <c r="GGY26" s="11"/>
      <c r="GHE26" s="11"/>
      <c r="GHK26" s="11"/>
      <c r="GHQ26" s="11"/>
      <c r="GHW26" s="11"/>
      <c r="GIC26" s="11"/>
      <c r="GII26" s="11"/>
      <c r="GIO26" s="11"/>
      <c r="GIU26" s="11"/>
      <c r="GJA26" s="11"/>
      <c r="GJG26" s="11"/>
      <c r="GJM26" s="11"/>
      <c r="GJS26" s="11"/>
      <c r="GJY26" s="11"/>
      <c r="GKE26" s="11"/>
      <c r="GKK26" s="11"/>
      <c r="GKQ26" s="11"/>
      <c r="GKW26" s="11"/>
      <c r="GLC26" s="11"/>
      <c r="GLI26" s="11"/>
      <c r="GLO26" s="11"/>
      <c r="GLU26" s="11"/>
      <c r="GMA26" s="11"/>
      <c r="GMG26" s="11"/>
      <c r="GMM26" s="11"/>
      <c r="GMS26" s="11"/>
      <c r="GMY26" s="11"/>
      <c r="GNE26" s="11"/>
      <c r="GNK26" s="11"/>
      <c r="GNQ26" s="11"/>
      <c r="GNW26" s="11"/>
      <c r="GOC26" s="11"/>
      <c r="GOI26" s="11"/>
      <c r="GOO26" s="11"/>
      <c r="GOU26" s="11"/>
      <c r="GPA26" s="11"/>
      <c r="GPG26" s="11"/>
      <c r="GPM26" s="11"/>
      <c r="GPS26" s="11"/>
      <c r="GPY26" s="11"/>
      <c r="GQE26" s="11"/>
      <c r="GQK26" s="11"/>
      <c r="GQQ26" s="11"/>
      <c r="GQW26" s="11"/>
      <c r="GRC26" s="11"/>
      <c r="GRI26" s="11"/>
      <c r="GRO26" s="11"/>
      <c r="GRU26" s="11"/>
      <c r="GSA26" s="11"/>
      <c r="GSG26" s="11"/>
      <c r="GSM26" s="11"/>
      <c r="GSS26" s="11"/>
      <c r="GSY26" s="11"/>
      <c r="GTE26" s="11"/>
      <c r="GTK26" s="11"/>
      <c r="GTQ26" s="11"/>
      <c r="GTW26" s="11"/>
      <c r="GUC26" s="11"/>
      <c r="GUI26" s="11"/>
      <c r="GUO26" s="11"/>
      <c r="GUU26" s="11"/>
      <c r="GVA26" s="11"/>
      <c r="GVG26" s="11"/>
      <c r="GVM26" s="11"/>
      <c r="GVS26" s="11"/>
      <c r="GVY26" s="11"/>
      <c r="GWE26" s="11"/>
      <c r="GWK26" s="11"/>
      <c r="GWQ26" s="11"/>
      <c r="GWW26" s="11"/>
      <c r="GXC26" s="11"/>
      <c r="GXI26" s="11"/>
      <c r="GXO26" s="11"/>
      <c r="GXU26" s="11"/>
      <c r="GYA26" s="11"/>
      <c r="GYG26" s="11"/>
      <c r="GYM26" s="11"/>
      <c r="GYS26" s="11"/>
      <c r="GYY26" s="11"/>
      <c r="GZE26" s="11"/>
      <c r="GZK26" s="11"/>
      <c r="GZQ26" s="11"/>
      <c r="GZW26" s="11"/>
      <c r="HAC26" s="11"/>
      <c r="HAI26" s="11"/>
      <c r="HAO26" s="11"/>
      <c r="HAU26" s="11"/>
      <c r="HBA26" s="11"/>
      <c r="HBG26" s="11"/>
      <c r="HBM26" s="11"/>
      <c r="HBS26" s="11"/>
      <c r="HBY26" s="11"/>
      <c r="HCE26" s="11"/>
      <c r="HCK26" s="11"/>
      <c r="HCQ26" s="11"/>
      <c r="HCW26" s="11"/>
      <c r="HDC26" s="11"/>
      <c r="HDI26" s="11"/>
      <c r="HDO26" s="11"/>
      <c r="HDU26" s="11"/>
      <c r="HEA26" s="11"/>
      <c r="HEG26" s="11"/>
      <c r="HEM26" s="11"/>
      <c r="HES26" s="11"/>
      <c r="HEY26" s="11"/>
      <c r="HFE26" s="11"/>
      <c r="HFK26" s="11"/>
      <c r="HFQ26" s="11"/>
      <c r="HFW26" s="11"/>
      <c r="HGC26" s="11"/>
      <c r="HGI26" s="11"/>
      <c r="HGO26" s="11"/>
      <c r="HGU26" s="11"/>
      <c r="HHA26" s="11"/>
      <c r="HHG26" s="11"/>
      <c r="HHM26" s="11"/>
      <c r="HHS26" s="11"/>
      <c r="HHY26" s="11"/>
      <c r="HIE26" s="11"/>
      <c r="HIK26" s="11"/>
      <c r="HIQ26" s="11"/>
      <c r="HIW26" s="11"/>
      <c r="HJC26" s="11"/>
      <c r="HJI26" s="11"/>
      <c r="HJO26" s="11"/>
      <c r="HJU26" s="11"/>
      <c r="HKA26" s="11"/>
      <c r="HKG26" s="11"/>
      <c r="HKM26" s="11"/>
      <c r="HKS26" s="11"/>
      <c r="HKY26" s="11"/>
      <c r="HLE26" s="11"/>
      <c r="HLK26" s="11"/>
      <c r="HLQ26" s="11"/>
      <c r="HLW26" s="11"/>
      <c r="HMC26" s="11"/>
      <c r="HMI26" s="11"/>
      <c r="HMO26" s="11"/>
      <c r="HMU26" s="11"/>
      <c r="HNA26" s="11"/>
      <c r="HNG26" s="11"/>
      <c r="HNM26" s="11"/>
      <c r="HNS26" s="11"/>
      <c r="HNY26" s="11"/>
      <c r="HOE26" s="11"/>
      <c r="HOK26" s="11"/>
      <c r="HOQ26" s="11"/>
      <c r="HOW26" s="11"/>
      <c r="HPC26" s="11"/>
      <c r="HPI26" s="11"/>
      <c r="HPO26" s="11"/>
      <c r="HPU26" s="11"/>
      <c r="HQA26" s="11"/>
      <c r="HQG26" s="11"/>
      <c r="HQM26" s="11"/>
      <c r="HQS26" s="11"/>
      <c r="HQY26" s="11"/>
      <c r="HRE26" s="11"/>
      <c r="HRK26" s="11"/>
      <c r="HRQ26" s="11"/>
      <c r="HRW26" s="11"/>
      <c r="HSC26" s="11"/>
      <c r="HSI26" s="11"/>
      <c r="HSO26" s="11"/>
      <c r="HSU26" s="11"/>
      <c r="HTA26" s="11"/>
      <c r="HTG26" s="11"/>
      <c r="HTM26" s="11"/>
      <c r="HTS26" s="11"/>
      <c r="HTY26" s="11"/>
      <c r="HUE26" s="11"/>
      <c r="HUK26" s="11"/>
      <c r="HUQ26" s="11"/>
      <c r="HUW26" s="11"/>
      <c r="HVC26" s="11"/>
      <c r="HVI26" s="11"/>
      <c r="HVO26" s="11"/>
      <c r="HVU26" s="11"/>
      <c r="HWA26" s="11"/>
      <c r="HWG26" s="11"/>
      <c r="HWM26" s="11"/>
      <c r="HWS26" s="11"/>
      <c r="HWY26" s="11"/>
      <c r="HXE26" s="11"/>
      <c r="HXK26" s="11"/>
      <c r="HXQ26" s="11"/>
      <c r="HXW26" s="11"/>
      <c r="HYC26" s="11"/>
      <c r="HYI26" s="11"/>
      <c r="HYO26" s="11"/>
      <c r="HYU26" s="11"/>
      <c r="HZA26" s="11"/>
      <c r="HZG26" s="11"/>
      <c r="HZM26" s="11"/>
      <c r="HZS26" s="11"/>
      <c r="HZY26" s="11"/>
      <c r="IAE26" s="11"/>
      <c r="IAK26" s="11"/>
      <c r="IAQ26" s="11"/>
      <c r="IAW26" s="11"/>
      <c r="IBC26" s="11"/>
      <c r="IBI26" s="11"/>
      <c r="IBO26" s="11"/>
      <c r="IBU26" s="11"/>
      <c r="ICA26" s="11"/>
      <c r="ICG26" s="11"/>
      <c r="ICM26" s="11"/>
      <c r="ICS26" s="11"/>
      <c r="ICY26" s="11"/>
      <c r="IDE26" s="11"/>
      <c r="IDK26" s="11"/>
      <c r="IDQ26" s="11"/>
      <c r="IDW26" s="11"/>
      <c r="IEC26" s="11"/>
      <c r="IEI26" s="11"/>
      <c r="IEO26" s="11"/>
      <c r="IEU26" s="11"/>
      <c r="IFA26" s="11"/>
      <c r="IFG26" s="11"/>
      <c r="IFM26" s="11"/>
      <c r="IFS26" s="11"/>
      <c r="IFY26" s="11"/>
      <c r="IGE26" s="11"/>
      <c r="IGK26" s="11"/>
      <c r="IGQ26" s="11"/>
      <c r="IGW26" s="11"/>
      <c r="IHC26" s="11"/>
      <c r="IHI26" s="11"/>
      <c r="IHO26" s="11"/>
      <c r="IHU26" s="11"/>
      <c r="IIA26" s="11"/>
      <c r="IIG26" s="11"/>
      <c r="IIM26" s="11"/>
      <c r="IIS26" s="11"/>
      <c r="IIY26" s="11"/>
      <c r="IJE26" s="11"/>
      <c r="IJK26" s="11"/>
      <c r="IJQ26" s="11"/>
      <c r="IJW26" s="11"/>
      <c r="IKC26" s="11"/>
      <c r="IKI26" s="11"/>
      <c r="IKO26" s="11"/>
      <c r="IKU26" s="11"/>
      <c r="ILA26" s="11"/>
      <c r="ILG26" s="11"/>
      <c r="ILM26" s="11"/>
      <c r="ILS26" s="11"/>
      <c r="ILY26" s="11"/>
      <c r="IME26" s="11"/>
      <c r="IMK26" s="11"/>
      <c r="IMQ26" s="11"/>
      <c r="IMW26" s="11"/>
      <c r="INC26" s="11"/>
      <c r="INI26" s="11"/>
      <c r="INO26" s="11"/>
      <c r="INU26" s="11"/>
      <c r="IOA26" s="11"/>
      <c r="IOG26" s="11"/>
      <c r="IOM26" s="11"/>
      <c r="IOS26" s="11"/>
      <c r="IOY26" s="11"/>
      <c r="IPE26" s="11"/>
      <c r="IPK26" s="11"/>
      <c r="IPQ26" s="11"/>
      <c r="IPW26" s="11"/>
      <c r="IQC26" s="11"/>
      <c r="IQI26" s="11"/>
      <c r="IQO26" s="11"/>
      <c r="IQU26" s="11"/>
      <c r="IRA26" s="11"/>
      <c r="IRG26" s="11"/>
      <c r="IRM26" s="11"/>
      <c r="IRS26" s="11"/>
      <c r="IRY26" s="11"/>
      <c r="ISE26" s="11"/>
      <c r="ISK26" s="11"/>
      <c r="ISQ26" s="11"/>
      <c r="ISW26" s="11"/>
      <c r="ITC26" s="11"/>
      <c r="ITI26" s="11"/>
      <c r="ITO26" s="11"/>
      <c r="ITU26" s="11"/>
      <c r="IUA26" s="11"/>
      <c r="IUG26" s="11"/>
      <c r="IUM26" s="11"/>
      <c r="IUS26" s="11"/>
      <c r="IUY26" s="11"/>
      <c r="IVE26" s="11"/>
      <c r="IVK26" s="11"/>
      <c r="IVQ26" s="11"/>
      <c r="IVW26" s="11"/>
      <c r="IWC26" s="11"/>
      <c r="IWI26" s="11"/>
      <c r="IWO26" s="11"/>
      <c r="IWU26" s="11"/>
      <c r="IXA26" s="11"/>
      <c r="IXG26" s="11"/>
      <c r="IXM26" s="11"/>
      <c r="IXS26" s="11"/>
      <c r="IXY26" s="11"/>
      <c r="IYE26" s="11"/>
      <c r="IYK26" s="11"/>
      <c r="IYQ26" s="11"/>
      <c r="IYW26" s="11"/>
      <c r="IZC26" s="11"/>
      <c r="IZI26" s="11"/>
      <c r="IZO26" s="11"/>
      <c r="IZU26" s="11"/>
      <c r="JAA26" s="11"/>
      <c r="JAG26" s="11"/>
      <c r="JAM26" s="11"/>
      <c r="JAS26" s="11"/>
      <c r="JAY26" s="11"/>
      <c r="JBE26" s="11"/>
      <c r="JBK26" s="11"/>
      <c r="JBQ26" s="11"/>
      <c r="JBW26" s="11"/>
      <c r="JCC26" s="11"/>
      <c r="JCI26" s="11"/>
      <c r="JCO26" s="11"/>
      <c r="JCU26" s="11"/>
      <c r="JDA26" s="11"/>
      <c r="JDG26" s="11"/>
      <c r="JDM26" s="11"/>
      <c r="JDS26" s="11"/>
      <c r="JDY26" s="11"/>
      <c r="JEE26" s="11"/>
      <c r="JEK26" s="11"/>
      <c r="JEQ26" s="11"/>
      <c r="JEW26" s="11"/>
      <c r="JFC26" s="11"/>
      <c r="JFI26" s="11"/>
      <c r="JFO26" s="11"/>
      <c r="JFU26" s="11"/>
      <c r="JGA26" s="11"/>
      <c r="JGG26" s="11"/>
      <c r="JGM26" s="11"/>
      <c r="JGS26" s="11"/>
      <c r="JGY26" s="11"/>
      <c r="JHE26" s="11"/>
      <c r="JHK26" s="11"/>
      <c r="JHQ26" s="11"/>
      <c r="JHW26" s="11"/>
      <c r="JIC26" s="11"/>
      <c r="JII26" s="11"/>
      <c r="JIO26" s="11"/>
      <c r="JIU26" s="11"/>
      <c r="JJA26" s="11"/>
      <c r="JJG26" s="11"/>
      <c r="JJM26" s="11"/>
      <c r="JJS26" s="11"/>
      <c r="JJY26" s="11"/>
      <c r="JKE26" s="11"/>
      <c r="JKK26" s="11"/>
      <c r="JKQ26" s="11"/>
      <c r="JKW26" s="11"/>
      <c r="JLC26" s="11"/>
      <c r="JLI26" s="11"/>
      <c r="JLO26" s="11"/>
      <c r="JLU26" s="11"/>
      <c r="JMA26" s="11"/>
      <c r="JMG26" s="11"/>
      <c r="JMM26" s="11"/>
      <c r="JMS26" s="11"/>
      <c r="JMY26" s="11"/>
      <c r="JNE26" s="11"/>
      <c r="JNK26" s="11"/>
      <c r="JNQ26" s="11"/>
      <c r="JNW26" s="11"/>
      <c r="JOC26" s="11"/>
      <c r="JOI26" s="11"/>
      <c r="JOO26" s="11"/>
      <c r="JOU26" s="11"/>
      <c r="JPA26" s="11"/>
      <c r="JPG26" s="11"/>
      <c r="JPM26" s="11"/>
      <c r="JPS26" s="11"/>
      <c r="JPY26" s="11"/>
      <c r="JQE26" s="11"/>
      <c r="JQK26" s="11"/>
      <c r="JQQ26" s="11"/>
      <c r="JQW26" s="11"/>
      <c r="JRC26" s="11"/>
      <c r="JRI26" s="11"/>
      <c r="JRO26" s="11"/>
      <c r="JRU26" s="11"/>
      <c r="JSA26" s="11"/>
      <c r="JSG26" s="11"/>
      <c r="JSM26" s="11"/>
      <c r="JSS26" s="11"/>
      <c r="JSY26" s="11"/>
      <c r="JTE26" s="11"/>
      <c r="JTK26" s="11"/>
      <c r="JTQ26" s="11"/>
      <c r="JTW26" s="11"/>
      <c r="JUC26" s="11"/>
      <c r="JUI26" s="11"/>
      <c r="JUO26" s="11"/>
      <c r="JUU26" s="11"/>
      <c r="JVA26" s="11"/>
      <c r="JVG26" s="11"/>
      <c r="JVM26" s="11"/>
      <c r="JVS26" s="11"/>
      <c r="JVY26" s="11"/>
      <c r="JWE26" s="11"/>
      <c r="JWK26" s="11"/>
      <c r="JWQ26" s="11"/>
      <c r="JWW26" s="11"/>
      <c r="JXC26" s="11"/>
      <c r="JXI26" s="11"/>
      <c r="JXO26" s="11"/>
      <c r="JXU26" s="11"/>
      <c r="JYA26" s="11"/>
      <c r="JYG26" s="11"/>
      <c r="JYM26" s="11"/>
      <c r="JYS26" s="11"/>
      <c r="JYY26" s="11"/>
      <c r="JZE26" s="11"/>
      <c r="JZK26" s="11"/>
      <c r="JZQ26" s="11"/>
      <c r="JZW26" s="11"/>
      <c r="KAC26" s="11"/>
      <c r="KAI26" s="11"/>
      <c r="KAO26" s="11"/>
      <c r="KAU26" s="11"/>
      <c r="KBA26" s="11"/>
      <c r="KBG26" s="11"/>
      <c r="KBM26" s="11"/>
      <c r="KBS26" s="11"/>
      <c r="KBY26" s="11"/>
      <c r="KCE26" s="11"/>
      <c r="KCK26" s="11"/>
      <c r="KCQ26" s="11"/>
      <c r="KCW26" s="11"/>
      <c r="KDC26" s="11"/>
      <c r="KDI26" s="11"/>
      <c r="KDO26" s="11"/>
      <c r="KDU26" s="11"/>
      <c r="KEA26" s="11"/>
      <c r="KEG26" s="11"/>
      <c r="KEM26" s="11"/>
      <c r="KES26" s="11"/>
      <c r="KEY26" s="11"/>
      <c r="KFE26" s="11"/>
      <c r="KFK26" s="11"/>
      <c r="KFQ26" s="11"/>
      <c r="KFW26" s="11"/>
      <c r="KGC26" s="11"/>
      <c r="KGI26" s="11"/>
      <c r="KGO26" s="11"/>
      <c r="KGU26" s="11"/>
      <c r="KHA26" s="11"/>
      <c r="KHG26" s="11"/>
      <c r="KHM26" s="11"/>
      <c r="KHS26" s="11"/>
      <c r="KHY26" s="11"/>
      <c r="KIE26" s="11"/>
      <c r="KIK26" s="11"/>
      <c r="KIQ26" s="11"/>
      <c r="KIW26" s="11"/>
      <c r="KJC26" s="11"/>
      <c r="KJI26" s="11"/>
      <c r="KJO26" s="11"/>
      <c r="KJU26" s="11"/>
      <c r="KKA26" s="11"/>
      <c r="KKG26" s="11"/>
      <c r="KKM26" s="11"/>
      <c r="KKS26" s="11"/>
      <c r="KKY26" s="11"/>
      <c r="KLE26" s="11"/>
      <c r="KLK26" s="11"/>
      <c r="KLQ26" s="11"/>
      <c r="KLW26" s="11"/>
      <c r="KMC26" s="11"/>
      <c r="KMI26" s="11"/>
      <c r="KMO26" s="11"/>
      <c r="KMU26" s="11"/>
      <c r="KNA26" s="11"/>
      <c r="KNG26" s="11"/>
      <c r="KNM26" s="11"/>
      <c r="KNS26" s="11"/>
      <c r="KNY26" s="11"/>
      <c r="KOE26" s="11"/>
      <c r="KOK26" s="11"/>
      <c r="KOQ26" s="11"/>
      <c r="KOW26" s="11"/>
      <c r="KPC26" s="11"/>
      <c r="KPI26" s="11"/>
      <c r="KPO26" s="11"/>
      <c r="KPU26" s="11"/>
      <c r="KQA26" s="11"/>
      <c r="KQG26" s="11"/>
      <c r="KQM26" s="11"/>
      <c r="KQS26" s="11"/>
      <c r="KQY26" s="11"/>
      <c r="KRE26" s="11"/>
      <c r="KRK26" s="11"/>
      <c r="KRQ26" s="11"/>
      <c r="KRW26" s="11"/>
      <c r="KSC26" s="11"/>
      <c r="KSI26" s="11"/>
      <c r="KSO26" s="11"/>
      <c r="KSU26" s="11"/>
      <c r="KTA26" s="11"/>
      <c r="KTG26" s="11"/>
      <c r="KTM26" s="11"/>
      <c r="KTS26" s="11"/>
      <c r="KTY26" s="11"/>
      <c r="KUE26" s="11"/>
      <c r="KUK26" s="11"/>
      <c r="KUQ26" s="11"/>
      <c r="KUW26" s="11"/>
      <c r="KVC26" s="11"/>
      <c r="KVI26" s="11"/>
      <c r="KVO26" s="11"/>
      <c r="KVU26" s="11"/>
      <c r="KWA26" s="11"/>
      <c r="KWG26" s="11"/>
      <c r="KWM26" s="11"/>
      <c r="KWS26" s="11"/>
      <c r="KWY26" s="11"/>
      <c r="KXE26" s="11"/>
      <c r="KXK26" s="11"/>
      <c r="KXQ26" s="11"/>
      <c r="KXW26" s="11"/>
      <c r="KYC26" s="11"/>
      <c r="KYI26" s="11"/>
      <c r="KYO26" s="11"/>
      <c r="KYU26" s="11"/>
      <c r="KZA26" s="11"/>
      <c r="KZG26" s="11"/>
      <c r="KZM26" s="11"/>
      <c r="KZS26" s="11"/>
      <c r="KZY26" s="11"/>
      <c r="LAE26" s="11"/>
      <c r="LAK26" s="11"/>
      <c r="LAQ26" s="11"/>
      <c r="LAW26" s="11"/>
      <c r="LBC26" s="11"/>
      <c r="LBI26" s="11"/>
      <c r="LBO26" s="11"/>
      <c r="LBU26" s="11"/>
      <c r="LCA26" s="11"/>
      <c r="LCG26" s="11"/>
      <c r="LCM26" s="11"/>
      <c r="LCS26" s="11"/>
      <c r="LCY26" s="11"/>
      <c r="LDE26" s="11"/>
      <c r="LDK26" s="11"/>
      <c r="LDQ26" s="11"/>
      <c r="LDW26" s="11"/>
      <c r="LEC26" s="11"/>
      <c r="LEI26" s="11"/>
      <c r="LEO26" s="11"/>
      <c r="LEU26" s="11"/>
      <c r="LFA26" s="11"/>
      <c r="LFG26" s="11"/>
      <c r="LFM26" s="11"/>
      <c r="LFS26" s="11"/>
      <c r="LFY26" s="11"/>
      <c r="LGE26" s="11"/>
      <c r="LGK26" s="11"/>
      <c r="LGQ26" s="11"/>
      <c r="LGW26" s="11"/>
      <c r="LHC26" s="11"/>
      <c r="LHI26" s="11"/>
      <c r="LHO26" s="11"/>
      <c r="LHU26" s="11"/>
      <c r="LIA26" s="11"/>
      <c r="LIG26" s="11"/>
      <c r="LIM26" s="11"/>
      <c r="LIS26" s="11"/>
      <c r="LIY26" s="11"/>
      <c r="LJE26" s="11"/>
      <c r="LJK26" s="11"/>
      <c r="LJQ26" s="11"/>
      <c r="LJW26" s="11"/>
      <c r="LKC26" s="11"/>
      <c r="LKI26" s="11"/>
      <c r="LKO26" s="11"/>
      <c r="LKU26" s="11"/>
      <c r="LLA26" s="11"/>
      <c r="LLG26" s="11"/>
      <c r="LLM26" s="11"/>
      <c r="LLS26" s="11"/>
      <c r="LLY26" s="11"/>
      <c r="LME26" s="11"/>
      <c r="LMK26" s="11"/>
      <c r="LMQ26" s="11"/>
      <c r="LMW26" s="11"/>
      <c r="LNC26" s="11"/>
      <c r="LNI26" s="11"/>
      <c r="LNO26" s="11"/>
      <c r="LNU26" s="11"/>
      <c r="LOA26" s="11"/>
      <c r="LOG26" s="11"/>
      <c r="LOM26" s="11"/>
      <c r="LOS26" s="11"/>
      <c r="LOY26" s="11"/>
      <c r="LPE26" s="11"/>
      <c r="LPK26" s="11"/>
      <c r="LPQ26" s="11"/>
      <c r="LPW26" s="11"/>
      <c r="LQC26" s="11"/>
      <c r="LQI26" s="11"/>
      <c r="LQO26" s="11"/>
      <c r="LQU26" s="11"/>
      <c r="LRA26" s="11"/>
      <c r="LRG26" s="11"/>
      <c r="LRM26" s="11"/>
      <c r="LRS26" s="11"/>
      <c r="LRY26" s="11"/>
      <c r="LSE26" s="11"/>
      <c r="LSK26" s="11"/>
      <c r="LSQ26" s="11"/>
      <c r="LSW26" s="11"/>
      <c r="LTC26" s="11"/>
      <c r="LTI26" s="11"/>
      <c r="LTO26" s="11"/>
      <c r="LTU26" s="11"/>
      <c r="LUA26" s="11"/>
      <c r="LUG26" s="11"/>
      <c r="LUM26" s="11"/>
      <c r="LUS26" s="11"/>
      <c r="LUY26" s="11"/>
      <c r="LVE26" s="11"/>
      <c r="LVK26" s="11"/>
      <c r="LVQ26" s="11"/>
      <c r="LVW26" s="11"/>
      <c r="LWC26" s="11"/>
      <c r="LWI26" s="11"/>
      <c r="LWO26" s="11"/>
      <c r="LWU26" s="11"/>
      <c r="LXA26" s="11"/>
      <c r="LXG26" s="11"/>
      <c r="LXM26" s="11"/>
      <c r="LXS26" s="11"/>
      <c r="LXY26" s="11"/>
      <c r="LYE26" s="11"/>
      <c r="LYK26" s="11"/>
      <c r="LYQ26" s="11"/>
      <c r="LYW26" s="11"/>
      <c r="LZC26" s="11"/>
      <c r="LZI26" s="11"/>
      <c r="LZO26" s="11"/>
      <c r="LZU26" s="11"/>
      <c r="MAA26" s="11"/>
      <c r="MAG26" s="11"/>
      <c r="MAM26" s="11"/>
      <c r="MAS26" s="11"/>
      <c r="MAY26" s="11"/>
      <c r="MBE26" s="11"/>
      <c r="MBK26" s="11"/>
      <c r="MBQ26" s="11"/>
      <c r="MBW26" s="11"/>
      <c r="MCC26" s="11"/>
      <c r="MCI26" s="11"/>
      <c r="MCO26" s="11"/>
      <c r="MCU26" s="11"/>
      <c r="MDA26" s="11"/>
      <c r="MDG26" s="11"/>
      <c r="MDM26" s="11"/>
      <c r="MDS26" s="11"/>
      <c r="MDY26" s="11"/>
      <c r="MEE26" s="11"/>
      <c r="MEK26" s="11"/>
      <c r="MEQ26" s="11"/>
      <c r="MEW26" s="11"/>
      <c r="MFC26" s="11"/>
      <c r="MFI26" s="11"/>
      <c r="MFO26" s="11"/>
      <c r="MFU26" s="11"/>
      <c r="MGA26" s="11"/>
      <c r="MGG26" s="11"/>
      <c r="MGM26" s="11"/>
      <c r="MGS26" s="11"/>
      <c r="MGY26" s="11"/>
      <c r="MHE26" s="11"/>
      <c r="MHK26" s="11"/>
      <c r="MHQ26" s="11"/>
      <c r="MHW26" s="11"/>
      <c r="MIC26" s="11"/>
      <c r="MII26" s="11"/>
      <c r="MIO26" s="11"/>
      <c r="MIU26" s="11"/>
      <c r="MJA26" s="11"/>
      <c r="MJG26" s="11"/>
      <c r="MJM26" s="11"/>
      <c r="MJS26" s="11"/>
      <c r="MJY26" s="11"/>
      <c r="MKE26" s="11"/>
      <c r="MKK26" s="11"/>
      <c r="MKQ26" s="11"/>
      <c r="MKW26" s="11"/>
      <c r="MLC26" s="11"/>
      <c r="MLI26" s="11"/>
      <c r="MLO26" s="11"/>
      <c r="MLU26" s="11"/>
      <c r="MMA26" s="11"/>
      <c r="MMG26" s="11"/>
      <c r="MMM26" s="11"/>
      <c r="MMS26" s="11"/>
      <c r="MMY26" s="11"/>
      <c r="MNE26" s="11"/>
      <c r="MNK26" s="11"/>
      <c r="MNQ26" s="11"/>
      <c r="MNW26" s="11"/>
      <c r="MOC26" s="11"/>
      <c r="MOI26" s="11"/>
      <c r="MOO26" s="11"/>
      <c r="MOU26" s="11"/>
      <c r="MPA26" s="11"/>
      <c r="MPG26" s="11"/>
      <c r="MPM26" s="11"/>
      <c r="MPS26" s="11"/>
      <c r="MPY26" s="11"/>
      <c r="MQE26" s="11"/>
      <c r="MQK26" s="11"/>
      <c r="MQQ26" s="11"/>
      <c r="MQW26" s="11"/>
      <c r="MRC26" s="11"/>
      <c r="MRI26" s="11"/>
      <c r="MRO26" s="11"/>
      <c r="MRU26" s="11"/>
      <c r="MSA26" s="11"/>
      <c r="MSG26" s="11"/>
      <c r="MSM26" s="11"/>
      <c r="MSS26" s="11"/>
      <c r="MSY26" s="11"/>
      <c r="MTE26" s="11"/>
      <c r="MTK26" s="11"/>
      <c r="MTQ26" s="11"/>
      <c r="MTW26" s="11"/>
      <c r="MUC26" s="11"/>
      <c r="MUI26" s="11"/>
      <c r="MUO26" s="11"/>
      <c r="MUU26" s="11"/>
      <c r="MVA26" s="11"/>
      <c r="MVG26" s="11"/>
      <c r="MVM26" s="11"/>
      <c r="MVS26" s="11"/>
      <c r="MVY26" s="11"/>
      <c r="MWE26" s="11"/>
      <c r="MWK26" s="11"/>
      <c r="MWQ26" s="11"/>
      <c r="MWW26" s="11"/>
      <c r="MXC26" s="11"/>
      <c r="MXI26" s="11"/>
      <c r="MXO26" s="11"/>
      <c r="MXU26" s="11"/>
      <c r="MYA26" s="11"/>
      <c r="MYG26" s="11"/>
      <c r="MYM26" s="11"/>
      <c r="MYS26" s="11"/>
      <c r="MYY26" s="11"/>
      <c r="MZE26" s="11"/>
      <c r="MZK26" s="11"/>
      <c r="MZQ26" s="11"/>
      <c r="MZW26" s="11"/>
      <c r="NAC26" s="11"/>
      <c r="NAI26" s="11"/>
      <c r="NAO26" s="11"/>
      <c r="NAU26" s="11"/>
      <c r="NBA26" s="11"/>
      <c r="NBG26" s="11"/>
      <c r="NBM26" s="11"/>
      <c r="NBS26" s="11"/>
      <c r="NBY26" s="11"/>
      <c r="NCE26" s="11"/>
      <c r="NCK26" s="11"/>
      <c r="NCQ26" s="11"/>
      <c r="NCW26" s="11"/>
      <c r="NDC26" s="11"/>
      <c r="NDI26" s="11"/>
      <c r="NDO26" s="11"/>
      <c r="NDU26" s="11"/>
      <c r="NEA26" s="11"/>
      <c r="NEG26" s="11"/>
      <c r="NEM26" s="11"/>
      <c r="NES26" s="11"/>
      <c r="NEY26" s="11"/>
      <c r="NFE26" s="11"/>
      <c r="NFK26" s="11"/>
      <c r="NFQ26" s="11"/>
      <c r="NFW26" s="11"/>
      <c r="NGC26" s="11"/>
      <c r="NGI26" s="11"/>
      <c r="NGO26" s="11"/>
      <c r="NGU26" s="11"/>
      <c r="NHA26" s="11"/>
      <c r="NHG26" s="11"/>
      <c r="NHM26" s="11"/>
      <c r="NHS26" s="11"/>
      <c r="NHY26" s="11"/>
      <c r="NIE26" s="11"/>
      <c r="NIK26" s="11"/>
      <c r="NIQ26" s="11"/>
      <c r="NIW26" s="11"/>
      <c r="NJC26" s="11"/>
      <c r="NJI26" s="11"/>
      <c r="NJO26" s="11"/>
      <c r="NJU26" s="11"/>
      <c r="NKA26" s="11"/>
      <c r="NKG26" s="11"/>
      <c r="NKM26" s="11"/>
      <c r="NKS26" s="11"/>
      <c r="NKY26" s="11"/>
      <c r="NLE26" s="11"/>
      <c r="NLK26" s="11"/>
      <c r="NLQ26" s="11"/>
      <c r="NLW26" s="11"/>
      <c r="NMC26" s="11"/>
      <c r="NMI26" s="11"/>
      <c r="NMO26" s="11"/>
      <c r="NMU26" s="11"/>
      <c r="NNA26" s="11"/>
      <c r="NNG26" s="11"/>
      <c r="NNM26" s="11"/>
      <c r="NNS26" s="11"/>
      <c r="NNY26" s="11"/>
      <c r="NOE26" s="11"/>
      <c r="NOK26" s="11"/>
      <c r="NOQ26" s="11"/>
      <c r="NOW26" s="11"/>
      <c r="NPC26" s="11"/>
      <c r="NPI26" s="11"/>
      <c r="NPO26" s="11"/>
      <c r="NPU26" s="11"/>
      <c r="NQA26" s="11"/>
      <c r="NQG26" s="11"/>
      <c r="NQM26" s="11"/>
      <c r="NQS26" s="11"/>
      <c r="NQY26" s="11"/>
      <c r="NRE26" s="11"/>
      <c r="NRK26" s="11"/>
      <c r="NRQ26" s="11"/>
      <c r="NRW26" s="11"/>
      <c r="NSC26" s="11"/>
      <c r="NSI26" s="11"/>
      <c r="NSO26" s="11"/>
      <c r="NSU26" s="11"/>
      <c r="NTA26" s="11"/>
      <c r="NTG26" s="11"/>
      <c r="NTM26" s="11"/>
      <c r="NTS26" s="11"/>
      <c r="NTY26" s="11"/>
      <c r="NUE26" s="11"/>
      <c r="NUK26" s="11"/>
      <c r="NUQ26" s="11"/>
      <c r="NUW26" s="11"/>
      <c r="NVC26" s="11"/>
      <c r="NVI26" s="11"/>
      <c r="NVO26" s="11"/>
      <c r="NVU26" s="11"/>
      <c r="NWA26" s="11"/>
      <c r="NWG26" s="11"/>
      <c r="NWM26" s="11"/>
      <c r="NWS26" s="11"/>
      <c r="NWY26" s="11"/>
      <c r="NXE26" s="11"/>
      <c r="NXK26" s="11"/>
      <c r="NXQ26" s="11"/>
      <c r="NXW26" s="11"/>
      <c r="NYC26" s="11"/>
      <c r="NYI26" s="11"/>
      <c r="NYO26" s="11"/>
      <c r="NYU26" s="11"/>
      <c r="NZA26" s="11"/>
      <c r="NZG26" s="11"/>
      <c r="NZM26" s="11"/>
      <c r="NZS26" s="11"/>
      <c r="NZY26" s="11"/>
      <c r="OAE26" s="11"/>
      <c r="OAK26" s="11"/>
      <c r="OAQ26" s="11"/>
      <c r="OAW26" s="11"/>
      <c r="OBC26" s="11"/>
      <c r="OBI26" s="11"/>
      <c r="OBO26" s="11"/>
      <c r="OBU26" s="11"/>
      <c r="OCA26" s="11"/>
      <c r="OCG26" s="11"/>
      <c r="OCM26" s="11"/>
      <c r="OCS26" s="11"/>
      <c r="OCY26" s="11"/>
      <c r="ODE26" s="11"/>
      <c r="ODK26" s="11"/>
      <c r="ODQ26" s="11"/>
      <c r="ODW26" s="11"/>
      <c r="OEC26" s="11"/>
      <c r="OEI26" s="11"/>
      <c r="OEO26" s="11"/>
      <c r="OEU26" s="11"/>
      <c r="OFA26" s="11"/>
      <c r="OFG26" s="11"/>
      <c r="OFM26" s="11"/>
      <c r="OFS26" s="11"/>
      <c r="OFY26" s="11"/>
      <c r="OGE26" s="11"/>
      <c r="OGK26" s="11"/>
      <c r="OGQ26" s="11"/>
      <c r="OGW26" s="11"/>
      <c r="OHC26" s="11"/>
      <c r="OHI26" s="11"/>
      <c r="OHO26" s="11"/>
      <c r="OHU26" s="11"/>
      <c r="OIA26" s="11"/>
      <c r="OIG26" s="11"/>
      <c r="OIM26" s="11"/>
      <c r="OIS26" s="11"/>
      <c r="OIY26" s="11"/>
      <c r="OJE26" s="11"/>
      <c r="OJK26" s="11"/>
      <c r="OJQ26" s="11"/>
      <c r="OJW26" s="11"/>
      <c r="OKC26" s="11"/>
      <c r="OKI26" s="11"/>
      <c r="OKO26" s="11"/>
      <c r="OKU26" s="11"/>
      <c r="OLA26" s="11"/>
      <c r="OLG26" s="11"/>
      <c r="OLM26" s="11"/>
      <c r="OLS26" s="11"/>
      <c r="OLY26" s="11"/>
      <c r="OME26" s="11"/>
      <c r="OMK26" s="11"/>
      <c r="OMQ26" s="11"/>
      <c r="OMW26" s="11"/>
      <c r="ONC26" s="11"/>
      <c r="ONI26" s="11"/>
      <c r="ONO26" s="11"/>
      <c r="ONU26" s="11"/>
      <c r="OOA26" s="11"/>
      <c r="OOG26" s="11"/>
      <c r="OOM26" s="11"/>
      <c r="OOS26" s="11"/>
      <c r="OOY26" s="11"/>
      <c r="OPE26" s="11"/>
      <c r="OPK26" s="11"/>
      <c r="OPQ26" s="11"/>
      <c r="OPW26" s="11"/>
      <c r="OQC26" s="11"/>
      <c r="OQI26" s="11"/>
      <c r="OQO26" s="11"/>
      <c r="OQU26" s="11"/>
      <c r="ORA26" s="11"/>
      <c r="ORG26" s="11"/>
      <c r="ORM26" s="11"/>
      <c r="ORS26" s="11"/>
      <c r="ORY26" s="11"/>
      <c r="OSE26" s="11"/>
      <c r="OSK26" s="11"/>
      <c r="OSQ26" s="11"/>
      <c r="OSW26" s="11"/>
      <c r="OTC26" s="11"/>
      <c r="OTI26" s="11"/>
      <c r="OTO26" s="11"/>
      <c r="OTU26" s="11"/>
      <c r="OUA26" s="11"/>
      <c r="OUG26" s="11"/>
      <c r="OUM26" s="11"/>
      <c r="OUS26" s="11"/>
      <c r="OUY26" s="11"/>
      <c r="OVE26" s="11"/>
      <c r="OVK26" s="11"/>
      <c r="OVQ26" s="11"/>
      <c r="OVW26" s="11"/>
      <c r="OWC26" s="11"/>
      <c r="OWI26" s="11"/>
      <c r="OWO26" s="11"/>
      <c r="OWU26" s="11"/>
      <c r="OXA26" s="11"/>
      <c r="OXG26" s="11"/>
      <c r="OXM26" s="11"/>
      <c r="OXS26" s="11"/>
      <c r="OXY26" s="11"/>
      <c r="OYE26" s="11"/>
      <c r="OYK26" s="11"/>
      <c r="OYQ26" s="11"/>
      <c r="OYW26" s="11"/>
      <c r="OZC26" s="11"/>
      <c r="OZI26" s="11"/>
      <c r="OZO26" s="11"/>
      <c r="OZU26" s="11"/>
      <c r="PAA26" s="11"/>
      <c r="PAG26" s="11"/>
      <c r="PAM26" s="11"/>
      <c r="PAS26" s="11"/>
      <c r="PAY26" s="11"/>
      <c r="PBE26" s="11"/>
      <c r="PBK26" s="11"/>
      <c r="PBQ26" s="11"/>
      <c r="PBW26" s="11"/>
      <c r="PCC26" s="11"/>
      <c r="PCI26" s="11"/>
      <c r="PCO26" s="11"/>
      <c r="PCU26" s="11"/>
      <c r="PDA26" s="11"/>
      <c r="PDG26" s="11"/>
      <c r="PDM26" s="11"/>
      <c r="PDS26" s="11"/>
      <c r="PDY26" s="11"/>
      <c r="PEE26" s="11"/>
      <c r="PEK26" s="11"/>
      <c r="PEQ26" s="11"/>
      <c r="PEW26" s="11"/>
      <c r="PFC26" s="11"/>
      <c r="PFI26" s="11"/>
      <c r="PFO26" s="11"/>
      <c r="PFU26" s="11"/>
      <c r="PGA26" s="11"/>
      <c r="PGG26" s="11"/>
      <c r="PGM26" s="11"/>
      <c r="PGS26" s="11"/>
      <c r="PGY26" s="11"/>
      <c r="PHE26" s="11"/>
      <c r="PHK26" s="11"/>
      <c r="PHQ26" s="11"/>
      <c r="PHW26" s="11"/>
      <c r="PIC26" s="11"/>
      <c r="PII26" s="11"/>
      <c r="PIO26" s="11"/>
      <c r="PIU26" s="11"/>
      <c r="PJA26" s="11"/>
      <c r="PJG26" s="11"/>
      <c r="PJM26" s="11"/>
      <c r="PJS26" s="11"/>
      <c r="PJY26" s="11"/>
      <c r="PKE26" s="11"/>
      <c r="PKK26" s="11"/>
      <c r="PKQ26" s="11"/>
      <c r="PKW26" s="11"/>
      <c r="PLC26" s="11"/>
      <c r="PLI26" s="11"/>
      <c r="PLO26" s="11"/>
      <c r="PLU26" s="11"/>
      <c r="PMA26" s="11"/>
      <c r="PMG26" s="11"/>
      <c r="PMM26" s="11"/>
      <c r="PMS26" s="11"/>
      <c r="PMY26" s="11"/>
      <c r="PNE26" s="11"/>
      <c r="PNK26" s="11"/>
      <c r="PNQ26" s="11"/>
      <c r="PNW26" s="11"/>
      <c r="POC26" s="11"/>
      <c r="POI26" s="11"/>
      <c r="POO26" s="11"/>
      <c r="POU26" s="11"/>
      <c r="PPA26" s="11"/>
      <c r="PPG26" s="11"/>
      <c r="PPM26" s="11"/>
      <c r="PPS26" s="11"/>
      <c r="PPY26" s="11"/>
      <c r="PQE26" s="11"/>
      <c r="PQK26" s="11"/>
      <c r="PQQ26" s="11"/>
      <c r="PQW26" s="11"/>
      <c r="PRC26" s="11"/>
      <c r="PRI26" s="11"/>
      <c r="PRO26" s="11"/>
      <c r="PRU26" s="11"/>
      <c r="PSA26" s="11"/>
      <c r="PSG26" s="11"/>
      <c r="PSM26" s="11"/>
      <c r="PSS26" s="11"/>
      <c r="PSY26" s="11"/>
      <c r="PTE26" s="11"/>
      <c r="PTK26" s="11"/>
      <c r="PTQ26" s="11"/>
      <c r="PTW26" s="11"/>
      <c r="PUC26" s="11"/>
      <c r="PUI26" s="11"/>
      <c r="PUO26" s="11"/>
      <c r="PUU26" s="11"/>
      <c r="PVA26" s="11"/>
      <c r="PVG26" s="11"/>
      <c r="PVM26" s="11"/>
      <c r="PVS26" s="11"/>
      <c r="PVY26" s="11"/>
      <c r="PWE26" s="11"/>
      <c r="PWK26" s="11"/>
      <c r="PWQ26" s="11"/>
      <c r="PWW26" s="11"/>
      <c r="PXC26" s="11"/>
      <c r="PXI26" s="11"/>
      <c r="PXO26" s="11"/>
      <c r="PXU26" s="11"/>
      <c r="PYA26" s="11"/>
      <c r="PYG26" s="11"/>
      <c r="PYM26" s="11"/>
      <c r="PYS26" s="11"/>
      <c r="PYY26" s="11"/>
      <c r="PZE26" s="11"/>
      <c r="PZK26" s="11"/>
      <c r="PZQ26" s="11"/>
      <c r="PZW26" s="11"/>
      <c r="QAC26" s="11"/>
      <c r="QAI26" s="11"/>
      <c r="QAO26" s="11"/>
      <c r="QAU26" s="11"/>
      <c r="QBA26" s="11"/>
      <c r="QBG26" s="11"/>
      <c r="QBM26" s="11"/>
      <c r="QBS26" s="11"/>
      <c r="QBY26" s="11"/>
      <c r="QCE26" s="11"/>
      <c r="QCK26" s="11"/>
      <c r="QCQ26" s="11"/>
      <c r="QCW26" s="11"/>
      <c r="QDC26" s="11"/>
      <c r="QDI26" s="11"/>
      <c r="QDO26" s="11"/>
      <c r="QDU26" s="11"/>
      <c r="QEA26" s="11"/>
      <c r="QEG26" s="11"/>
      <c r="QEM26" s="11"/>
      <c r="QES26" s="11"/>
      <c r="QEY26" s="11"/>
      <c r="QFE26" s="11"/>
      <c r="QFK26" s="11"/>
      <c r="QFQ26" s="11"/>
      <c r="QFW26" s="11"/>
      <c r="QGC26" s="11"/>
      <c r="QGI26" s="11"/>
      <c r="QGO26" s="11"/>
      <c r="QGU26" s="11"/>
      <c r="QHA26" s="11"/>
      <c r="QHG26" s="11"/>
      <c r="QHM26" s="11"/>
      <c r="QHS26" s="11"/>
      <c r="QHY26" s="11"/>
      <c r="QIE26" s="11"/>
      <c r="QIK26" s="11"/>
      <c r="QIQ26" s="11"/>
      <c r="QIW26" s="11"/>
      <c r="QJC26" s="11"/>
      <c r="QJI26" s="11"/>
      <c r="QJO26" s="11"/>
      <c r="QJU26" s="11"/>
      <c r="QKA26" s="11"/>
      <c r="QKG26" s="11"/>
      <c r="QKM26" s="11"/>
      <c r="QKS26" s="11"/>
      <c r="QKY26" s="11"/>
      <c r="QLE26" s="11"/>
      <c r="QLK26" s="11"/>
      <c r="QLQ26" s="11"/>
      <c r="QLW26" s="11"/>
      <c r="QMC26" s="11"/>
      <c r="QMI26" s="11"/>
      <c r="QMO26" s="11"/>
      <c r="QMU26" s="11"/>
      <c r="QNA26" s="11"/>
      <c r="QNG26" s="11"/>
      <c r="QNM26" s="11"/>
      <c r="QNS26" s="11"/>
      <c r="QNY26" s="11"/>
      <c r="QOE26" s="11"/>
      <c r="QOK26" s="11"/>
      <c r="QOQ26" s="11"/>
      <c r="QOW26" s="11"/>
      <c r="QPC26" s="11"/>
      <c r="QPI26" s="11"/>
      <c r="QPO26" s="11"/>
      <c r="QPU26" s="11"/>
      <c r="QQA26" s="11"/>
      <c r="QQG26" s="11"/>
      <c r="QQM26" s="11"/>
      <c r="QQS26" s="11"/>
      <c r="QQY26" s="11"/>
      <c r="QRE26" s="11"/>
      <c r="QRK26" s="11"/>
      <c r="QRQ26" s="11"/>
      <c r="QRW26" s="11"/>
      <c r="QSC26" s="11"/>
      <c r="QSI26" s="11"/>
      <c r="QSO26" s="11"/>
      <c r="QSU26" s="11"/>
      <c r="QTA26" s="11"/>
      <c r="QTG26" s="11"/>
      <c r="QTM26" s="11"/>
      <c r="QTS26" s="11"/>
      <c r="QTY26" s="11"/>
      <c r="QUE26" s="11"/>
      <c r="QUK26" s="11"/>
      <c r="QUQ26" s="11"/>
      <c r="QUW26" s="11"/>
      <c r="QVC26" s="11"/>
      <c r="QVI26" s="11"/>
      <c r="QVO26" s="11"/>
      <c r="QVU26" s="11"/>
      <c r="QWA26" s="11"/>
      <c r="QWG26" s="11"/>
      <c r="QWM26" s="11"/>
      <c r="QWS26" s="11"/>
      <c r="QWY26" s="11"/>
      <c r="QXE26" s="11"/>
      <c r="QXK26" s="11"/>
      <c r="QXQ26" s="11"/>
      <c r="QXW26" s="11"/>
      <c r="QYC26" s="11"/>
      <c r="QYI26" s="11"/>
      <c r="QYO26" s="11"/>
      <c r="QYU26" s="11"/>
      <c r="QZA26" s="11"/>
      <c r="QZG26" s="11"/>
      <c r="QZM26" s="11"/>
      <c r="QZS26" s="11"/>
      <c r="QZY26" s="11"/>
      <c r="RAE26" s="11"/>
      <c r="RAK26" s="11"/>
      <c r="RAQ26" s="11"/>
      <c r="RAW26" s="11"/>
      <c r="RBC26" s="11"/>
      <c r="RBI26" s="11"/>
      <c r="RBO26" s="11"/>
      <c r="RBU26" s="11"/>
      <c r="RCA26" s="11"/>
      <c r="RCG26" s="11"/>
      <c r="RCM26" s="11"/>
      <c r="RCS26" s="11"/>
      <c r="RCY26" s="11"/>
      <c r="RDE26" s="11"/>
      <c r="RDK26" s="11"/>
      <c r="RDQ26" s="11"/>
      <c r="RDW26" s="11"/>
      <c r="REC26" s="11"/>
      <c r="REI26" s="11"/>
      <c r="REO26" s="11"/>
      <c r="REU26" s="11"/>
      <c r="RFA26" s="11"/>
      <c r="RFG26" s="11"/>
      <c r="RFM26" s="11"/>
      <c r="RFS26" s="11"/>
      <c r="RFY26" s="11"/>
      <c r="RGE26" s="11"/>
      <c r="RGK26" s="11"/>
      <c r="RGQ26" s="11"/>
      <c r="RGW26" s="11"/>
      <c r="RHC26" s="11"/>
      <c r="RHI26" s="11"/>
      <c r="RHO26" s="11"/>
      <c r="RHU26" s="11"/>
      <c r="RIA26" s="11"/>
      <c r="RIG26" s="11"/>
      <c r="RIM26" s="11"/>
      <c r="RIS26" s="11"/>
      <c r="RIY26" s="11"/>
      <c r="RJE26" s="11"/>
      <c r="RJK26" s="11"/>
      <c r="RJQ26" s="11"/>
      <c r="RJW26" s="11"/>
      <c r="RKC26" s="11"/>
      <c r="RKI26" s="11"/>
      <c r="RKO26" s="11"/>
      <c r="RKU26" s="11"/>
      <c r="RLA26" s="11"/>
      <c r="RLG26" s="11"/>
      <c r="RLM26" s="11"/>
      <c r="RLS26" s="11"/>
      <c r="RLY26" s="11"/>
      <c r="RME26" s="11"/>
      <c r="RMK26" s="11"/>
      <c r="RMQ26" s="11"/>
      <c r="RMW26" s="11"/>
      <c r="RNC26" s="11"/>
      <c r="RNI26" s="11"/>
      <c r="RNO26" s="11"/>
      <c r="RNU26" s="11"/>
      <c r="ROA26" s="11"/>
      <c r="ROG26" s="11"/>
      <c r="ROM26" s="11"/>
      <c r="ROS26" s="11"/>
      <c r="ROY26" s="11"/>
      <c r="RPE26" s="11"/>
      <c r="RPK26" s="11"/>
      <c r="RPQ26" s="11"/>
      <c r="RPW26" s="11"/>
      <c r="RQC26" s="11"/>
      <c r="RQI26" s="11"/>
      <c r="RQO26" s="11"/>
      <c r="RQU26" s="11"/>
      <c r="RRA26" s="11"/>
      <c r="RRG26" s="11"/>
      <c r="RRM26" s="11"/>
      <c r="RRS26" s="11"/>
      <c r="RRY26" s="11"/>
      <c r="RSE26" s="11"/>
      <c r="RSK26" s="11"/>
      <c r="RSQ26" s="11"/>
      <c r="RSW26" s="11"/>
      <c r="RTC26" s="11"/>
      <c r="RTI26" s="11"/>
      <c r="RTO26" s="11"/>
      <c r="RTU26" s="11"/>
      <c r="RUA26" s="11"/>
      <c r="RUG26" s="11"/>
      <c r="RUM26" s="11"/>
      <c r="RUS26" s="11"/>
      <c r="RUY26" s="11"/>
      <c r="RVE26" s="11"/>
      <c r="RVK26" s="11"/>
      <c r="RVQ26" s="11"/>
      <c r="RVW26" s="11"/>
      <c r="RWC26" s="11"/>
      <c r="RWI26" s="11"/>
      <c r="RWO26" s="11"/>
      <c r="RWU26" s="11"/>
      <c r="RXA26" s="11"/>
      <c r="RXG26" s="11"/>
      <c r="RXM26" s="11"/>
      <c r="RXS26" s="11"/>
      <c r="RXY26" s="11"/>
      <c r="RYE26" s="11"/>
      <c r="RYK26" s="11"/>
      <c r="RYQ26" s="11"/>
      <c r="RYW26" s="11"/>
      <c r="RZC26" s="11"/>
      <c r="RZI26" s="11"/>
      <c r="RZO26" s="11"/>
      <c r="RZU26" s="11"/>
      <c r="SAA26" s="11"/>
      <c r="SAG26" s="11"/>
      <c r="SAM26" s="11"/>
      <c r="SAS26" s="11"/>
      <c r="SAY26" s="11"/>
      <c r="SBE26" s="11"/>
      <c r="SBK26" s="11"/>
      <c r="SBQ26" s="11"/>
      <c r="SBW26" s="11"/>
      <c r="SCC26" s="11"/>
      <c r="SCI26" s="11"/>
      <c r="SCO26" s="11"/>
      <c r="SCU26" s="11"/>
      <c r="SDA26" s="11"/>
      <c r="SDG26" s="11"/>
      <c r="SDM26" s="11"/>
      <c r="SDS26" s="11"/>
      <c r="SDY26" s="11"/>
      <c r="SEE26" s="11"/>
      <c r="SEK26" s="11"/>
      <c r="SEQ26" s="11"/>
      <c r="SEW26" s="11"/>
      <c r="SFC26" s="11"/>
      <c r="SFI26" s="11"/>
      <c r="SFO26" s="11"/>
      <c r="SFU26" s="11"/>
      <c r="SGA26" s="11"/>
      <c r="SGG26" s="11"/>
      <c r="SGM26" s="11"/>
      <c r="SGS26" s="11"/>
      <c r="SGY26" s="11"/>
      <c r="SHE26" s="11"/>
      <c r="SHK26" s="11"/>
      <c r="SHQ26" s="11"/>
      <c r="SHW26" s="11"/>
      <c r="SIC26" s="11"/>
      <c r="SII26" s="11"/>
      <c r="SIO26" s="11"/>
      <c r="SIU26" s="11"/>
      <c r="SJA26" s="11"/>
      <c r="SJG26" s="11"/>
      <c r="SJM26" s="11"/>
      <c r="SJS26" s="11"/>
      <c r="SJY26" s="11"/>
      <c r="SKE26" s="11"/>
      <c r="SKK26" s="11"/>
      <c r="SKQ26" s="11"/>
      <c r="SKW26" s="11"/>
      <c r="SLC26" s="11"/>
      <c r="SLI26" s="11"/>
      <c r="SLO26" s="11"/>
      <c r="SLU26" s="11"/>
      <c r="SMA26" s="11"/>
      <c r="SMG26" s="11"/>
      <c r="SMM26" s="11"/>
      <c r="SMS26" s="11"/>
      <c r="SMY26" s="11"/>
      <c r="SNE26" s="11"/>
      <c r="SNK26" s="11"/>
      <c r="SNQ26" s="11"/>
      <c r="SNW26" s="11"/>
      <c r="SOC26" s="11"/>
      <c r="SOI26" s="11"/>
      <c r="SOO26" s="11"/>
      <c r="SOU26" s="11"/>
      <c r="SPA26" s="11"/>
      <c r="SPG26" s="11"/>
      <c r="SPM26" s="11"/>
      <c r="SPS26" s="11"/>
      <c r="SPY26" s="11"/>
      <c r="SQE26" s="11"/>
      <c r="SQK26" s="11"/>
      <c r="SQQ26" s="11"/>
      <c r="SQW26" s="11"/>
      <c r="SRC26" s="11"/>
      <c r="SRI26" s="11"/>
      <c r="SRO26" s="11"/>
      <c r="SRU26" s="11"/>
      <c r="SSA26" s="11"/>
      <c r="SSG26" s="11"/>
      <c r="SSM26" s="11"/>
      <c r="SSS26" s="11"/>
      <c r="SSY26" s="11"/>
      <c r="STE26" s="11"/>
      <c r="STK26" s="11"/>
      <c r="STQ26" s="11"/>
      <c r="STW26" s="11"/>
      <c r="SUC26" s="11"/>
      <c r="SUI26" s="11"/>
      <c r="SUO26" s="11"/>
      <c r="SUU26" s="11"/>
      <c r="SVA26" s="11"/>
      <c r="SVG26" s="11"/>
      <c r="SVM26" s="11"/>
      <c r="SVS26" s="11"/>
      <c r="SVY26" s="11"/>
      <c r="SWE26" s="11"/>
      <c r="SWK26" s="11"/>
      <c r="SWQ26" s="11"/>
      <c r="SWW26" s="11"/>
      <c r="SXC26" s="11"/>
      <c r="SXI26" s="11"/>
      <c r="SXO26" s="11"/>
      <c r="SXU26" s="11"/>
      <c r="SYA26" s="11"/>
      <c r="SYG26" s="11"/>
      <c r="SYM26" s="11"/>
      <c r="SYS26" s="11"/>
      <c r="SYY26" s="11"/>
      <c r="SZE26" s="11"/>
      <c r="SZK26" s="11"/>
      <c r="SZQ26" s="11"/>
      <c r="SZW26" s="11"/>
      <c r="TAC26" s="11"/>
      <c r="TAI26" s="11"/>
      <c r="TAO26" s="11"/>
      <c r="TAU26" s="11"/>
      <c r="TBA26" s="11"/>
      <c r="TBG26" s="11"/>
      <c r="TBM26" s="11"/>
      <c r="TBS26" s="11"/>
      <c r="TBY26" s="11"/>
      <c r="TCE26" s="11"/>
      <c r="TCK26" s="11"/>
      <c r="TCQ26" s="11"/>
      <c r="TCW26" s="11"/>
      <c r="TDC26" s="11"/>
      <c r="TDI26" s="11"/>
      <c r="TDO26" s="11"/>
      <c r="TDU26" s="11"/>
      <c r="TEA26" s="11"/>
      <c r="TEG26" s="11"/>
      <c r="TEM26" s="11"/>
      <c r="TES26" s="11"/>
      <c r="TEY26" s="11"/>
      <c r="TFE26" s="11"/>
      <c r="TFK26" s="11"/>
      <c r="TFQ26" s="11"/>
      <c r="TFW26" s="11"/>
      <c r="TGC26" s="11"/>
      <c r="TGI26" s="11"/>
      <c r="TGO26" s="11"/>
      <c r="TGU26" s="11"/>
      <c r="THA26" s="11"/>
      <c r="THG26" s="11"/>
      <c r="THM26" s="11"/>
      <c r="THS26" s="11"/>
      <c r="THY26" s="11"/>
      <c r="TIE26" s="11"/>
      <c r="TIK26" s="11"/>
      <c r="TIQ26" s="11"/>
      <c r="TIW26" s="11"/>
      <c r="TJC26" s="11"/>
      <c r="TJI26" s="11"/>
      <c r="TJO26" s="11"/>
      <c r="TJU26" s="11"/>
      <c r="TKA26" s="11"/>
      <c r="TKG26" s="11"/>
      <c r="TKM26" s="11"/>
      <c r="TKS26" s="11"/>
      <c r="TKY26" s="11"/>
      <c r="TLE26" s="11"/>
      <c r="TLK26" s="11"/>
      <c r="TLQ26" s="11"/>
      <c r="TLW26" s="11"/>
      <c r="TMC26" s="11"/>
      <c r="TMI26" s="11"/>
      <c r="TMO26" s="11"/>
      <c r="TMU26" s="11"/>
      <c r="TNA26" s="11"/>
      <c r="TNG26" s="11"/>
      <c r="TNM26" s="11"/>
      <c r="TNS26" s="11"/>
      <c r="TNY26" s="11"/>
      <c r="TOE26" s="11"/>
      <c r="TOK26" s="11"/>
      <c r="TOQ26" s="11"/>
      <c r="TOW26" s="11"/>
      <c r="TPC26" s="11"/>
      <c r="TPI26" s="11"/>
      <c r="TPO26" s="11"/>
      <c r="TPU26" s="11"/>
      <c r="TQA26" s="11"/>
      <c r="TQG26" s="11"/>
      <c r="TQM26" s="11"/>
      <c r="TQS26" s="11"/>
      <c r="TQY26" s="11"/>
      <c r="TRE26" s="11"/>
      <c r="TRK26" s="11"/>
      <c r="TRQ26" s="11"/>
      <c r="TRW26" s="11"/>
      <c r="TSC26" s="11"/>
      <c r="TSI26" s="11"/>
      <c r="TSO26" s="11"/>
      <c r="TSU26" s="11"/>
      <c r="TTA26" s="11"/>
      <c r="TTG26" s="11"/>
      <c r="TTM26" s="11"/>
      <c r="TTS26" s="11"/>
      <c r="TTY26" s="11"/>
      <c r="TUE26" s="11"/>
      <c r="TUK26" s="11"/>
      <c r="TUQ26" s="11"/>
      <c r="TUW26" s="11"/>
      <c r="TVC26" s="11"/>
      <c r="TVI26" s="11"/>
      <c r="TVO26" s="11"/>
      <c r="TVU26" s="11"/>
      <c r="TWA26" s="11"/>
      <c r="TWG26" s="11"/>
      <c r="TWM26" s="11"/>
      <c r="TWS26" s="11"/>
      <c r="TWY26" s="11"/>
      <c r="TXE26" s="11"/>
      <c r="TXK26" s="11"/>
      <c r="TXQ26" s="11"/>
      <c r="TXW26" s="11"/>
      <c r="TYC26" s="11"/>
      <c r="TYI26" s="11"/>
      <c r="TYO26" s="11"/>
      <c r="TYU26" s="11"/>
      <c r="TZA26" s="11"/>
      <c r="TZG26" s="11"/>
      <c r="TZM26" s="11"/>
      <c r="TZS26" s="11"/>
      <c r="TZY26" s="11"/>
      <c r="UAE26" s="11"/>
      <c r="UAK26" s="11"/>
      <c r="UAQ26" s="11"/>
      <c r="UAW26" s="11"/>
      <c r="UBC26" s="11"/>
      <c r="UBI26" s="11"/>
      <c r="UBO26" s="11"/>
      <c r="UBU26" s="11"/>
      <c r="UCA26" s="11"/>
      <c r="UCG26" s="11"/>
      <c r="UCM26" s="11"/>
      <c r="UCS26" s="11"/>
      <c r="UCY26" s="11"/>
      <c r="UDE26" s="11"/>
      <c r="UDK26" s="11"/>
      <c r="UDQ26" s="11"/>
      <c r="UDW26" s="11"/>
      <c r="UEC26" s="11"/>
      <c r="UEI26" s="11"/>
      <c r="UEO26" s="11"/>
      <c r="UEU26" s="11"/>
      <c r="UFA26" s="11"/>
      <c r="UFG26" s="11"/>
      <c r="UFM26" s="11"/>
      <c r="UFS26" s="11"/>
      <c r="UFY26" s="11"/>
      <c r="UGE26" s="11"/>
      <c r="UGK26" s="11"/>
      <c r="UGQ26" s="11"/>
      <c r="UGW26" s="11"/>
      <c r="UHC26" s="11"/>
      <c r="UHI26" s="11"/>
      <c r="UHO26" s="11"/>
      <c r="UHU26" s="11"/>
      <c r="UIA26" s="11"/>
      <c r="UIG26" s="11"/>
      <c r="UIM26" s="11"/>
      <c r="UIS26" s="11"/>
      <c r="UIY26" s="11"/>
      <c r="UJE26" s="11"/>
      <c r="UJK26" s="11"/>
      <c r="UJQ26" s="11"/>
      <c r="UJW26" s="11"/>
      <c r="UKC26" s="11"/>
      <c r="UKI26" s="11"/>
      <c r="UKO26" s="11"/>
      <c r="UKU26" s="11"/>
      <c r="ULA26" s="11"/>
      <c r="ULG26" s="11"/>
      <c r="ULM26" s="11"/>
      <c r="ULS26" s="11"/>
      <c r="ULY26" s="11"/>
      <c r="UME26" s="11"/>
      <c r="UMK26" s="11"/>
      <c r="UMQ26" s="11"/>
      <c r="UMW26" s="11"/>
      <c r="UNC26" s="11"/>
      <c r="UNI26" s="11"/>
      <c r="UNO26" s="11"/>
      <c r="UNU26" s="11"/>
      <c r="UOA26" s="11"/>
      <c r="UOG26" s="11"/>
      <c r="UOM26" s="11"/>
      <c r="UOS26" s="11"/>
      <c r="UOY26" s="11"/>
      <c r="UPE26" s="11"/>
      <c r="UPK26" s="11"/>
      <c r="UPQ26" s="11"/>
      <c r="UPW26" s="11"/>
      <c r="UQC26" s="11"/>
      <c r="UQI26" s="11"/>
      <c r="UQO26" s="11"/>
      <c r="UQU26" s="11"/>
      <c r="URA26" s="11"/>
      <c r="URG26" s="11"/>
      <c r="URM26" s="11"/>
      <c r="URS26" s="11"/>
      <c r="URY26" s="11"/>
      <c r="USE26" s="11"/>
      <c r="USK26" s="11"/>
      <c r="USQ26" s="11"/>
      <c r="USW26" s="11"/>
      <c r="UTC26" s="11"/>
      <c r="UTI26" s="11"/>
      <c r="UTO26" s="11"/>
      <c r="UTU26" s="11"/>
      <c r="UUA26" s="11"/>
      <c r="UUG26" s="11"/>
      <c r="UUM26" s="11"/>
      <c r="UUS26" s="11"/>
      <c r="UUY26" s="11"/>
      <c r="UVE26" s="11"/>
      <c r="UVK26" s="11"/>
      <c r="UVQ26" s="11"/>
      <c r="UVW26" s="11"/>
      <c r="UWC26" s="11"/>
      <c r="UWI26" s="11"/>
      <c r="UWO26" s="11"/>
      <c r="UWU26" s="11"/>
      <c r="UXA26" s="11"/>
      <c r="UXG26" s="11"/>
      <c r="UXM26" s="11"/>
      <c r="UXS26" s="11"/>
      <c r="UXY26" s="11"/>
      <c r="UYE26" s="11"/>
      <c r="UYK26" s="11"/>
      <c r="UYQ26" s="11"/>
      <c r="UYW26" s="11"/>
      <c r="UZC26" s="11"/>
      <c r="UZI26" s="11"/>
      <c r="UZO26" s="11"/>
      <c r="UZU26" s="11"/>
      <c r="VAA26" s="11"/>
      <c r="VAG26" s="11"/>
      <c r="VAM26" s="11"/>
      <c r="VAS26" s="11"/>
      <c r="VAY26" s="11"/>
      <c r="VBE26" s="11"/>
      <c r="VBK26" s="11"/>
      <c r="VBQ26" s="11"/>
      <c r="VBW26" s="11"/>
      <c r="VCC26" s="11"/>
      <c r="VCI26" s="11"/>
      <c r="VCO26" s="11"/>
      <c r="VCU26" s="11"/>
      <c r="VDA26" s="11"/>
      <c r="VDG26" s="11"/>
      <c r="VDM26" s="11"/>
      <c r="VDS26" s="11"/>
      <c r="VDY26" s="11"/>
      <c r="VEE26" s="11"/>
      <c r="VEK26" s="11"/>
      <c r="VEQ26" s="11"/>
      <c r="VEW26" s="11"/>
      <c r="VFC26" s="11"/>
      <c r="VFI26" s="11"/>
      <c r="VFO26" s="11"/>
      <c r="VFU26" s="11"/>
      <c r="VGA26" s="11"/>
      <c r="VGG26" s="11"/>
      <c r="VGM26" s="11"/>
      <c r="VGS26" s="11"/>
      <c r="VGY26" s="11"/>
      <c r="VHE26" s="11"/>
      <c r="VHK26" s="11"/>
      <c r="VHQ26" s="11"/>
      <c r="VHW26" s="11"/>
      <c r="VIC26" s="11"/>
      <c r="VII26" s="11"/>
      <c r="VIO26" s="11"/>
      <c r="VIU26" s="11"/>
      <c r="VJA26" s="11"/>
      <c r="VJG26" s="11"/>
      <c r="VJM26" s="11"/>
      <c r="VJS26" s="11"/>
      <c r="VJY26" s="11"/>
      <c r="VKE26" s="11"/>
      <c r="VKK26" s="11"/>
      <c r="VKQ26" s="11"/>
      <c r="VKW26" s="11"/>
      <c r="VLC26" s="11"/>
      <c r="VLI26" s="11"/>
      <c r="VLO26" s="11"/>
      <c r="VLU26" s="11"/>
      <c r="VMA26" s="11"/>
      <c r="VMG26" s="11"/>
      <c r="VMM26" s="11"/>
      <c r="VMS26" s="11"/>
      <c r="VMY26" s="11"/>
      <c r="VNE26" s="11"/>
      <c r="VNK26" s="11"/>
      <c r="VNQ26" s="11"/>
      <c r="VNW26" s="11"/>
      <c r="VOC26" s="11"/>
      <c r="VOI26" s="11"/>
      <c r="VOO26" s="11"/>
      <c r="VOU26" s="11"/>
      <c r="VPA26" s="11"/>
      <c r="VPG26" s="11"/>
      <c r="VPM26" s="11"/>
      <c r="VPS26" s="11"/>
      <c r="VPY26" s="11"/>
      <c r="VQE26" s="11"/>
      <c r="VQK26" s="11"/>
      <c r="VQQ26" s="11"/>
      <c r="VQW26" s="11"/>
      <c r="VRC26" s="11"/>
      <c r="VRI26" s="11"/>
      <c r="VRO26" s="11"/>
      <c r="VRU26" s="11"/>
      <c r="VSA26" s="11"/>
      <c r="VSG26" s="11"/>
      <c r="VSM26" s="11"/>
      <c r="VSS26" s="11"/>
      <c r="VSY26" s="11"/>
      <c r="VTE26" s="11"/>
      <c r="VTK26" s="11"/>
      <c r="VTQ26" s="11"/>
      <c r="VTW26" s="11"/>
      <c r="VUC26" s="11"/>
      <c r="VUI26" s="11"/>
      <c r="VUO26" s="11"/>
      <c r="VUU26" s="11"/>
      <c r="VVA26" s="11"/>
      <c r="VVG26" s="11"/>
      <c r="VVM26" s="11"/>
      <c r="VVS26" s="11"/>
      <c r="VVY26" s="11"/>
      <c r="VWE26" s="11"/>
      <c r="VWK26" s="11"/>
      <c r="VWQ26" s="11"/>
      <c r="VWW26" s="11"/>
      <c r="VXC26" s="11"/>
      <c r="VXI26" s="11"/>
      <c r="VXO26" s="11"/>
      <c r="VXU26" s="11"/>
      <c r="VYA26" s="11"/>
      <c r="VYG26" s="11"/>
      <c r="VYM26" s="11"/>
      <c r="VYS26" s="11"/>
      <c r="VYY26" s="11"/>
      <c r="VZE26" s="11"/>
      <c r="VZK26" s="11"/>
      <c r="VZQ26" s="11"/>
      <c r="VZW26" s="11"/>
      <c r="WAC26" s="11"/>
      <c r="WAI26" s="11"/>
      <c r="WAO26" s="11"/>
      <c r="WAU26" s="11"/>
      <c r="WBA26" s="11"/>
      <c r="WBG26" s="11"/>
      <c r="WBM26" s="11"/>
      <c r="WBS26" s="11"/>
      <c r="WBY26" s="11"/>
      <c r="WCE26" s="11"/>
      <c r="WCK26" s="11"/>
      <c r="WCQ26" s="11"/>
      <c r="WCW26" s="11"/>
      <c r="WDC26" s="11"/>
      <c r="WDI26" s="11"/>
      <c r="WDO26" s="11"/>
      <c r="WDU26" s="11"/>
      <c r="WEA26" s="11"/>
      <c r="WEG26" s="11"/>
      <c r="WEM26" s="11"/>
      <c r="WES26" s="11"/>
      <c r="WEY26" s="11"/>
      <c r="WFE26" s="11"/>
      <c r="WFK26" s="11"/>
      <c r="WFQ26" s="11"/>
      <c r="WFW26" s="11"/>
      <c r="WGC26" s="11"/>
      <c r="WGI26" s="11"/>
      <c r="WGO26" s="11"/>
      <c r="WGU26" s="11"/>
      <c r="WHA26" s="11"/>
      <c r="WHG26" s="11"/>
      <c r="WHM26" s="11"/>
      <c r="WHS26" s="11"/>
      <c r="WHY26" s="11"/>
      <c r="WIE26" s="11"/>
      <c r="WIK26" s="11"/>
      <c r="WIQ26" s="11"/>
      <c r="WIW26" s="11"/>
      <c r="WJC26" s="11"/>
      <c r="WJI26" s="11"/>
      <c r="WJO26" s="11"/>
      <c r="WJU26" s="11"/>
      <c r="WKA26" s="11"/>
      <c r="WKG26" s="11"/>
      <c r="WKM26" s="11"/>
      <c r="WKS26" s="11"/>
      <c r="WKY26" s="11"/>
      <c r="WLE26" s="11"/>
      <c r="WLK26" s="11"/>
      <c r="WLQ26" s="11"/>
      <c r="WLW26" s="11"/>
      <c r="WMC26" s="11"/>
      <c r="WMI26" s="11"/>
      <c r="WMO26" s="11"/>
      <c r="WMU26" s="11"/>
      <c r="WNA26" s="11"/>
      <c r="WNG26" s="11"/>
      <c r="WNM26" s="11"/>
      <c r="WNS26" s="11"/>
      <c r="WNY26" s="11"/>
      <c r="WOE26" s="11"/>
      <c r="WOK26" s="11"/>
      <c r="WOQ26" s="11"/>
      <c r="WOW26" s="11"/>
      <c r="WPC26" s="11"/>
      <c r="WPI26" s="11"/>
      <c r="WPO26" s="11"/>
      <c r="WPU26" s="11"/>
      <c r="WQA26" s="11"/>
      <c r="WQG26" s="11"/>
      <c r="WQM26" s="11"/>
      <c r="WQS26" s="11"/>
      <c r="WQY26" s="11"/>
      <c r="WRE26" s="11"/>
      <c r="WRK26" s="11"/>
      <c r="WRQ26" s="11"/>
      <c r="WRW26" s="11"/>
      <c r="WSC26" s="11"/>
      <c r="WSI26" s="11"/>
      <c r="WSO26" s="11"/>
      <c r="WSU26" s="11"/>
      <c r="WTA26" s="11"/>
      <c r="WTG26" s="11"/>
      <c r="WTM26" s="11"/>
      <c r="WTS26" s="11"/>
      <c r="WTY26" s="11"/>
      <c r="WUE26" s="11"/>
      <c r="WUK26" s="11"/>
      <c r="WUQ26" s="11"/>
      <c r="WUW26" s="11"/>
      <c r="WVC26" s="11"/>
      <c r="WVI26" s="11"/>
      <c r="WVO26" s="11"/>
      <c r="WVU26" s="11"/>
      <c r="WWA26" s="11"/>
      <c r="WWG26" s="11"/>
      <c r="WWM26" s="11"/>
      <c r="WWS26" s="11"/>
      <c r="WWY26" s="11"/>
      <c r="WXE26" s="11"/>
      <c r="WXK26" s="11"/>
      <c r="WXQ26" s="11"/>
      <c r="WXW26" s="11"/>
      <c r="WYC26" s="11"/>
      <c r="WYI26" s="11"/>
      <c r="WYO26" s="11"/>
      <c r="WYU26" s="11"/>
      <c r="WZA26" s="11"/>
      <c r="WZG26" s="11"/>
      <c r="WZM26" s="11"/>
      <c r="WZS26" s="11"/>
      <c r="WZY26" s="11"/>
      <c r="XAE26" s="11"/>
      <c r="XAK26" s="11"/>
      <c r="XAQ26" s="11"/>
      <c r="XAW26" s="11"/>
      <c r="XBC26" s="11"/>
      <c r="XBI26" s="11"/>
      <c r="XBO26" s="11"/>
      <c r="XBU26" s="11"/>
      <c r="XCA26" s="11"/>
      <c r="XCG26" s="11"/>
      <c r="XCM26" s="11"/>
      <c r="XCS26" s="11"/>
      <c r="XCY26" s="11"/>
      <c r="XDE26" s="11"/>
      <c r="XDK26" s="11"/>
      <c r="XDQ26" s="11"/>
      <c r="XDW26" s="11"/>
      <c r="XEC26" s="11"/>
      <c r="XEI26" s="11"/>
      <c r="XEO26" s="11"/>
      <c r="XEU26" s="11"/>
      <c r="XFA26" s="11"/>
    </row>
    <row r="27" spans="1:1021 1027:2047 2053:3067 3073:4093 4099:5119 5125:6139 6145:7165 7171:8191 8197:9211 9217:10237 10243:11263 11269:12283 12289:13309 13315:14335 14341:15355 15361:16381" s="326" customFormat="1" ht="19.95" customHeight="1" x14ac:dyDescent="0.3">
      <c r="A27" s="11" t="s">
        <v>1</v>
      </c>
      <c r="B27" s="327">
        <v>513</v>
      </c>
      <c r="C27" s="327">
        <v>4496</v>
      </c>
      <c r="D27" s="327">
        <v>444</v>
      </c>
      <c r="E27" s="327">
        <v>150</v>
      </c>
      <c r="F27" s="327">
        <f>SUM(B27:E27)</f>
        <v>5603</v>
      </c>
      <c r="G27" s="11"/>
      <c r="M27" s="11"/>
      <c r="S27" s="11"/>
      <c r="Y27" s="11"/>
      <c r="AE27" s="11"/>
      <c r="AK27" s="11"/>
      <c r="AQ27" s="11"/>
      <c r="AW27" s="11"/>
      <c r="BC27" s="11"/>
      <c r="BI27" s="11"/>
      <c r="BO27" s="11"/>
      <c r="BU27" s="11"/>
      <c r="CA27" s="11"/>
      <c r="CG27" s="11"/>
      <c r="CM27" s="11"/>
      <c r="CS27" s="11"/>
      <c r="CY27" s="11"/>
      <c r="DE27" s="11"/>
      <c r="DK27" s="11"/>
      <c r="DQ27" s="11"/>
      <c r="DW27" s="11"/>
      <c r="EC27" s="11"/>
      <c r="EI27" s="11"/>
      <c r="EO27" s="11"/>
      <c r="EU27" s="11"/>
      <c r="FA27" s="11"/>
      <c r="FG27" s="11"/>
      <c r="FM27" s="11"/>
      <c r="FS27" s="11"/>
      <c r="FY27" s="11"/>
      <c r="GE27" s="11"/>
      <c r="GK27" s="11"/>
      <c r="GQ27" s="11"/>
      <c r="GW27" s="11"/>
      <c r="HC27" s="11"/>
      <c r="HI27" s="11"/>
      <c r="HO27" s="11"/>
      <c r="HU27" s="11"/>
      <c r="IA27" s="11"/>
      <c r="IG27" s="11"/>
      <c r="IM27" s="11"/>
      <c r="IS27" s="11"/>
      <c r="IY27" s="11"/>
      <c r="JE27" s="11"/>
      <c r="JK27" s="11"/>
      <c r="JQ27" s="11"/>
      <c r="JW27" s="11"/>
      <c r="KC27" s="11"/>
      <c r="KI27" s="11"/>
      <c r="KO27" s="11"/>
      <c r="KU27" s="11"/>
      <c r="LA27" s="11"/>
      <c r="LG27" s="11"/>
      <c r="LM27" s="11"/>
      <c r="LS27" s="11"/>
      <c r="LY27" s="11"/>
      <c r="ME27" s="11"/>
      <c r="MK27" s="11"/>
      <c r="MQ27" s="11"/>
      <c r="MW27" s="11"/>
      <c r="NC27" s="11"/>
      <c r="NI27" s="11"/>
      <c r="NO27" s="11"/>
      <c r="NU27" s="11"/>
      <c r="OA27" s="11"/>
      <c r="OG27" s="11"/>
      <c r="OM27" s="11"/>
      <c r="OS27" s="11"/>
      <c r="OY27" s="11"/>
      <c r="PE27" s="11"/>
      <c r="PK27" s="11"/>
      <c r="PQ27" s="11"/>
      <c r="PW27" s="11"/>
      <c r="QC27" s="11"/>
      <c r="QI27" s="11"/>
      <c r="QO27" s="11"/>
      <c r="QU27" s="11"/>
      <c r="RA27" s="11"/>
      <c r="RG27" s="11"/>
      <c r="RM27" s="11"/>
      <c r="RS27" s="11"/>
      <c r="RY27" s="11"/>
      <c r="SE27" s="11"/>
      <c r="SK27" s="11"/>
      <c r="SQ27" s="11"/>
      <c r="SW27" s="11"/>
      <c r="TC27" s="11"/>
      <c r="TI27" s="11"/>
      <c r="TO27" s="11"/>
      <c r="TU27" s="11"/>
      <c r="UA27" s="11"/>
      <c r="UG27" s="11"/>
      <c r="UM27" s="11"/>
      <c r="US27" s="11"/>
      <c r="UY27" s="11"/>
      <c r="VE27" s="11"/>
      <c r="VK27" s="11"/>
      <c r="VQ27" s="11"/>
      <c r="VW27" s="11"/>
      <c r="WC27" s="11"/>
      <c r="WI27" s="11"/>
      <c r="WO27" s="11"/>
      <c r="WU27" s="11"/>
      <c r="XA27" s="11"/>
      <c r="XG27" s="11"/>
      <c r="XM27" s="11"/>
      <c r="XS27" s="11"/>
      <c r="XY27" s="11"/>
      <c r="YE27" s="11"/>
      <c r="YK27" s="11"/>
      <c r="YQ27" s="11"/>
      <c r="YW27" s="11"/>
      <c r="ZC27" s="11"/>
      <c r="ZI27" s="11"/>
      <c r="ZO27" s="11"/>
      <c r="ZU27" s="11"/>
      <c r="AAA27" s="11"/>
      <c r="AAG27" s="11"/>
      <c r="AAM27" s="11"/>
      <c r="AAS27" s="11"/>
      <c r="AAY27" s="11"/>
      <c r="ABE27" s="11"/>
      <c r="ABK27" s="11"/>
      <c r="ABQ27" s="11"/>
      <c r="ABW27" s="11"/>
      <c r="ACC27" s="11"/>
      <c r="ACI27" s="11"/>
      <c r="ACO27" s="11"/>
      <c r="ACU27" s="11"/>
      <c r="ADA27" s="11"/>
      <c r="ADG27" s="11"/>
      <c r="ADM27" s="11"/>
      <c r="ADS27" s="11"/>
      <c r="ADY27" s="11"/>
      <c r="AEE27" s="11"/>
      <c r="AEK27" s="11"/>
      <c r="AEQ27" s="11"/>
      <c r="AEW27" s="11"/>
      <c r="AFC27" s="11"/>
      <c r="AFI27" s="11"/>
      <c r="AFO27" s="11"/>
      <c r="AFU27" s="11"/>
      <c r="AGA27" s="11"/>
      <c r="AGG27" s="11"/>
      <c r="AGM27" s="11"/>
      <c r="AGS27" s="11"/>
      <c r="AGY27" s="11"/>
      <c r="AHE27" s="11"/>
      <c r="AHK27" s="11"/>
      <c r="AHQ27" s="11"/>
      <c r="AHW27" s="11"/>
      <c r="AIC27" s="11"/>
      <c r="AII27" s="11"/>
      <c r="AIO27" s="11"/>
      <c r="AIU27" s="11"/>
      <c r="AJA27" s="11"/>
      <c r="AJG27" s="11"/>
      <c r="AJM27" s="11"/>
      <c r="AJS27" s="11"/>
      <c r="AJY27" s="11"/>
      <c r="AKE27" s="11"/>
      <c r="AKK27" s="11"/>
      <c r="AKQ27" s="11"/>
      <c r="AKW27" s="11"/>
      <c r="ALC27" s="11"/>
      <c r="ALI27" s="11"/>
      <c r="ALO27" s="11"/>
      <c r="ALU27" s="11"/>
      <c r="AMA27" s="11"/>
      <c r="AMG27" s="11"/>
      <c r="AMM27" s="11"/>
      <c r="AMS27" s="11"/>
      <c r="AMY27" s="11"/>
      <c r="ANE27" s="11"/>
      <c r="ANK27" s="11"/>
      <c r="ANQ27" s="11"/>
      <c r="ANW27" s="11"/>
      <c r="AOC27" s="11"/>
      <c r="AOI27" s="11"/>
      <c r="AOO27" s="11"/>
      <c r="AOU27" s="11"/>
      <c r="APA27" s="11"/>
      <c r="APG27" s="11"/>
      <c r="APM27" s="11"/>
      <c r="APS27" s="11"/>
      <c r="APY27" s="11"/>
      <c r="AQE27" s="11"/>
      <c r="AQK27" s="11"/>
      <c r="AQQ27" s="11"/>
      <c r="AQW27" s="11"/>
      <c r="ARC27" s="11"/>
      <c r="ARI27" s="11"/>
      <c r="ARO27" s="11"/>
      <c r="ARU27" s="11"/>
      <c r="ASA27" s="11"/>
      <c r="ASG27" s="11"/>
      <c r="ASM27" s="11"/>
      <c r="ASS27" s="11"/>
      <c r="ASY27" s="11"/>
      <c r="ATE27" s="11"/>
      <c r="ATK27" s="11"/>
      <c r="ATQ27" s="11"/>
      <c r="ATW27" s="11"/>
      <c r="AUC27" s="11"/>
      <c r="AUI27" s="11"/>
      <c r="AUO27" s="11"/>
      <c r="AUU27" s="11"/>
      <c r="AVA27" s="11"/>
      <c r="AVG27" s="11"/>
      <c r="AVM27" s="11"/>
      <c r="AVS27" s="11"/>
      <c r="AVY27" s="11"/>
      <c r="AWE27" s="11"/>
      <c r="AWK27" s="11"/>
      <c r="AWQ27" s="11"/>
      <c r="AWW27" s="11"/>
      <c r="AXC27" s="11"/>
      <c r="AXI27" s="11"/>
      <c r="AXO27" s="11"/>
      <c r="AXU27" s="11"/>
      <c r="AYA27" s="11"/>
      <c r="AYG27" s="11"/>
      <c r="AYM27" s="11"/>
      <c r="AYS27" s="11"/>
      <c r="AYY27" s="11"/>
      <c r="AZE27" s="11"/>
      <c r="AZK27" s="11"/>
      <c r="AZQ27" s="11"/>
      <c r="AZW27" s="11"/>
      <c r="BAC27" s="11"/>
      <c r="BAI27" s="11"/>
      <c r="BAO27" s="11"/>
      <c r="BAU27" s="11"/>
      <c r="BBA27" s="11"/>
      <c r="BBG27" s="11"/>
      <c r="BBM27" s="11"/>
      <c r="BBS27" s="11"/>
      <c r="BBY27" s="11"/>
      <c r="BCE27" s="11"/>
      <c r="BCK27" s="11"/>
      <c r="BCQ27" s="11"/>
      <c r="BCW27" s="11"/>
      <c r="BDC27" s="11"/>
      <c r="BDI27" s="11"/>
      <c r="BDO27" s="11"/>
      <c r="BDU27" s="11"/>
      <c r="BEA27" s="11"/>
      <c r="BEG27" s="11"/>
      <c r="BEM27" s="11"/>
      <c r="BES27" s="11"/>
      <c r="BEY27" s="11"/>
      <c r="BFE27" s="11"/>
      <c r="BFK27" s="11"/>
      <c r="BFQ27" s="11"/>
      <c r="BFW27" s="11"/>
      <c r="BGC27" s="11"/>
      <c r="BGI27" s="11"/>
      <c r="BGO27" s="11"/>
      <c r="BGU27" s="11"/>
      <c r="BHA27" s="11"/>
      <c r="BHG27" s="11"/>
      <c r="BHM27" s="11"/>
      <c r="BHS27" s="11"/>
      <c r="BHY27" s="11"/>
      <c r="BIE27" s="11"/>
      <c r="BIK27" s="11"/>
      <c r="BIQ27" s="11"/>
      <c r="BIW27" s="11"/>
      <c r="BJC27" s="11"/>
      <c r="BJI27" s="11"/>
      <c r="BJO27" s="11"/>
      <c r="BJU27" s="11"/>
      <c r="BKA27" s="11"/>
      <c r="BKG27" s="11"/>
      <c r="BKM27" s="11"/>
      <c r="BKS27" s="11"/>
      <c r="BKY27" s="11"/>
      <c r="BLE27" s="11"/>
      <c r="BLK27" s="11"/>
      <c r="BLQ27" s="11"/>
      <c r="BLW27" s="11"/>
      <c r="BMC27" s="11"/>
      <c r="BMI27" s="11"/>
      <c r="BMO27" s="11"/>
      <c r="BMU27" s="11"/>
      <c r="BNA27" s="11"/>
      <c r="BNG27" s="11"/>
      <c r="BNM27" s="11"/>
      <c r="BNS27" s="11"/>
      <c r="BNY27" s="11"/>
      <c r="BOE27" s="11"/>
      <c r="BOK27" s="11"/>
      <c r="BOQ27" s="11"/>
      <c r="BOW27" s="11"/>
      <c r="BPC27" s="11"/>
      <c r="BPI27" s="11"/>
      <c r="BPO27" s="11"/>
      <c r="BPU27" s="11"/>
      <c r="BQA27" s="11"/>
      <c r="BQG27" s="11"/>
      <c r="BQM27" s="11"/>
      <c r="BQS27" s="11"/>
      <c r="BQY27" s="11"/>
      <c r="BRE27" s="11"/>
      <c r="BRK27" s="11"/>
      <c r="BRQ27" s="11"/>
      <c r="BRW27" s="11"/>
      <c r="BSC27" s="11"/>
      <c r="BSI27" s="11"/>
      <c r="BSO27" s="11"/>
      <c r="BSU27" s="11"/>
      <c r="BTA27" s="11"/>
      <c r="BTG27" s="11"/>
      <c r="BTM27" s="11"/>
      <c r="BTS27" s="11"/>
      <c r="BTY27" s="11"/>
      <c r="BUE27" s="11"/>
      <c r="BUK27" s="11"/>
      <c r="BUQ27" s="11"/>
      <c r="BUW27" s="11"/>
      <c r="BVC27" s="11"/>
      <c r="BVI27" s="11"/>
      <c r="BVO27" s="11"/>
      <c r="BVU27" s="11"/>
      <c r="BWA27" s="11"/>
      <c r="BWG27" s="11"/>
      <c r="BWM27" s="11"/>
      <c r="BWS27" s="11"/>
      <c r="BWY27" s="11"/>
      <c r="BXE27" s="11"/>
      <c r="BXK27" s="11"/>
      <c r="BXQ27" s="11"/>
      <c r="BXW27" s="11"/>
      <c r="BYC27" s="11"/>
      <c r="BYI27" s="11"/>
      <c r="BYO27" s="11"/>
      <c r="BYU27" s="11"/>
      <c r="BZA27" s="11"/>
      <c r="BZG27" s="11"/>
      <c r="BZM27" s="11"/>
      <c r="BZS27" s="11"/>
      <c r="BZY27" s="11"/>
      <c r="CAE27" s="11"/>
      <c r="CAK27" s="11"/>
      <c r="CAQ27" s="11"/>
      <c r="CAW27" s="11"/>
      <c r="CBC27" s="11"/>
      <c r="CBI27" s="11"/>
      <c r="CBO27" s="11"/>
      <c r="CBU27" s="11"/>
      <c r="CCA27" s="11"/>
      <c r="CCG27" s="11"/>
      <c r="CCM27" s="11"/>
      <c r="CCS27" s="11"/>
      <c r="CCY27" s="11"/>
      <c r="CDE27" s="11"/>
      <c r="CDK27" s="11"/>
      <c r="CDQ27" s="11"/>
      <c r="CDW27" s="11"/>
      <c r="CEC27" s="11"/>
      <c r="CEI27" s="11"/>
      <c r="CEO27" s="11"/>
      <c r="CEU27" s="11"/>
      <c r="CFA27" s="11"/>
      <c r="CFG27" s="11"/>
      <c r="CFM27" s="11"/>
      <c r="CFS27" s="11"/>
      <c r="CFY27" s="11"/>
      <c r="CGE27" s="11"/>
      <c r="CGK27" s="11"/>
      <c r="CGQ27" s="11"/>
      <c r="CGW27" s="11"/>
      <c r="CHC27" s="11"/>
      <c r="CHI27" s="11"/>
      <c r="CHO27" s="11"/>
      <c r="CHU27" s="11"/>
      <c r="CIA27" s="11"/>
      <c r="CIG27" s="11"/>
      <c r="CIM27" s="11"/>
      <c r="CIS27" s="11"/>
      <c r="CIY27" s="11"/>
      <c r="CJE27" s="11"/>
      <c r="CJK27" s="11"/>
      <c r="CJQ27" s="11"/>
      <c r="CJW27" s="11"/>
      <c r="CKC27" s="11"/>
      <c r="CKI27" s="11"/>
      <c r="CKO27" s="11"/>
      <c r="CKU27" s="11"/>
      <c r="CLA27" s="11"/>
      <c r="CLG27" s="11"/>
      <c r="CLM27" s="11"/>
      <c r="CLS27" s="11"/>
      <c r="CLY27" s="11"/>
      <c r="CME27" s="11"/>
      <c r="CMK27" s="11"/>
      <c r="CMQ27" s="11"/>
      <c r="CMW27" s="11"/>
      <c r="CNC27" s="11"/>
      <c r="CNI27" s="11"/>
      <c r="CNO27" s="11"/>
      <c r="CNU27" s="11"/>
      <c r="COA27" s="11"/>
      <c r="COG27" s="11"/>
      <c r="COM27" s="11"/>
      <c r="COS27" s="11"/>
      <c r="COY27" s="11"/>
      <c r="CPE27" s="11"/>
      <c r="CPK27" s="11"/>
      <c r="CPQ27" s="11"/>
      <c r="CPW27" s="11"/>
      <c r="CQC27" s="11"/>
      <c r="CQI27" s="11"/>
      <c r="CQO27" s="11"/>
      <c r="CQU27" s="11"/>
      <c r="CRA27" s="11"/>
      <c r="CRG27" s="11"/>
      <c r="CRM27" s="11"/>
      <c r="CRS27" s="11"/>
      <c r="CRY27" s="11"/>
      <c r="CSE27" s="11"/>
      <c r="CSK27" s="11"/>
      <c r="CSQ27" s="11"/>
      <c r="CSW27" s="11"/>
      <c r="CTC27" s="11"/>
      <c r="CTI27" s="11"/>
      <c r="CTO27" s="11"/>
      <c r="CTU27" s="11"/>
      <c r="CUA27" s="11"/>
      <c r="CUG27" s="11"/>
      <c r="CUM27" s="11"/>
      <c r="CUS27" s="11"/>
      <c r="CUY27" s="11"/>
      <c r="CVE27" s="11"/>
      <c r="CVK27" s="11"/>
      <c r="CVQ27" s="11"/>
      <c r="CVW27" s="11"/>
      <c r="CWC27" s="11"/>
      <c r="CWI27" s="11"/>
      <c r="CWO27" s="11"/>
      <c r="CWU27" s="11"/>
      <c r="CXA27" s="11"/>
      <c r="CXG27" s="11"/>
      <c r="CXM27" s="11"/>
      <c r="CXS27" s="11"/>
      <c r="CXY27" s="11"/>
      <c r="CYE27" s="11"/>
      <c r="CYK27" s="11"/>
      <c r="CYQ27" s="11"/>
      <c r="CYW27" s="11"/>
      <c r="CZC27" s="11"/>
      <c r="CZI27" s="11"/>
      <c r="CZO27" s="11"/>
      <c r="CZU27" s="11"/>
      <c r="DAA27" s="11"/>
      <c r="DAG27" s="11"/>
      <c r="DAM27" s="11"/>
      <c r="DAS27" s="11"/>
      <c r="DAY27" s="11"/>
      <c r="DBE27" s="11"/>
      <c r="DBK27" s="11"/>
      <c r="DBQ27" s="11"/>
      <c r="DBW27" s="11"/>
      <c r="DCC27" s="11"/>
      <c r="DCI27" s="11"/>
      <c r="DCO27" s="11"/>
      <c r="DCU27" s="11"/>
      <c r="DDA27" s="11"/>
      <c r="DDG27" s="11"/>
      <c r="DDM27" s="11"/>
      <c r="DDS27" s="11"/>
      <c r="DDY27" s="11"/>
      <c r="DEE27" s="11"/>
      <c r="DEK27" s="11"/>
      <c r="DEQ27" s="11"/>
      <c r="DEW27" s="11"/>
      <c r="DFC27" s="11"/>
      <c r="DFI27" s="11"/>
      <c r="DFO27" s="11"/>
      <c r="DFU27" s="11"/>
      <c r="DGA27" s="11"/>
      <c r="DGG27" s="11"/>
      <c r="DGM27" s="11"/>
      <c r="DGS27" s="11"/>
      <c r="DGY27" s="11"/>
      <c r="DHE27" s="11"/>
      <c r="DHK27" s="11"/>
      <c r="DHQ27" s="11"/>
      <c r="DHW27" s="11"/>
      <c r="DIC27" s="11"/>
      <c r="DII27" s="11"/>
      <c r="DIO27" s="11"/>
      <c r="DIU27" s="11"/>
      <c r="DJA27" s="11"/>
      <c r="DJG27" s="11"/>
      <c r="DJM27" s="11"/>
      <c r="DJS27" s="11"/>
      <c r="DJY27" s="11"/>
      <c r="DKE27" s="11"/>
      <c r="DKK27" s="11"/>
      <c r="DKQ27" s="11"/>
      <c r="DKW27" s="11"/>
      <c r="DLC27" s="11"/>
      <c r="DLI27" s="11"/>
      <c r="DLO27" s="11"/>
      <c r="DLU27" s="11"/>
      <c r="DMA27" s="11"/>
      <c r="DMG27" s="11"/>
      <c r="DMM27" s="11"/>
      <c r="DMS27" s="11"/>
      <c r="DMY27" s="11"/>
      <c r="DNE27" s="11"/>
      <c r="DNK27" s="11"/>
      <c r="DNQ27" s="11"/>
      <c r="DNW27" s="11"/>
      <c r="DOC27" s="11"/>
      <c r="DOI27" s="11"/>
      <c r="DOO27" s="11"/>
      <c r="DOU27" s="11"/>
      <c r="DPA27" s="11"/>
      <c r="DPG27" s="11"/>
      <c r="DPM27" s="11"/>
      <c r="DPS27" s="11"/>
      <c r="DPY27" s="11"/>
      <c r="DQE27" s="11"/>
      <c r="DQK27" s="11"/>
      <c r="DQQ27" s="11"/>
      <c r="DQW27" s="11"/>
      <c r="DRC27" s="11"/>
      <c r="DRI27" s="11"/>
      <c r="DRO27" s="11"/>
      <c r="DRU27" s="11"/>
      <c r="DSA27" s="11"/>
      <c r="DSG27" s="11"/>
      <c r="DSM27" s="11"/>
      <c r="DSS27" s="11"/>
      <c r="DSY27" s="11"/>
      <c r="DTE27" s="11"/>
      <c r="DTK27" s="11"/>
      <c r="DTQ27" s="11"/>
      <c r="DTW27" s="11"/>
      <c r="DUC27" s="11"/>
      <c r="DUI27" s="11"/>
      <c r="DUO27" s="11"/>
      <c r="DUU27" s="11"/>
      <c r="DVA27" s="11"/>
      <c r="DVG27" s="11"/>
      <c r="DVM27" s="11"/>
      <c r="DVS27" s="11"/>
      <c r="DVY27" s="11"/>
      <c r="DWE27" s="11"/>
      <c r="DWK27" s="11"/>
      <c r="DWQ27" s="11"/>
      <c r="DWW27" s="11"/>
      <c r="DXC27" s="11"/>
      <c r="DXI27" s="11"/>
      <c r="DXO27" s="11"/>
      <c r="DXU27" s="11"/>
      <c r="DYA27" s="11"/>
      <c r="DYG27" s="11"/>
      <c r="DYM27" s="11"/>
      <c r="DYS27" s="11"/>
      <c r="DYY27" s="11"/>
      <c r="DZE27" s="11"/>
      <c r="DZK27" s="11"/>
      <c r="DZQ27" s="11"/>
      <c r="DZW27" s="11"/>
      <c r="EAC27" s="11"/>
      <c r="EAI27" s="11"/>
      <c r="EAO27" s="11"/>
      <c r="EAU27" s="11"/>
      <c r="EBA27" s="11"/>
      <c r="EBG27" s="11"/>
      <c r="EBM27" s="11"/>
      <c r="EBS27" s="11"/>
      <c r="EBY27" s="11"/>
      <c r="ECE27" s="11"/>
      <c r="ECK27" s="11"/>
      <c r="ECQ27" s="11"/>
      <c r="ECW27" s="11"/>
      <c r="EDC27" s="11"/>
      <c r="EDI27" s="11"/>
      <c r="EDO27" s="11"/>
      <c r="EDU27" s="11"/>
      <c r="EEA27" s="11"/>
      <c r="EEG27" s="11"/>
      <c r="EEM27" s="11"/>
      <c r="EES27" s="11"/>
      <c r="EEY27" s="11"/>
      <c r="EFE27" s="11"/>
      <c r="EFK27" s="11"/>
      <c r="EFQ27" s="11"/>
      <c r="EFW27" s="11"/>
      <c r="EGC27" s="11"/>
      <c r="EGI27" s="11"/>
      <c r="EGO27" s="11"/>
      <c r="EGU27" s="11"/>
      <c r="EHA27" s="11"/>
      <c r="EHG27" s="11"/>
      <c r="EHM27" s="11"/>
      <c r="EHS27" s="11"/>
      <c r="EHY27" s="11"/>
      <c r="EIE27" s="11"/>
      <c r="EIK27" s="11"/>
      <c r="EIQ27" s="11"/>
      <c r="EIW27" s="11"/>
      <c r="EJC27" s="11"/>
      <c r="EJI27" s="11"/>
      <c r="EJO27" s="11"/>
      <c r="EJU27" s="11"/>
      <c r="EKA27" s="11"/>
      <c r="EKG27" s="11"/>
      <c r="EKM27" s="11"/>
      <c r="EKS27" s="11"/>
      <c r="EKY27" s="11"/>
      <c r="ELE27" s="11"/>
      <c r="ELK27" s="11"/>
      <c r="ELQ27" s="11"/>
      <c r="ELW27" s="11"/>
      <c r="EMC27" s="11"/>
      <c r="EMI27" s="11"/>
      <c r="EMO27" s="11"/>
      <c r="EMU27" s="11"/>
      <c r="ENA27" s="11"/>
      <c r="ENG27" s="11"/>
      <c r="ENM27" s="11"/>
      <c r="ENS27" s="11"/>
      <c r="ENY27" s="11"/>
      <c r="EOE27" s="11"/>
      <c r="EOK27" s="11"/>
      <c r="EOQ27" s="11"/>
      <c r="EOW27" s="11"/>
      <c r="EPC27" s="11"/>
      <c r="EPI27" s="11"/>
      <c r="EPO27" s="11"/>
      <c r="EPU27" s="11"/>
      <c r="EQA27" s="11"/>
      <c r="EQG27" s="11"/>
      <c r="EQM27" s="11"/>
      <c r="EQS27" s="11"/>
      <c r="EQY27" s="11"/>
      <c r="ERE27" s="11"/>
      <c r="ERK27" s="11"/>
      <c r="ERQ27" s="11"/>
      <c r="ERW27" s="11"/>
      <c r="ESC27" s="11"/>
      <c r="ESI27" s="11"/>
      <c r="ESO27" s="11"/>
      <c r="ESU27" s="11"/>
      <c r="ETA27" s="11"/>
      <c r="ETG27" s="11"/>
      <c r="ETM27" s="11"/>
      <c r="ETS27" s="11"/>
      <c r="ETY27" s="11"/>
      <c r="EUE27" s="11"/>
      <c r="EUK27" s="11"/>
      <c r="EUQ27" s="11"/>
      <c r="EUW27" s="11"/>
      <c r="EVC27" s="11"/>
      <c r="EVI27" s="11"/>
      <c r="EVO27" s="11"/>
      <c r="EVU27" s="11"/>
      <c r="EWA27" s="11"/>
      <c r="EWG27" s="11"/>
      <c r="EWM27" s="11"/>
      <c r="EWS27" s="11"/>
      <c r="EWY27" s="11"/>
      <c r="EXE27" s="11"/>
      <c r="EXK27" s="11"/>
      <c r="EXQ27" s="11"/>
      <c r="EXW27" s="11"/>
      <c r="EYC27" s="11"/>
      <c r="EYI27" s="11"/>
      <c r="EYO27" s="11"/>
      <c r="EYU27" s="11"/>
      <c r="EZA27" s="11"/>
      <c r="EZG27" s="11"/>
      <c r="EZM27" s="11"/>
      <c r="EZS27" s="11"/>
      <c r="EZY27" s="11"/>
      <c r="FAE27" s="11"/>
      <c r="FAK27" s="11"/>
      <c r="FAQ27" s="11"/>
      <c r="FAW27" s="11"/>
      <c r="FBC27" s="11"/>
      <c r="FBI27" s="11"/>
      <c r="FBO27" s="11"/>
      <c r="FBU27" s="11"/>
      <c r="FCA27" s="11"/>
      <c r="FCG27" s="11"/>
      <c r="FCM27" s="11"/>
      <c r="FCS27" s="11"/>
      <c r="FCY27" s="11"/>
      <c r="FDE27" s="11"/>
      <c r="FDK27" s="11"/>
      <c r="FDQ27" s="11"/>
      <c r="FDW27" s="11"/>
      <c r="FEC27" s="11"/>
      <c r="FEI27" s="11"/>
      <c r="FEO27" s="11"/>
      <c r="FEU27" s="11"/>
      <c r="FFA27" s="11"/>
      <c r="FFG27" s="11"/>
      <c r="FFM27" s="11"/>
      <c r="FFS27" s="11"/>
      <c r="FFY27" s="11"/>
      <c r="FGE27" s="11"/>
      <c r="FGK27" s="11"/>
      <c r="FGQ27" s="11"/>
      <c r="FGW27" s="11"/>
      <c r="FHC27" s="11"/>
      <c r="FHI27" s="11"/>
      <c r="FHO27" s="11"/>
      <c r="FHU27" s="11"/>
      <c r="FIA27" s="11"/>
      <c r="FIG27" s="11"/>
      <c r="FIM27" s="11"/>
      <c r="FIS27" s="11"/>
      <c r="FIY27" s="11"/>
      <c r="FJE27" s="11"/>
      <c r="FJK27" s="11"/>
      <c r="FJQ27" s="11"/>
      <c r="FJW27" s="11"/>
      <c r="FKC27" s="11"/>
      <c r="FKI27" s="11"/>
      <c r="FKO27" s="11"/>
      <c r="FKU27" s="11"/>
      <c r="FLA27" s="11"/>
      <c r="FLG27" s="11"/>
      <c r="FLM27" s="11"/>
      <c r="FLS27" s="11"/>
      <c r="FLY27" s="11"/>
      <c r="FME27" s="11"/>
      <c r="FMK27" s="11"/>
      <c r="FMQ27" s="11"/>
      <c r="FMW27" s="11"/>
      <c r="FNC27" s="11"/>
      <c r="FNI27" s="11"/>
      <c r="FNO27" s="11"/>
      <c r="FNU27" s="11"/>
      <c r="FOA27" s="11"/>
      <c r="FOG27" s="11"/>
      <c r="FOM27" s="11"/>
      <c r="FOS27" s="11"/>
      <c r="FOY27" s="11"/>
      <c r="FPE27" s="11"/>
      <c r="FPK27" s="11"/>
      <c r="FPQ27" s="11"/>
      <c r="FPW27" s="11"/>
      <c r="FQC27" s="11"/>
      <c r="FQI27" s="11"/>
      <c r="FQO27" s="11"/>
      <c r="FQU27" s="11"/>
      <c r="FRA27" s="11"/>
      <c r="FRG27" s="11"/>
      <c r="FRM27" s="11"/>
      <c r="FRS27" s="11"/>
      <c r="FRY27" s="11"/>
      <c r="FSE27" s="11"/>
      <c r="FSK27" s="11"/>
      <c r="FSQ27" s="11"/>
      <c r="FSW27" s="11"/>
      <c r="FTC27" s="11"/>
      <c r="FTI27" s="11"/>
      <c r="FTO27" s="11"/>
      <c r="FTU27" s="11"/>
      <c r="FUA27" s="11"/>
      <c r="FUG27" s="11"/>
      <c r="FUM27" s="11"/>
      <c r="FUS27" s="11"/>
      <c r="FUY27" s="11"/>
      <c r="FVE27" s="11"/>
      <c r="FVK27" s="11"/>
      <c r="FVQ27" s="11"/>
      <c r="FVW27" s="11"/>
      <c r="FWC27" s="11"/>
      <c r="FWI27" s="11"/>
      <c r="FWO27" s="11"/>
      <c r="FWU27" s="11"/>
      <c r="FXA27" s="11"/>
      <c r="FXG27" s="11"/>
      <c r="FXM27" s="11"/>
      <c r="FXS27" s="11"/>
      <c r="FXY27" s="11"/>
      <c r="FYE27" s="11"/>
      <c r="FYK27" s="11"/>
      <c r="FYQ27" s="11"/>
      <c r="FYW27" s="11"/>
      <c r="FZC27" s="11"/>
      <c r="FZI27" s="11"/>
      <c r="FZO27" s="11"/>
      <c r="FZU27" s="11"/>
      <c r="GAA27" s="11"/>
      <c r="GAG27" s="11"/>
      <c r="GAM27" s="11"/>
      <c r="GAS27" s="11"/>
      <c r="GAY27" s="11"/>
      <c r="GBE27" s="11"/>
      <c r="GBK27" s="11"/>
      <c r="GBQ27" s="11"/>
      <c r="GBW27" s="11"/>
      <c r="GCC27" s="11"/>
      <c r="GCI27" s="11"/>
      <c r="GCO27" s="11"/>
      <c r="GCU27" s="11"/>
      <c r="GDA27" s="11"/>
      <c r="GDG27" s="11"/>
      <c r="GDM27" s="11"/>
      <c r="GDS27" s="11"/>
      <c r="GDY27" s="11"/>
      <c r="GEE27" s="11"/>
      <c r="GEK27" s="11"/>
      <c r="GEQ27" s="11"/>
      <c r="GEW27" s="11"/>
      <c r="GFC27" s="11"/>
      <c r="GFI27" s="11"/>
      <c r="GFO27" s="11"/>
      <c r="GFU27" s="11"/>
      <c r="GGA27" s="11"/>
      <c r="GGG27" s="11"/>
      <c r="GGM27" s="11"/>
      <c r="GGS27" s="11"/>
      <c r="GGY27" s="11"/>
      <c r="GHE27" s="11"/>
      <c r="GHK27" s="11"/>
      <c r="GHQ27" s="11"/>
      <c r="GHW27" s="11"/>
      <c r="GIC27" s="11"/>
      <c r="GII27" s="11"/>
      <c r="GIO27" s="11"/>
      <c r="GIU27" s="11"/>
      <c r="GJA27" s="11"/>
      <c r="GJG27" s="11"/>
      <c r="GJM27" s="11"/>
      <c r="GJS27" s="11"/>
      <c r="GJY27" s="11"/>
      <c r="GKE27" s="11"/>
      <c r="GKK27" s="11"/>
      <c r="GKQ27" s="11"/>
      <c r="GKW27" s="11"/>
      <c r="GLC27" s="11"/>
      <c r="GLI27" s="11"/>
      <c r="GLO27" s="11"/>
      <c r="GLU27" s="11"/>
      <c r="GMA27" s="11"/>
      <c r="GMG27" s="11"/>
      <c r="GMM27" s="11"/>
      <c r="GMS27" s="11"/>
      <c r="GMY27" s="11"/>
      <c r="GNE27" s="11"/>
      <c r="GNK27" s="11"/>
      <c r="GNQ27" s="11"/>
      <c r="GNW27" s="11"/>
      <c r="GOC27" s="11"/>
      <c r="GOI27" s="11"/>
      <c r="GOO27" s="11"/>
      <c r="GOU27" s="11"/>
      <c r="GPA27" s="11"/>
      <c r="GPG27" s="11"/>
      <c r="GPM27" s="11"/>
      <c r="GPS27" s="11"/>
      <c r="GPY27" s="11"/>
      <c r="GQE27" s="11"/>
      <c r="GQK27" s="11"/>
      <c r="GQQ27" s="11"/>
      <c r="GQW27" s="11"/>
      <c r="GRC27" s="11"/>
      <c r="GRI27" s="11"/>
      <c r="GRO27" s="11"/>
      <c r="GRU27" s="11"/>
      <c r="GSA27" s="11"/>
      <c r="GSG27" s="11"/>
      <c r="GSM27" s="11"/>
      <c r="GSS27" s="11"/>
      <c r="GSY27" s="11"/>
      <c r="GTE27" s="11"/>
      <c r="GTK27" s="11"/>
      <c r="GTQ27" s="11"/>
      <c r="GTW27" s="11"/>
      <c r="GUC27" s="11"/>
      <c r="GUI27" s="11"/>
      <c r="GUO27" s="11"/>
      <c r="GUU27" s="11"/>
      <c r="GVA27" s="11"/>
      <c r="GVG27" s="11"/>
      <c r="GVM27" s="11"/>
      <c r="GVS27" s="11"/>
      <c r="GVY27" s="11"/>
      <c r="GWE27" s="11"/>
      <c r="GWK27" s="11"/>
      <c r="GWQ27" s="11"/>
      <c r="GWW27" s="11"/>
      <c r="GXC27" s="11"/>
      <c r="GXI27" s="11"/>
      <c r="GXO27" s="11"/>
      <c r="GXU27" s="11"/>
      <c r="GYA27" s="11"/>
      <c r="GYG27" s="11"/>
      <c r="GYM27" s="11"/>
      <c r="GYS27" s="11"/>
      <c r="GYY27" s="11"/>
      <c r="GZE27" s="11"/>
      <c r="GZK27" s="11"/>
      <c r="GZQ27" s="11"/>
      <c r="GZW27" s="11"/>
      <c r="HAC27" s="11"/>
      <c r="HAI27" s="11"/>
      <c r="HAO27" s="11"/>
      <c r="HAU27" s="11"/>
      <c r="HBA27" s="11"/>
      <c r="HBG27" s="11"/>
      <c r="HBM27" s="11"/>
      <c r="HBS27" s="11"/>
      <c r="HBY27" s="11"/>
      <c r="HCE27" s="11"/>
      <c r="HCK27" s="11"/>
      <c r="HCQ27" s="11"/>
      <c r="HCW27" s="11"/>
      <c r="HDC27" s="11"/>
      <c r="HDI27" s="11"/>
      <c r="HDO27" s="11"/>
      <c r="HDU27" s="11"/>
      <c r="HEA27" s="11"/>
      <c r="HEG27" s="11"/>
      <c r="HEM27" s="11"/>
      <c r="HES27" s="11"/>
      <c r="HEY27" s="11"/>
      <c r="HFE27" s="11"/>
      <c r="HFK27" s="11"/>
      <c r="HFQ27" s="11"/>
      <c r="HFW27" s="11"/>
      <c r="HGC27" s="11"/>
      <c r="HGI27" s="11"/>
      <c r="HGO27" s="11"/>
      <c r="HGU27" s="11"/>
      <c r="HHA27" s="11"/>
      <c r="HHG27" s="11"/>
      <c r="HHM27" s="11"/>
      <c r="HHS27" s="11"/>
      <c r="HHY27" s="11"/>
      <c r="HIE27" s="11"/>
      <c r="HIK27" s="11"/>
      <c r="HIQ27" s="11"/>
      <c r="HIW27" s="11"/>
      <c r="HJC27" s="11"/>
      <c r="HJI27" s="11"/>
      <c r="HJO27" s="11"/>
      <c r="HJU27" s="11"/>
      <c r="HKA27" s="11"/>
      <c r="HKG27" s="11"/>
      <c r="HKM27" s="11"/>
      <c r="HKS27" s="11"/>
      <c r="HKY27" s="11"/>
      <c r="HLE27" s="11"/>
      <c r="HLK27" s="11"/>
      <c r="HLQ27" s="11"/>
      <c r="HLW27" s="11"/>
      <c r="HMC27" s="11"/>
      <c r="HMI27" s="11"/>
      <c r="HMO27" s="11"/>
      <c r="HMU27" s="11"/>
      <c r="HNA27" s="11"/>
      <c r="HNG27" s="11"/>
      <c r="HNM27" s="11"/>
      <c r="HNS27" s="11"/>
      <c r="HNY27" s="11"/>
      <c r="HOE27" s="11"/>
      <c r="HOK27" s="11"/>
      <c r="HOQ27" s="11"/>
      <c r="HOW27" s="11"/>
      <c r="HPC27" s="11"/>
      <c r="HPI27" s="11"/>
      <c r="HPO27" s="11"/>
      <c r="HPU27" s="11"/>
      <c r="HQA27" s="11"/>
      <c r="HQG27" s="11"/>
      <c r="HQM27" s="11"/>
      <c r="HQS27" s="11"/>
      <c r="HQY27" s="11"/>
      <c r="HRE27" s="11"/>
      <c r="HRK27" s="11"/>
      <c r="HRQ27" s="11"/>
      <c r="HRW27" s="11"/>
      <c r="HSC27" s="11"/>
      <c r="HSI27" s="11"/>
      <c r="HSO27" s="11"/>
      <c r="HSU27" s="11"/>
      <c r="HTA27" s="11"/>
      <c r="HTG27" s="11"/>
      <c r="HTM27" s="11"/>
      <c r="HTS27" s="11"/>
      <c r="HTY27" s="11"/>
      <c r="HUE27" s="11"/>
      <c r="HUK27" s="11"/>
      <c r="HUQ27" s="11"/>
      <c r="HUW27" s="11"/>
      <c r="HVC27" s="11"/>
      <c r="HVI27" s="11"/>
      <c r="HVO27" s="11"/>
      <c r="HVU27" s="11"/>
      <c r="HWA27" s="11"/>
      <c r="HWG27" s="11"/>
      <c r="HWM27" s="11"/>
      <c r="HWS27" s="11"/>
      <c r="HWY27" s="11"/>
      <c r="HXE27" s="11"/>
      <c r="HXK27" s="11"/>
      <c r="HXQ27" s="11"/>
      <c r="HXW27" s="11"/>
      <c r="HYC27" s="11"/>
      <c r="HYI27" s="11"/>
      <c r="HYO27" s="11"/>
      <c r="HYU27" s="11"/>
      <c r="HZA27" s="11"/>
      <c r="HZG27" s="11"/>
      <c r="HZM27" s="11"/>
      <c r="HZS27" s="11"/>
      <c r="HZY27" s="11"/>
      <c r="IAE27" s="11"/>
      <c r="IAK27" s="11"/>
      <c r="IAQ27" s="11"/>
      <c r="IAW27" s="11"/>
      <c r="IBC27" s="11"/>
      <c r="IBI27" s="11"/>
      <c r="IBO27" s="11"/>
      <c r="IBU27" s="11"/>
      <c r="ICA27" s="11"/>
      <c r="ICG27" s="11"/>
      <c r="ICM27" s="11"/>
      <c r="ICS27" s="11"/>
      <c r="ICY27" s="11"/>
      <c r="IDE27" s="11"/>
      <c r="IDK27" s="11"/>
      <c r="IDQ27" s="11"/>
      <c r="IDW27" s="11"/>
      <c r="IEC27" s="11"/>
      <c r="IEI27" s="11"/>
      <c r="IEO27" s="11"/>
      <c r="IEU27" s="11"/>
      <c r="IFA27" s="11"/>
      <c r="IFG27" s="11"/>
      <c r="IFM27" s="11"/>
      <c r="IFS27" s="11"/>
      <c r="IFY27" s="11"/>
      <c r="IGE27" s="11"/>
      <c r="IGK27" s="11"/>
      <c r="IGQ27" s="11"/>
      <c r="IGW27" s="11"/>
      <c r="IHC27" s="11"/>
      <c r="IHI27" s="11"/>
      <c r="IHO27" s="11"/>
      <c r="IHU27" s="11"/>
      <c r="IIA27" s="11"/>
      <c r="IIG27" s="11"/>
      <c r="IIM27" s="11"/>
      <c r="IIS27" s="11"/>
      <c r="IIY27" s="11"/>
      <c r="IJE27" s="11"/>
      <c r="IJK27" s="11"/>
      <c r="IJQ27" s="11"/>
      <c r="IJW27" s="11"/>
      <c r="IKC27" s="11"/>
      <c r="IKI27" s="11"/>
      <c r="IKO27" s="11"/>
      <c r="IKU27" s="11"/>
      <c r="ILA27" s="11"/>
      <c r="ILG27" s="11"/>
      <c r="ILM27" s="11"/>
      <c r="ILS27" s="11"/>
      <c r="ILY27" s="11"/>
      <c r="IME27" s="11"/>
      <c r="IMK27" s="11"/>
      <c r="IMQ27" s="11"/>
      <c r="IMW27" s="11"/>
      <c r="INC27" s="11"/>
      <c r="INI27" s="11"/>
      <c r="INO27" s="11"/>
      <c r="INU27" s="11"/>
      <c r="IOA27" s="11"/>
      <c r="IOG27" s="11"/>
      <c r="IOM27" s="11"/>
      <c r="IOS27" s="11"/>
      <c r="IOY27" s="11"/>
      <c r="IPE27" s="11"/>
      <c r="IPK27" s="11"/>
      <c r="IPQ27" s="11"/>
      <c r="IPW27" s="11"/>
      <c r="IQC27" s="11"/>
      <c r="IQI27" s="11"/>
      <c r="IQO27" s="11"/>
      <c r="IQU27" s="11"/>
      <c r="IRA27" s="11"/>
      <c r="IRG27" s="11"/>
      <c r="IRM27" s="11"/>
      <c r="IRS27" s="11"/>
      <c r="IRY27" s="11"/>
      <c r="ISE27" s="11"/>
      <c r="ISK27" s="11"/>
      <c r="ISQ27" s="11"/>
      <c r="ISW27" s="11"/>
      <c r="ITC27" s="11"/>
      <c r="ITI27" s="11"/>
      <c r="ITO27" s="11"/>
      <c r="ITU27" s="11"/>
      <c r="IUA27" s="11"/>
      <c r="IUG27" s="11"/>
      <c r="IUM27" s="11"/>
      <c r="IUS27" s="11"/>
      <c r="IUY27" s="11"/>
      <c r="IVE27" s="11"/>
      <c r="IVK27" s="11"/>
      <c r="IVQ27" s="11"/>
      <c r="IVW27" s="11"/>
      <c r="IWC27" s="11"/>
      <c r="IWI27" s="11"/>
      <c r="IWO27" s="11"/>
      <c r="IWU27" s="11"/>
      <c r="IXA27" s="11"/>
      <c r="IXG27" s="11"/>
      <c r="IXM27" s="11"/>
      <c r="IXS27" s="11"/>
      <c r="IXY27" s="11"/>
      <c r="IYE27" s="11"/>
      <c r="IYK27" s="11"/>
      <c r="IYQ27" s="11"/>
      <c r="IYW27" s="11"/>
      <c r="IZC27" s="11"/>
      <c r="IZI27" s="11"/>
      <c r="IZO27" s="11"/>
      <c r="IZU27" s="11"/>
      <c r="JAA27" s="11"/>
      <c r="JAG27" s="11"/>
      <c r="JAM27" s="11"/>
      <c r="JAS27" s="11"/>
      <c r="JAY27" s="11"/>
      <c r="JBE27" s="11"/>
      <c r="JBK27" s="11"/>
      <c r="JBQ27" s="11"/>
      <c r="JBW27" s="11"/>
      <c r="JCC27" s="11"/>
      <c r="JCI27" s="11"/>
      <c r="JCO27" s="11"/>
      <c r="JCU27" s="11"/>
      <c r="JDA27" s="11"/>
      <c r="JDG27" s="11"/>
      <c r="JDM27" s="11"/>
      <c r="JDS27" s="11"/>
      <c r="JDY27" s="11"/>
      <c r="JEE27" s="11"/>
      <c r="JEK27" s="11"/>
      <c r="JEQ27" s="11"/>
      <c r="JEW27" s="11"/>
      <c r="JFC27" s="11"/>
      <c r="JFI27" s="11"/>
      <c r="JFO27" s="11"/>
      <c r="JFU27" s="11"/>
      <c r="JGA27" s="11"/>
      <c r="JGG27" s="11"/>
      <c r="JGM27" s="11"/>
      <c r="JGS27" s="11"/>
      <c r="JGY27" s="11"/>
      <c r="JHE27" s="11"/>
      <c r="JHK27" s="11"/>
      <c r="JHQ27" s="11"/>
      <c r="JHW27" s="11"/>
      <c r="JIC27" s="11"/>
      <c r="JII27" s="11"/>
      <c r="JIO27" s="11"/>
      <c r="JIU27" s="11"/>
      <c r="JJA27" s="11"/>
      <c r="JJG27" s="11"/>
      <c r="JJM27" s="11"/>
      <c r="JJS27" s="11"/>
      <c r="JJY27" s="11"/>
      <c r="JKE27" s="11"/>
      <c r="JKK27" s="11"/>
      <c r="JKQ27" s="11"/>
      <c r="JKW27" s="11"/>
      <c r="JLC27" s="11"/>
      <c r="JLI27" s="11"/>
      <c r="JLO27" s="11"/>
      <c r="JLU27" s="11"/>
      <c r="JMA27" s="11"/>
      <c r="JMG27" s="11"/>
      <c r="JMM27" s="11"/>
      <c r="JMS27" s="11"/>
      <c r="JMY27" s="11"/>
      <c r="JNE27" s="11"/>
      <c r="JNK27" s="11"/>
      <c r="JNQ27" s="11"/>
      <c r="JNW27" s="11"/>
      <c r="JOC27" s="11"/>
      <c r="JOI27" s="11"/>
      <c r="JOO27" s="11"/>
      <c r="JOU27" s="11"/>
      <c r="JPA27" s="11"/>
      <c r="JPG27" s="11"/>
      <c r="JPM27" s="11"/>
      <c r="JPS27" s="11"/>
      <c r="JPY27" s="11"/>
      <c r="JQE27" s="11"/>
      <c r="JQK27" s="11"/>
      <c r="JQQ27" s="11"/>
      <c r="JQW27" s="11"/>
      <c r="JRC27" s="11"/>
      <c r="JRI27" s="11"/>
      <c r="JRO27" s="11"/>
      <c r="JRU27" s="11"/>
      <c r="JSA27" s="11"/>
      <c r="JSG27" s="11"/>
      <c r="JSM27" s="11"/>
      <c r="JSS27" s="11"/>
      <c r="JSY27" s="11"/>
      <c r="JTE27" s="11"/>
      <c r="JTK27" s="11"/>
      <c r="JTQ27" s="11"/>
      <c r="JTW27" s="11"/>
      <c r="JUC27" s="11"/>
      <c r="JUI27" s="11"/>
      <c r="JUO27" s="11"/>
      <c r="JUU27" s="11"/>
      <c r="JVA27" s="11"/>
      <c r="JVG27" s="11"/>
      <c r="JVM27" s="11"/>
      <c r="JVS27" s="11"/>
      <c r="JVY27" s="11"/>
      <c r="JWE27" s="11"/>
      <c r="JWK27" s="11"/>
      <c r="JWQ27" s="11"/>
      <c r="JWW27" s="11"/>
      <c r="JXC27" s="11"/>
      <c r="JXI27" s="11"/>
      <c r="JXO27" s="11"/>
      <c r="JXU27" s="11"/>
      <c r="JYA27" s="11"/>
      <c r="JYG27" s="11"/>
      <c r="JYM27" s="11"/>
      <c r="JYS27" s="11"/>
      <c r="JYY27" s="11"/>
      <c r="JZE27" s="11"/>
      <c r="JZK27" s="11"/>
      <c r="JZQ27" s="11"/>
      <c r="JZW27" s="11"/>
      <c r="KAC27" s="11"/>
      <c r="KAI27" s="11"/>
      <c r="KAO27" s="11"/>
      <c r="KAU27" s="11"/>
      <c r="KBA27" s="11"/>
      <c r="KBG27" s="11"/>
      <c r="KBM27" s="11"/>
      <c r="KBS27" s="11"/>
      <c r="KBY27" s="11"/>
      <c r="KCE27" s="11"/>
      <c r="KCK27" s="11"/>
      <c r="KCQ27" s="11"/>
      <c r="KCW27" s="11"/>
      <c r="KDC27" s="11"/>
      <c r="KDI27" s="11"/>
      <c r="KDO27" s="11"/>
      <c r="KDU27" s="11"/>
      <c r="KEA27" s="11"/>
      <c r="KEG27" s="11"/>
      <c r="KEM27" s="11"/>
      <c r="KES27" s="11"/>
      <c r="KEY27" s="11"/>
      <c r="KFE27" s="11"/>
      <c r="KFK27" s="11"/>
      <c r="KFQ27" s="11"/>
      <c r="KFW27" s="11"/>
      <c r="KGC27" s="11"/>
      <c r="KGI27" s="11"/>
      <c r="KGO27" s="11"/>
      <c r="KGU27" s="11"/>
      <c r="KHA27" s="11"/>
      <c r="KHG27" s="11"/>
      <c r="KHM27" s="11"/>
      <c r="KHS27" s="11"/>
      <c r="KHY27" s="11"/>
      <c r="KIE27" s="11"/>
      <c r="KIK27" s="11"/>
      <c r="KIQ27" s="11"/>
      <c r="KIW27" s="11"/>
      <c r="KJC27" s="11"/>
      <c r="KJI27" s="11"/>
      <c r="KJO27" s="11"/>
      <c r="KJU27" s="11"/>
      <c r="KKA27" s="11"/>
      <c r="KKG27" s="11"/>
      <c r="KKM27" s="11"/>
      <c r="KKS27" s="11"/>
      <c r="KKY27" s="11"/>
      <c r="KLE27" s="11"/>
      <c r="KLK27" s="11"/>
      <c r="KLQ27" s="11"/>
      <c r="KLW27" s="11"/>
      <c r="KMC27" s="11"/>
      <c r="KMI27" s="11"/>
      <c r="KMO27" s="11"/>
      <c r="KMU27" s="11"/>
      <c r="KNA27" s="11"/>
      <c r="KNG27" s="11"/>
      <c r="KNM27" s="11"/>
      <c r="KNS27" s="11"/>
      <c r="KNY27" s="11"/>
      <c r="KOE27" s="11"/>
      <c r="KOK27" s="11"/>
      <c r="KOQ27" s="11"/>
      <c r="KOW27" s="11"/>
      <c r="KPC27" s="11"/>
      <c r="KPI27" s="11"/>
      <c r="KPO27" s="11"/>
      <c r="KPU27" s="11"/>
      <c r="KQA27" s="11"/>
      <c r="KQG27" s="11"/>
      <c r="KQM27" s="11"/>
      <c r="KQS27" s="11"/>
      <c r="KQY27" s="11"/>
      <c r="KRE27" s="11"/>
      <c r="KRK27" s="11"/>
      <c r="KRQ27" s="11"/>
      <c r="KRW27" s="11"/>
      <c r="KSC27" s="11"/>
      <c r="KSI27" s="11"/>
      <c r="KSO27" s="11"/>
      <c r="KSU27" s="11"/>
      <c r="KTA27" s="11"/>
      <c r="KTG27" s="11"/>
      <c r="KTM27" s="11"/>
      <c r="KTS27" s="11"/>
      <c r="KTY27" s="11"/>
      <c r="KUE27" s="11"/>
      <c r="KUK27" s="11"/>
      <c r="KUQ27" s="11"/>
      <c r="KUW27" s="11"/>
      <c r="KVC27" s="11"/>
      <c r="KVI27" s="11"/>
      <c r="KVO27" s="11"/>
      <c r="KVU27" s="11"/>
      <c r="KWA27" s="11"/>
      <c r="KWG27" s="11"/>
      <c r="KWM27" s="11"/>
      <c r="KWS27" s="11"/>
      <c r="KWY27" s="11"/>
      <c r="KXE27" s="11"/>
      <c r="KXK27" s="11"/>
      <c r="KXQ27" s="11"/>
      <c r="KXW27" s="11"/>
      <c r="KYC27" s="11"/>
      <c r="KYI27" s="11"/>
      <c r="KYO27" s="11"/>
      <c r="KYU27" s="11"/>
      <c r="KZA27" s="11"/>
      <c r="KZG27" s="11"/>
      <c r="KZM27" s="11"/>
      <c r="KZS27" s="11"/>
      <c r="KZY27" s="11"/>
      <c r="LAE27" s="11"/>
      <c r="LAK27" s="11"/>
      <c r="LAQ27" s="11"/>
      <c r="LAW27" s="11"/>
      <c r="LBC27" s="11"/>
      <c r="LBI27" s="11"/>
      <c r="LBO27" s="11"/>
      <c r="LBU27" s="11"/>
      <c r="LCA27" s="11"/>
      <c r="LCG27" s="11"/>
      <c r="LCM27" s="11"/>
      <c r="LCS27" s="11"/>
      <c r="LCY27" s="11"/>
      <c r="LDE27" s="11"/>
      <c r="LDK27" s="11"/>
      <c r="LDQ27" s="11"/>
      <c r="LDW27" s="11"/>
      <c r="LEC27" s="11"/>
      <c r="LEI27" s="11"/>
      <c r="LEO27" s="11"/>
      <c r="LEU27" s="11"/>
      <c r="LFA27" s="11"/>
      <c r="LFG27" s="11"/>
      <c r="LFM27" s="11"/>
      <c r="LFS27" s="11"/>
      <c r="LFY27" s="11"/>
      <c r="LGE27" s="11"/>
      <c r="LGK27" s="11"/>
      <c r="LGQ27" s="11"/>
      <c r="LGW27" s="11"/>
      <c r="LHC27" s="11"/>
      <c r="LHI27" s="11"/>
      <c r="LHO27" s="11"/>
      <c r="LHU27" s="11"/>
      <c r="LIA27" s="11"/>
      <c r="LIG27" s="11"/>
      <c r="LIM27" s="11"/>
      <c r="LIS27" s="11"/>
      <c r="LIY27" s="11"/>
      <c r="LJE27" s="11"/>
      <c r="LJK27" s="11"/>
      <c r="LJQ27" s="11"/>
      <c r="LJW27" s="11"/>
      <c r="LKC27" s="11"/>
      <c r="LKI27" s="11"/>
      <c r="LKO27" s="11"/>
      <c r="LKU27" s="11"/>
      <c r="LLA27" s="11"/>
      <c r="LLG27" s="11"/>
      <c r="LLM27" s="11"/>
      <c r="LLS27" s="11"/>
      <c r="LLY27" s="11"/>
      <c r="LME27" s="11"/>
      <c r="LMK27" s="11"/>
      <c r="LMQ27" s="11"/>
      <c r="LMW27" s="11"/>
      <c r="LNC27" s="11"/>
      <c r="LNI27" s="11"/>
      <c r="LNO27" s="11"/>
      <c r="LNU27" s="11"/>
      <c r="LOA27" s="11"/>
      <c r="LOG27" s="11"/>
      <c r="LOM27" s="11"/>
      <c r="LOS27" s="11"/>
      <c r="LOY27" s="11"/>
      <c r="LPE27" s="11"/>
      <c r="LPK27" s="11"/>
      <c r="LPQ27" s="11"/>
      <c r="LPW27" s="11"/>
      <c r="LQC27" s="11"/>
      <c r="LQI27" s="11"/>
      <c r="LQO27" s="11"/>
      <c r="LQU27" s="11"/>
      <c r="LRA27" s="11"/>
      <c r="LRG27" s="11"/>
      <c r="LRM27" s="11"/>
      <c r="LRS27" s="11"/>
      <c r="LRY27" s="11"/>
      <c r="LSE27" s="11"/>
      <c r="LSK27" s="11"/>
      <c r="LSQ27" s="11"/>
      <c r="LSW27" s="11"/>
      <c r="LTC27" s="11"/>
      <c r="LTI27" s="11"/>
      <c r="LTO27" s="11"/>
      <c r="LTU27" s="11"/>
      <c r="LUA27" s="11"/>
      <c r="LUG27" s="11"/>
      <c r="LUM27" s="11"/>
      <c r="LUS27" s="11"/>
      <c r="LUY27" s="11"/>
      <c r="LVE27" s="11"/>
      <c r="LVK27" s="11"/>
      <c r="LVQ27" s="11"/>
      <c r="LVW27" s="11"/>
      <c r="LWC27" s="11"/>
      <c r="LWI27" s="11"/>
      <c r="LWO27" s="11"/>
      <c r="LWU27" s="11"/>
      <c r="LXA27" s="11"/>
      <c r="LXG27" s="11"/>
      <c r="LXM27" s="11"/>
      <c r="LXS27" s="11"/>
      <c r="LXY27" s="11"/>
      <c r="LYE27" s="11"/>
      <c r="LYK27" s="11"/>
      <c r="LYQ27" s="11"/>
      <c r="LYW27" s="11"/>
      <c r="LZC27" s="11"/>
      <c r="LZI27" s="11"/>
      <c r="LZO27" s="11"/>
      <c r="LZU27" s="11"/>
      <c r="MAA27" s="11"/>
      <c r="MAG27" s="11"/>
      <c r="MAM27" s="11"/>
      <c r="MAS27" s="11"/>
      <c r="MAY27" s="11"/>
      <c r="MBE27" s="11"/>
      <c r="MBK27" s="11"/>
      <c r="MBQ27" s="11"/>
      <c r="MBW27" s="11"/>
      <c r="MCC27" s="11"/>
      <c r="MCI27" s="11"/>
      <c r="MCO27" s="11"/>
      <c r="MCU27" s="11"/>
      <c r="MDA27" s="11"/>
      <c r="MDG27" s="11"/>
      <c r="MDM27" s="11"/>
      <c r="MDS27" s="11"/>
      <c r="MDY27" s="11"/>
      <c r="MEE27" s="11"/>
      <c r="MEK27" s="11"/>
      <c r="MEQ27" s="11"/>
      <c r="MEW27" s="11"/>
      <c r="MFC27" s="11"/>
      <c r="MFI27" s="11"/>
      <c r="MFO27" s="11"/>
      <c r="MFU27" s="11"/>
      <c r="MGA27" s="11"/>
      <c r="MGG27" s="11"/>
      <c r="MGM27" s="11"/>
      <c r="MGS27" s="11"/>
      <c r="MGY27" s="11"/>
      <c r="MHE27" s="11"/>
      <c r="MHK27" s="11"/>
      <c r="MHQ27" s="11"/>
      <c r="MHW27" s="11"/>
      <c r="MIC27" s="11"/>
      <c r="MII27" s="11"/>
      <c r="MIO27" s="11"/>
      <c r="MIU27" s="11"/>
      <c r="MJA27" s="11"/>
      <c r="MJG27" s="11"/>
      <c r="MJM27" s="11"/>
      <c r="MJS27" s="11"/>
      <c r="MJY27" s="11"/>
      <c r="MKE27" s="11"/>
      <c r="MKK27" s="11"/>
      <c r="MKQ27" s="11"/>
      <c r="MKW27" s="11"/>
      <c r="MLC27" s="11"/>
      <c r="MLI27" s="11"/>
      <c r="MLO27" s="11"/>
      <c r="MLU27" s="11"/>
      <c r="MMA27" s="11"/>
      <c r="MMG27" s="11"/>
      <c r="MMM27" s="11"/>
      <c r="MMS27" s="11"/>
      <c r="MMY27" s="11"/>
      <c r="MNE27" s="11"/>
      <c r="MNK27" s="11"/>
      <c r="MNQ27" s="11"/>
      <c r="MNW27" s="11"/>
      <c r="MOC27" s="11"/>
      <c r="MOI27" s="11"/>
      <c r="MOO27" s="11"/>
      <c r="MOU27" s="11"/>
      <c r="MPA27" s="11"/>
      <c r="MPG27" s="11"/>
      <c r="MPM27" s="11"/>
      <c r="MPS27" s="11"/>
      <c r="MPY27" s="11"/>
      <c r="MQE27" s="11"/>
      <c r="MQK27" s="11"/>
      <c r="MQQ27" s="11"/>
      <c r="MQW27" s="11"/>
      <c r="MRC27" s="11"/>
      <c r="MRI27" s="11"/>
      <c r="MRO27" s="11"/>
      <c r="MRU27" s="11"/>
      <c r="MSA27" s="11"/>
      <c r="MSG27" s="11"/>
      <c r="MSM27" s="11"/>
      <c r="MSS27" s="11"/>
      <c r="MSY27" s="11"/>
      <c r="MTE27" s="11"/>
      <c r="MTK27" s="11"/>
      <c r="MTQ27" s="11"/>
      <c r="MTW27" s="11"/>
      <c r="MUC27" s="11"/>
      <c r="MUI27" s="11"/>
      <c r="MUO27" s="11"/>
      <c r="MUU27" s="11"/>
      <c r="MVA27" s="11"/>
      <c r="MVG27" s="11"/>
      <c r="MVM27" s="11"/>
      <c r="MVS27" s="11"/>
      <c r="MVY27" s="11"/>
      <c r="MWE27" s="11"/>
      <c r="MWK27" s="11"/>
      <c r="MWQ27" s="11"/>
      <c r="MWW27" s="11"/>
      <c r="MXC27" s="11"/>
      <c r="MXI27" s="11"/>
      <c r="MXO27" s="11"/>
      <c r="MXU27" s="11"/>
      <c r="MYA27" s="11"/>
      <c r="MYG27" s="11"/>
      <c r="MYM27" s="11"/>
      <c r="MYS27" s="11"/>
      <c r="MYY27" s="11"/>
      <c r="MZE27" s="11"/>
      <c r="MZK27" s="11"/>
      <c r="MZQ27" s="11"/>
      <c r="MZW27" s="11"/>
      <c r="NAC27" s="11"/>
      <c r="NAI27" s="11"/>
      <c r="NAO27" s="11"/>
      <c r="NAU27" s="11"/>
      <c r="NBA27" s="11"/>
      <c r="NBG27" s="11"/>
      <c r="NBM27" s="11"/>
      <c r="NBS27" s="11"/>
      <c r="NBY27" s="11"/>
      <c r="NCE27" s="11"/>
      <c r="NCK27" s="11"/>
      <c r="NCQ27" s="11"/>
      <c r="NCW27" s="11"/>
      <c r="NDC27" s="11"/>
      <c r="NDI27" s="11"/>
      <c r="NDO27" s="11"/>
      <c r="NDU27" s="11"/>
      <c r="NEA27" s="11"/>
      <c r="NEG27" s="11"/>
      <c r="NEM27" s="11"/>
      <c r="NES27" s="11"/>
      <c r="NEY27" s="11"/>
      <c r="NFE27" s="11"/>
      <c r="NFK27" s="11"/>
      <c r="NFQ27" s="11"/>
      <c r="NFW27" s="11"/>
      <c r="NGC27" s="11"/>
      <c r="NGI27" s="11"/>
      <c r="NGO27" s="11"/>
      <c r="NGU27" s="11"/>
      <c r="NHA27" s="11"/>
      <c r="NHG27" s="11"/>
      <c r="NHM27" s="11"/>
      <c r="NHS27" s="11"/>
      <c r="NHY27" s="11"/>
      <c r="NIE27" s="11"/>
      <c r="NIK27" s="11"/>
      <c r="NIQ27" s="11"/>
      <c r="NIW27" s="11"/>
      <c r="NJC27" s="11"/>
      <c r="NJI27" s="11"/>
      <c r="NJO27" s="11"/>
      <c r="NJU27" s="11"/>
      <c r="NKA27" s="11"/>
      <c r="NKG27" s="11"/>
      <c r="NKM27" s="11"/>
      <c r="NKS27" s="11"/>
      <c r="NKY27" s="11"/>
      <c r="NLE27" s="11"/>
      <c r="NLK27" s="11"/>
      <c r="NLQ27" s="11"/>
      <c r="NLW27" s="11"/>
      <c r="NMC27" s="11"/>
      <c r="NMI27" s="11"/>
      <c r="NMO27" s="11"/>
      <c r="NMU27" s="11"/>
      <c r="NNA27" s="11"/>
      <c r="NNG27" s="11"/>
      <c r="NNM27" s="11"/>
      <c r="NNS27" s="11"/>
      <c r="NNY27" s="11"/>
      <c r="NOE27" s="11"/>
      <c r="NOK27" s="11"/>
      <c r="NOQ27" s="11"/>
      <c r="NOW27" s="11"/>
      <c r="NPC27" s="11"/>
      <c r="NPI27" s="11"/>
      <c r="NPO27" s="11"/>
      <c r="NPU27" s="11"/>
      <c r="NQA27" s="11"/>
      <c r="NQG27" s="11"/>
      <c r="NQM27" s="11"/>
      <c r="NQS27" s="11"/>
      <c r="NQY27" s="11"/>
      <c r="NRE27" s="11"/>
      <c r="NRK27" s="11"/>
      <c r="NRQ27" s="11"/>
      <c r="NRW27" s="11"/>
      <c r="NSC27" s="11"/>
      <c r="NSI27" s="11"/>
      <c r="NSO27" s="11"/>
      <c r="NSU27" s="11"/>
      <c r="NTA27" s="11"/>
      <c r="NTG27" s="11"/>
      <c r="NTM27" s="11"/>
      <c r="NTS27" s="11"/>
      <c r="NTY27" s="11"/>
      <c r="NUE27" s="11"/>
      <c r="NUK27" s="11"/>
      <c r="NUQ27" s="11"/>
      <c r="NUW27" s="11"/>
      <c r="NVC27" s="11"/>
      <c r="NVI27" s="11"/>
      <c r="NVO27" s="11"/>
      <c r="NVU27" s="11"/>
      <c r="NWA27" s="11"/>
      <c r="NWG27" s="11"/>
      <c r="NWM27" s="11"/>
      <c r="NWS27" s="11"/>
      <c r="NWY27" s="11"/>
      <c r="NXE27" s="11"/>
      <c r="NXK27" s="11"/>
      <c r="NXQ27" s="11"/>
      <c r="NXW27" s="11"/>
      <c r="NYC27" s="11"/>
      <c r="NYI27" s="11"/>
      <c r="NYO27" s="11"/>
      <c r="NYU27" s="11"/>
      <c r="NZA27" s="11"/>
      <c r="NZG27" s="11"/>
      <c r="NZM27" s="11"/>
      <c r="NZS27" s="11"/>
      <c r="NZY27" s="11"/>
      <c r="OAE27" s="11"/>
      <c r="OAK27" s="11"/>
      <c r="OAQ27" s="11"/>
      <c r="OAW27" s="11"/>
      <c r="OBC27" s="11"/>
      <c r="OBI27" s="11"/>
      <c r="OBO27" s="11"/>
      <c r="OBU27" s="11"/>
      <c r="OCA27" s="11"/>
      <c r="OCG27" s="11"/>
      <c r="OCM27" s="11"/>
      <c r="OCS27" s="11"/>
      <c r="OCY27" s="11"/>
      <c r="ODE27" s="11"/>
      <c r="ODK27" s="11"/>
      <c r="ODQ27" s="11"/>
      <c r="ODW27" s="11"/>
      <c r="OEC27" s="11"/>
      <c r="OEI27" s="11"/>
      <c r="OEO27" s="11"/>
      <c r="OEU27" s="11"/>
      <c r="OFA27" s="11"/>
      <c r="OFG27" s="11"/>
      <c r="OFM27" s="11"/>
      <c r="OFS27" s="11"/>
      <c r="OFY27" s="11"/>
      <c r="OGE27" s="11"/>
      <c r="OGK27" s="11"/>
      <c r="OGQ27" s="11"/>
      <c r="OGW27" s="11"/>
      <c r="OHC27" s="11"/>
      <c r="OHI27" s="11"/>
      <c r="OHO27" s="11"/>
      <c r="OHU27" s="11"/>
      <c r="OIA27" s="11"/>
      <c r="OIG27" s="11"/>
      <c r="OIM27" s="11"/>
      <c r="OIS27" s="11"/>
      <c r="OIY27" s="11"/>
      <c r="OJE27" s="11"/>
      <c r="OJK27" s="11"/>
      <c r="OJQ27" s="11"/>
      <c r="OJW27" s="11"/>
      <c r="OKC27" s="11"/>
      <c r="OKI27" s="11"/>
      <c r="OKO27" s="11"/>
      <c r="OKU27" s="11"/>
      <c r="OLA27" s="11"/>
      <c r="OLG27" s="11"/>
      <c r="OLM27" s="11"/>
      <c r="OLS27" s="11"/>
      <c r="OLY27" s="11"/>
      <c r="OME27" s="11"/>
      <c r="OMK27" s="11"/>
      <c r="OMQ27" s="11"/>
      <c r="OMW27" s="11"/>
      <c r="ONC27" s="11"/>
      <c r="ONI27" s="11"/>
      <c r="ONO27" s="11"/>
      <c r="ONU27" s="11"/>
      <c r="OOA27" s="11"/>
      <c r="OOG27" s="11"/>
      <c r="OOM27" s="11"/>
      <c r="OOS27" s="11"/>
      <c r="OOY27" s="11"/>
      <c r="OPE27" s="11"/>
      <c r="OPK27" s="11"/>
      <c r="OPQ27" s="11"/>
      <c r="OPW27" s="11"/>
      <c r="OQC27" s="11"/>
      <c r="OQI27" s="11"/>
      <c r="OQO27" s="11"/>
      <c r="OQU27" s="11"/>
      <c r="ORA27" s="11"/>
      <c r="ORG27" s="11"/>
      <c r="ORM27" s="11"/>
      <c r="ORS27" s="11"/>
      <c r="ORY27" s="11"/>
      <c r="OSE27" s="11"/>
      <c r="OSK27" s="11"/>
      <c r="OSQ27" s="11"/>
      <c r="OSW27" s="11"/>
      <c r="OTC27" s="11"/>
      <c r="OTI27" s="11"/>
      <c r="OTO27" s="11"/>
      <c r="OTU27" s="11"/>
      <c r="OUA27" s="11"/>
      <c r="OUG27" s="11"/>
      <c r="OUM27" s="11"/>
      <c r="OUS27" s="11"/>
      <c r="OUY27" s="11"/>
      <c r="OVE27" s="11"/>
      <c r="OVK27" s="11"/>
      <c r="OVQ27" s="11"/>
      <c r="OVW27" s="11"/>
      <c r="OWC27" s="11"/>
      <c r="OWI27" s="11"/>
      <c r="OWO27" s="11"/>
      <c r="OWU27" s="11"/>
      <c r="OXA27" s="11"/>
      <c r="OXG27" s="11"/>
      <c r="OXM27" s="11"/>
      <c r="OXS27" s="11"/>
      <c r="OXY27" s="11"/>
      <c r="OYE27" s="11"/>
      <c r="OYK27" s="11"/>
      <c r="OYQ27" s="11"/>
      <c r="OYW27" s="11"/>
      <c r="OZC27" s="11"/>
      <c r="OZI27" s="11"/>
      <c r="OZO27" s="11"/>
      <c r="OZU27" s="11"/>
      <c r="PAA27" s="11"/>
      <c r="PAG27" s="11"/>
      <c r="PAM27" s="11"/>
      <c r="PAS27" s="11"/>
      <c r="PAY27" s="11"/>
      <c r="PBE27" s="11"/>
      <c r="PBK27" s="11"/>
      <c r="PBQ27" s="11"/>
      <c r="PBW27" s="11"/>
      <c r="PCC27" s="11"/>
      <c r="PCI27" s="11"/>
      <c r="PCO27" s="11"/>
      <c r="PCU27" s="11"/>
      <c r="PDA27" s="11"/>
      <c r="PDG27" s="11"/>
      <c r="PDM27" s="11"/>
      <c r="PDS27" s="11"/>
      <c r="PDY27" s="11"/>
      <c r="PEE27" s="11"/>
      <c r="PEK27" s="11"/>
      <c r="PEQ27" s="11"/>
      <c r="PEW27" s="11"/>
      <c r="PFC27" s="11"/>
      <c r="PFI27" s="11"/>
      <c r="PFO27" s="11"/>
      <c r="PFU27" s="11"/>
      <c r="PGA27" s="11"/>
      <c r="PGG27" s="11"/>
      <c r="PGM27" s="11"/>
      <c r="PGS27" s="11"/>
      <c r="PGY27" s="11"/>
      <c r="PHE27" s="11"/>
      <c r="PHK27" s="11"/>
      <c r="PHQ27" s="11"/>
      <c r="PHW27" s="11"/>
      <c r="PIC27" s="11"/>
      <c r="PII27" s="11"/>
      <c r="PIO27" s="11"/>
      <c r="PIU27" s="11"/>
      <c r="PJA27" s="11"/>
      <c r="PJG27" s="11"/>
      <c r="PJM27" s="11"/>
      <c r="PJS27" s="11"/>
      <c r="PJY27" s="11"/>
      <c r="PKE27" s="11"/>
      <c r="PKK27" s="11"/>
      <c r="PKQ27" s="11"/>
      <c r="PKW27" s="11"/>
      <c r="PLC27" s="11"/>
      <c r="PLI27" s="11"/>
      <c r="PLO27" s="11"/>
      <c r="PLU27" s="11"/>
      <c r="PMA27" s="11"/>
      <c r="PMG27" s="11"/>
      <c r="PMM27" s="11"/>
      <c r="PMS27" s="11"/>
      <c r="PMY27" s="11"/>
      <c r="PNE27" s="11"/>
      <c r="PNK27" s="11"/>
      <c r="PNQ27" s="11"/>
      <c r="PNW27" s="11"/>
      <c r="POC27" s="11"/>
      <c r="POI27" s="11"/>
      <c r="POO27" s="11"/>
      <c r="POU27" s="11"/>
      <c r="PPA27" s="11"/>
      <c r="PPG27" s="11"/>
      <c r="PPM27" s="11"/>
      <c r="PPS27" s="11"/>
      <c r="PPY27" s="11"/>
      <c r="PQE27" s="11"/>
      <c r="PQK27" s="11"/>
      <c r="PQQ27" s="11"/>
      <c r="PQW27" s="11"/>
      <c r="PRC27" s="11"/>
      <c r="PRI27" s="11"/>
      <c r="PRO27" s="11"/>
      <c r="PRU27" s="11"/>
      <c r="PSA27" s="11"/>
      <c r="PSG27" s="11"/>
      <c r="PSM27" s="11"/>
      <c r="PSS27" s="11"/>
      <c r="PSY27" s="11"/>
      <c r="PTE27" s="11"/>
      <c r="PTK27" s="11"/>
      <c r="PTQ27" s="11"/>
      <c r="PTW27" s="11"/>
      <c r="PUC27" s="11"/>
      <c r="PUI27" s="11"/>
      <c r="PUO27" s="11"/>
      <c r="PUU27" s="11"/>
      <c r="PVA27" s="11"/>
      <c r="PVG27" s="11"/>
      <c r="PVM27" s="11"/>
      <c r="PVS27" s="11"/>
      <c r="PVY27" s="11"/>
      <c r="PWE27" s="11"/>
      <c r="PWK27" s="11"/>
      <c r="PWQ27" s="11"/>
      <c r="PWW27" s="11"/>
      <c r="PXC27" s="11"/>
      <c r="PXI27" s="11"/>
      <c r="PXO27" s="11"/>
      <c r="PXU27" s="11"/>
      <c r="PYA27" s="11"/>
      <c r="PYG27" s="11"/>
      <c r="PYM27" s="11"/>
      <c r="PYS27" s="11"/>
      <c r="PYY27" s="11"/>
      <c r="PZE27" s="11"/>
      <c r="PZK27" s="11"/>
      <c r="PZQ27" s="11"/>
      <c r="PZW27" s="11"/>
      <c r="QAC27" s="11"/>
      <c r="QAI27" s="11"/>
      <c r="QAO27" s="11"/>
      <c r="QAU27" s="11"/>
      <c r="QBA27" s="11"/>
      <c r="QBG27" s="11"/>
      <c r="QBM27" s="11"/>
      <c r="QBS27" s="11"/>
      <c r="QBY27" s="11"/>
      <c r="QCE27" s="11"/>
      <c r="QCK27" s="11"/>
      <c r="QCQ27" s="11"/>
      <c r="QCW27" s="11"/>
      <c r="QDC27" s="11"/>
      <c r="QDI27" s="11"/>
      <c r="QDO27" s="11"/>
      <c r="QDU27" s="11"/>
      <c r="QEA27" s="11"/>
      <c r="QEG27" s="11"/>
      <c r="QEM27" s="11"/>
      <c r="QES27" s="11"/>
      <c r="QEY27" s="11"/>
      <c r="QFE27" s="11"/>
      <c r="QFK27" s="11"/>
      <c r="QFQ27" s="11"/>
      <c r="QFW27" s="11"/>
      <c r="QGC27" s="11"/>
      <c r="QGI27" s="11"/>
      <c r="QGO27" s="11"/>
      <c r="QGU27" s="11"/>
      <c r="QHA27" s="11"/>
      <c r="QHG27" s="11"/>
      <c r="QHM27" s="11"/>
      <c r="QHS27" s="11"/>
      <c r="QHY27" s="11"/>
      <c r="QIE27" s="11"/>
      <c r="QIK27" s="11"/>
      <c r="QIQ27" s="11"/>
      <c r="QIW27" s="11"/>
      <c r="QJC27" s="11"/>
      <c r="QJI27" s="11"/>
      <c r="QJO27" s="11"/>
      <c r="QJU27" s="11"/>
      <c r="QKA27" s="11"/>
      <c r="QKG27" s="11"/>
      <c r="QKM27" s="11"/>
      <c r="QKS27" s="11"/>
      <c r="QKY27" s="11"/>
      <c r="QLE27" s="11"/>
      <c r="QLK27" s="11"/>
      <c r="QLQ27" s="11"/>
      <c r="QLW27" s="11"/>
      <c r="QMC27" s="11"/>
      <c r="QMI27" s="11"/>
      <c r="QMO27" s="11"/>
      <c r="QMU27" s="11"/>
      <c r="QNA27" s="11"/>
      <c r="QNG27" s="11"/>
      <c r="QNM27" s="11"/>
      <c r="QNS27" s="11"/>
      <c r="QNY27" s="11"/>
      <c r="QOE27" s="11"/>
      <c r="QOK27" s="11"/>
      <c r="QOQ27" s="11"/>
      <c r="QOW27" s="11"/>
      <c r="QPC27" s="11"/>
      <c r="QPI27" s="11"/>
      <c r="QPO27" s="11"/>
      <c r="QPU27" s="11"/>
      <c r="QQA27" s="11"/>
      <c r="QQG27" s="11"/>
      <c r="QQM27" s="11"/>
      <c r="QQS27" s="11"/>
      <c r="QQY27" s="11"/>
      <c r="QRE27" s="11"/>
      <c r="QRK27" s="11"/>
      <c r="QRQ27" s="11"/>
      <c r="QRW27" s="11"/>
      <c r="QSC27" s="11"/>
      <c r="QSI27" s="11"/>
      <c r="QSO27" s="11"/>
      <c r="QSU27" s="11"/>
      <c r="QTA27" s="11"/>
      <c r="QTG27" s="11"/>
      <c r="QTM27" s="11"/>
      <c r="QTS27" s="11"/>
      <c r="QTY27" s="11"/>
      <c r="QUE27" s="11"/>
      <c r="QUK27" s="11"/>
      <c r="QUQ27" s="11"/>
      <c r="QUW27" s="11"/>
      <c r="QVC27" s="11"/>
      <c r="QVI27" s="11"/>
      <c r="QVO27" s="11"/>
      <c r="QVU27" s="11"/>
      <c r="QWA27" s="11"/>
      <c r="QWG27" s="11"/>
      <c r="QWM27" s="11"/>
      <c r="QWS27" s="11"/>
      <c r="QWY27" s="11"/>
      <c r="QXE27" s="11"/>
      <c r="QXK27" s="11"/>
      <c r="QXQ27" s="11"/>
      <c r="QXW27" s="11"/>
      <c r="QYC27" s="11"/>
      <c r="QYI27" s="11"/>
      <c r="QYO27" s="11"/>
      <c r="QYU27" s="11"/>
      <c r="QZA27" s="11"/>
      <c r="QZG27" s="11"/>
      <c r="QZM27" s="11"/>
      <c r="QZS27" s="11"/>
      <c r="QZY27" s="11"/>
      <c r="RAE27" s="11"/>
      <c r="RAK27" s="11"/>
      <c r="RAQ27" s="11"/>
      <c r="RAW27" s="11"/>
      <c r="RBC27" s="11"/>
      <c r="RBI27" s="11"/>
      <c r="RBO27" s="11"/>
      <c r="RBU27" s="11"/>
      <c r="RCA27" s="11"/>
      <c r="RCG27" s="11"/>
      <c r="RCM27" s="11"/>
      <c r="RCS27" s="11"/>
      <c r="RCY27" s="11"/>
      <c r="RDE27" s="11"/>
      <c r="RDK27" s="11"/>
      <c r="RDQ27" s="11"/>
      <c r="RDW27" s="11"/>
      <c r="REC27" s="11"/>
      <c r="REI27" s="11"/>
      <c r="REO27" s="11"/>
      <c r="REU27" s="11"/>
      <c r="RFA27" s="11"/>
      <c r="RFG27" s="11"/>
      <c r="RFM27" s="11"/>
      <c r="RFS27" s="11"/>
      <c r="RFY27" s="11"/>
      <c r="RGE27" s="11"/>
      <c r="RGK27" s="11"/>
      <c r="RGQ27" s="11"/>
      <c r="RGW27" s="11"/>
      <c r="RHC27" s="11"/>
      <c r="RHI27" s="11"/>
      <c r="RHO27" s="11"/>
      <c r="RHU27" s="11"/>
      <c r="RIA27" s="11"/>
      <c r="RIG27" s="11"/>
      <c r="RIM27" s="11"/>
      <c r="RIS27" s="11"/>
      <c r="RIY27" s="11"/>
      <c r="RJE27" s="11"/>
      <c r="RJK27" s="11"/>
      <c r="RJQ27" s="11"/>
      <c r="RJW27" s="11"/>
      <c r="RKC27" s="11"/>
      <c r="RKI27" s="11"/>
      <c r="RKO27" s="11"/>
      <c r="RKU27" s="11"/>
      <c r="RLA27" s="11"/>
      <c r="RLG27" s="11"/>
      <c r="RLM27" s="11"/>
      <c r="RLS27" s="11"/>
      <c r="RLY27" s="11"/>
      <c r="RME27" s="11"/>
      <c r="RMK27" s="11"/>
      <c r="RMQ27" s="11"/>
      <c r="RMW27" s="11"/>
      <c r="RNC27" s="11"/>
      <c r="RNI27" s="11"/>
      <c r="RNO27" s="11"/>
      <c r="RNU27" s="11"/>
      <c r="ROA27" s="11"/>
      <c r="ROG27" s="11"/>
      <c r="ROM27" s="11"/>
      <c r="ROS27" s="11"/>
      <c r="ROY27" s="11"/>
      <c r="RPE27" s="11"/>
      <c r="RPK27" s="11"/>
      <c r="RPQ27" s="11"/>
      <c r="RPW27" s="11"/>
      <c r="RQC27" s="11"/>
      <c r="RQI27" s="11"/>
      <c r="RQO27" s="11"/>
      <c r="RQU27" s="11"/>
      <c r="RRA27" s="11"/>
      <c r="RRG27" s="11"/>
      <c r="RRM27" s="11"/>
      <c r="RRS27" s="11"/>
      <c r="RRY27" s="11"/>
      <c r="RSE27" s="11"/>
      <c r="RSK27" s="11"/>
      <c r="RSQ27" s="11"/>
      <c r="RSW27" s="11"/>
      <c r="RTC27" s="11"/>
      <c r="RTI27" s="11"/>
      <c r="RTO27" s="11"/>
      <c r="RTU27" s="11"/>
      <c r="RUA27" s="11"/>
      <c r="RUG27" s="11"/>
      <c r="RUM27" s="11"/>
      <c r="RUS27" s="11"/>
      <c r="RUY27" s="11"/>
      <c r="RVE27" s="11"/>
      <c r="RVK27" s="11"/>
      <c r="RVQ27" s="11"/>
      <c r="RVW27" s="11"/>
      <c r="RWC27" s="11"/>
      <c r="RWI27" s="11"/>
      <c r="RWO27" s="11"/>
      <c r="RWU27" s="11"/>
      <c r="RXA27" s="11"/>
      <c r="RXG27" s="11"/>
      <c r="RXM27" s="11"/>
      <c r="RXS27" s="11"/>
      <c r="RXY27" s="11"/>
      <c r="RYE27" s="11"/>
      <c r="RYK27" s="11"/>
      <c r="RYQ27" s="11"/>
      <c r="RYW27" s="11"/>
      <c r="RZC27" s="11"/>
      <c r="RZI27" s="11"/>
      <c r="RZO27" s="11"/>
      <c r="RZU27" s="11"/>
      <c r="SAA27" s="11"/>
      <c r="SAG27" s="11"/>
      <c r="SAM27" s="11"/>
      <c r="SAS27" s="11"/>
      <c r="SAY27" s="11"/>
      <c r="SBE27" s="11"/>
      <c r="SBK27" s="11"/>
      <c r="SBQ27" s="11"/>
      <c r="SBW27" s="11"/>
      <c r="SCC27" s="11"/>
      <c r="SCI27" s="11"/>
      <c r="SCO27" s="11"/>
      <c r="SCU27" s="11"/>
      <c r="SDA27" s="11"/>
      <c r="SDG27" s="11"/>
      <c r="SDM27" s="11"/>
      <c r="SDS27" s="11"/>
      <c r="SDY27" s="11"/>
      <c r="SEE27" s="11"/>
      <c r="SEK27" s="11"/>
      <c r="SEQ27" s="11"/>
      <c r="SEW27" s="11"/>
      <c r="SFC27" s="11"/>
      <c r="SFI27" s="11"/>
      <c r="SFO27" s="11"/>
      <c r="SFU27" s="11"/>
      <c r="SGA27" s="11"/>
      <c r="SGG27" s="11"/>
      <c r="SGM27" s="11"/>
      <c r="SGS27" s="11"/>
      <c r="SGY27" s="11"/>
      <c r="SHE27" s="11"/>
      <c r="SHK27" s="11"/>
      <c r="SHQ27" s="11"/>
      <c r="SHW27" s="11"/>
      <c r="SIC27" s="11"/>
      <c r="SII27" s="11"/>
      <c r="SIO27" s="11"/>
      <c r="SIU27" s="11"/>
      <c r="SJA27" s="11"/>
      <c r="SJG27" s="11"/>
      <c r="SJM27" s="11"/>
      <c r="SJS27" s="11"/>
      <c r="SJY27" s="11"/>
      <c r="SKE27" s="11"/>
      <c r="SKK27" s="11"/>
      <c r="SKQ27" s="11"/>
      <c r="SKW27" s="11"/>
      <c r="SLC27" s="11"/>
      <c r="SLI27" s="11"/>
      <c r="SLO27" s="11"/>
      <c r="SLU27" s="11"/>
      <c r="SMA27" s="11"/>
      <c r="SMG27" s="11"/>
      <c r="SMM27" s="11"/>
      <c r="SMS27" s="11"/>
      <c r="SMY27" s="11"/>
      <c r="SNE27" s="11"/>
      <c r="SNK27" s="11"/>
      <c r="SNQ27" s="11"/>
      <c r="SNW27" s="11"/>
      <c r="SOC27" s="11"/>
      <c r="SOI27" s="11"/>
      <c r="SOO27" s="11"/>
      <c r="SOU27" s="11"/>
      <c r="SPA27" s="11"/>
      <c r="SPG27" s="11"/>
      <c r="SPM27" s="11"/>
      <c r="SPS27" s="11"/>
      <c r="SPY27" s="11"/>
      <c r="SQE27" s="11"/>
      <c r="SQK27" s="11"/>
      <c r="SQQ27" s="11"/>
      <c r="SQW27" s="11"/>
      <c r="SRC27" s="11"/>
      <c r="SRI27" s="11"/>
      <c r="SRO27" s="11"/>
      <c r="SRU27" s="11"/>
      <c r="SSA27" s="11"/>
      <c r="SSG27" s="11"/>
      <c r="SSM27" s="11"/>
      <c r="SSS27" s="11"/>
      <c r="SSY27" s="11"/>
      <c r="STE27" s="11"/>
      <c r="STK27" s="11"/>
      <c r="STQ27" s="11"/>
      <c r="STW27" s="11"/>
      <c r="SUC27" s="11"/>
      <c r="SUI27" s="11"/>
      <c r="SUO27" s="11"/>
      <c r="SUU27" s="11"/>
      <c r="SVA27" s="11"/>
      <c r="SVG27" s="11"/>
      <c r="SVM27" s="11"/>
      <c r="SVS27" s="11"/>
      <c r="SVY27" s="11"/>
      <c r="SWE27" s="11"/>
      <c r="SWK27" s="11"/>
      <c r="SWQ27" s="11"/>
      <c r="SWW27" s="11"/>
      <c r="SXC27" s="11"/>
      <c r="SXI27" s="11"/>
      <c r="SXO27" s="11"/>
      <c r="SXU27" s="11"/>
      <c r="SYA27" s="11"/>
      <c r="SYG27" s="11"/>
      <c r="SYM27" s="11"/>
      <c r="SYS27" s="11"/>
      <c r="SYY27" s="11"/>
      <c r="SZE27" s="11"/>
      <c r="SZK27" s="11"/>
      <c r="SZQ27" s="11"/>
      <c r="SZW27" s="11"/>
      <c r="TAC27" s="11"/>
      <c r="TAI27" s="11"/>
      <c r="TAO27" s="11"/>
      <c r="TAU27" s="11"/>
      <c r="TBA27" s="11"/>
      <c r="TBG27" s="11"/>
      <c r="TBM27" s="11"/>
      <c r="TBS27" s="11"/>
      <c r="TBY27" s="11"/>
      <c r="TCE27" s="11"/>
      <c r="TCK27" s="11"/>
      <c r="TCQ27" s="11"/>
      <c r="TCW27" s="11"/>
      <c r="TDC27" s="11"/>
      <c r="TDI27" s="11"/>
      <c r="TDO27" s="11"/>
      <c r="TDU27" s="11"/>
      <c r="TEA27" s="11"/>
      <c r="TEG27" s="11"/>
      <c r="TEM27" s="11"/>
      <c r="TES27" s="11"/>
      <c r="TEY27" s="11"/>
      <c r="TFE27" s="11"/>
      <c r="TFK27" s="11"/>
      <c r="TFQ27" s="11"/>
      <c r="TFW27" s="11"/>
      <c r="TGC27" s="11"/>
      <c r="TGI27" s="11"/>
      <c r="TGO27" s="11"/>
      <c r="TGU27" s="11"/>
      <c r="THA27" s="11"/>
      <c r="THG27" s="11"/>
      <c r="THM27" s="11"/>
      <c r="THS27" s="11"/>
      <c r="THY27" s="11"/>
      <c r="TIE27" s="11"/>
      <c r="TIK27" s="11"/>
      <c r="TIQ27" s="11"/>
      <c r="TIW27" s="11"/>
      <c r="TJC27" s="11"/>
      <c r="TJI27" s="11"/>
      <c r="TJO27" s="11"/>
      <c r="TJU27" s="11"/>
      <c r="TKA27" s="11"/>
      <c r="TKG27" s="11"/>
      <c r="TKM27" s="11"/>
      <c r="TKS27" s="11"/>
      <c r="TKY27" s="11"/>
      <c r="TLE27" s="11"/>
      <c r="TLK27" s="11"/>
      <c r="TLQ27" s="11"/>
      <c r="TLW27" s="11"/>
      <c r="TMC27" s="11"/>
      <c r="TMI27" s="11"/>
      <c r="TMO27" s="11"/>
      <c r="TMU27" s="11"/>
      <c r="TNA27" s="11"/>
      <c r="TNG27" s="11"/>
      <c r="TNM27" s="11"/>
      <c r="TNS27" s="11"/>
      <c r="TNY27" s="11"/>
      <c r="TOE27" s="11"/>
      <c r="TOK27" s="11"/>
      <c r="TOQ27" s="11"/>
      <c r="TOW27" s="11"/>
      <c r="TPC27" s="11"/>
      <c r="TPI27" s="11"/>
      <c r="TPO27" s="11"/>
      <c r="TPU27" s="11"/>
      <c r="TQA27" s="11"/>
      <c r="TQG27" s="11"/>
      <c r="TQM27" s="11"/>
      <c r="TQS27" s="11"/>
      <c r="TQY27" s="11"/>
      <c r="TRE27" s="11"/>
      <c r="TRK27" s="11"/>
      <c r="TRQ27" s="11"/>
      <c r="TRW27" s="11"/>
      <c r="TSC27" s="11"/>
      <c r="TSI27" s="11"/>
      <c r="TSO27" s="11"/>
      <c r="TSU27" s="11"/>
      <c r="TTA27" s="11"/>
      <c r="TTG27" s="11"/>
      <c r="TTM27" s="11"/>
      <c r="TTS27" s="11"/>
      <c r="TTY27" s="11"/>
      <c r="TUE27" s="11"/>
      <c r="TUK27" s="11"/>
      <c r="TUQ27" s="11"/>
      <c r="TUW27" s="11"/>
      <c r="TVC27" s="11"/>
      <c r="TVI27" s="11"/>
      <c r="TVO27" s="11"/>
      <c r="TVU27" s="11"/>
      <c r="TWA27" s="11"/>
      <c r="TWG27" s="11"/>
      <c r="TWM27" s="11"/>
      <c r="TWS27" s="11"/>
      <c r="TWY27" s="11"/>
      <c r="TXE27" s="11"/>
      <c r="TXK27" s="11"/>
      <c r="TXQ27" s="11"/>
      <c r="TXW27" s="11"/>
      <c r="TYC27" s="11"/>
      <c r="TYI27" s="11"/>
      <c r="TYO27" s="11"/>
      <c r="TYU27" s="11"/>
      <c r="TZA27" s="11"/>
      <c r="TZG27" s="11"/>
      <c r="TZM27" s="11"/>
      <c r="TZS27" s="11"/>
      <c r="TZY27" s="11"/>
      <c r="UAE27" s="11"/>
      <c r="UAK27" s="11"/>
      <c r="UAQ27" s="11"/>
      <c r="UAW27" s="11"/>
      <c r="UBC27" s="11"/>
      <c r="UBI27" s="11"/>
      <c r="UBO27" s="11"/>
      <c r="UBU27" s="11"/>
      <c r="UCA27" s="11"/>
      <c r="UCG27" s="11"/>
      <c r="UCM27" s="11"/>
      <c r="UCS27" s="11"/>
      <c r="UCY27" s="11"/>
      <c r="UDE27" s="11"/>
      <c r="UDK27" s="11"/>
      <c r="UDQ27" s="11"/>
      <c r="UDW27" s="11"/>
      <c r="UEC27" s="11"/>
      <c r="UEI27" s="11"/>
      <c r="UEO27" s="11"/>
      <c r="UEU27" s="11"/>
      <c r="UFA27" s="11"/>
      <c r="UFG27" s="11"/>
      <c r="UFM27" s="11"/>
      <c r="UFS27" s="11"/>
      <c r="UFY27" s="11"/>
      <c r="UGE27" s="11"/>
      <c r="UGK27" s="11"/>
      <c r="UGQ27" s="11"/>
      <c r="UGW27" s="11"/>
      <c r="UHC27" s="11"/>
      <c r="UHI27" s="11"/>
      <c r="UHO27" s="11"/>
      <c r="UHU27" s="11"/>
      <c r="UIA27" s="11"/>
      <c r="UIG27" s="11"/>
      <c r="UIM27" s="11"/>
      <c r="UIS27" s="11"/>
      <c r="UIY27" s="11"/>
      <c r="UJE27" s="11"/>
      <c r="UJK27" s="11"/>
      <c r="UJQ27" s="11"/>
      <c r="UJW27" s="11"/>
      <c r="UKC27" s="11"/>
      <c r="UKI27" s="11"/>
      <c r="UKO27" s="11"/>
      <c r="UKU27" s="11"/>
      <c r="ULA27" s="11"/>
      <c r="ULG27" s="11"/>
      <c r="ULM27" s="11"/>
      <c r="ULS27" s="11"/>
      <c r="ULY27" s="11"/>
      <c r="UME27" s="11"/>
      <c r="UMK27" s="11"/>
      <c r="UMQ27" s="11"/>
      <c r="UMW27" s="11"/>
      <c r="UNC27" s="11"/>
      <c r="UNI27" s="11"/>
      <c r="UNO27" s="11"/>
      <c r="UNU27" s="11"/>
      <c r="UOA27" s="11"/>
      <c r="UOG27" s="11"/>
      <c r="UOM27" s="11"/>
      <c r="UOS27" s="11"/>
      <c r="UOY27" s="11"/>
      <c r="UPE27" s="11"/>
      <c r="UPK27" s="11"/>
      <c r="UPQ27" s="11"/>
      <c r="UPW27" s="11"/>
      <c r="UQC27" s="11"/>
      <c r="UQI27" s="11"/>
      <c r="UQO27" s="11"/>
      <c r="UQU27" s="11"/>
      <c r="URA27" s="11"/>
      <c r="URG27" s="11"/>
      <c r="URM27" s="11"/>
      <c r="URS27" s="11"/>
      <c r="URY27" s="11"/>
      <c r="USE27" s="11"/>
      <c r="USK27" s="11"/>
      <c r="USQ27" s="11"/>
      <c r="USW27" s="11"/>
      <c r="UTC27" s="11"/>
      <c r="UTI27" s="11"/>
      <c r="UTO27" s="11"/>
      <c r="UTU27" s="11"/>
      <c r="UUA27" s="11"/>
      <c r="UUG27" s="11"/>
      <c r="UUM27" s="11"/>
      <c r="UUS27" s="11"/>
      <c r="UUY27" s="11"/>
      <c r="UVE27" s="11"/>
      <c r="UVK27" s="11"/>
      <c r="UVQ27" s="11"/>
      <c r="UVW27" s="11"/>
      <c r="UWC27" s="11"/>
      <c r="UWI27" s="11"/>
      <c r="UWO27" s="11"/>
      <c r="UWU27" s="11"/>
      <c r="UXA27" s="11"/>
      <c r="UXG27" s="11"/>
      <c r="UXM27" s="11"/>
      <c r="UXS27" s="11"/>
      <c r="UXY27" s="11"/>
      <c r="UYE27" s="11"/>
      <c r="UYK27" s="11"/>
      <c r="UYQ27" s="11"/>
      <c r="UYW27" s="11"/>
      <c r="UZC27" s="11"/>
      <c r="UZI27" s="11"/>
      <c r="UZO27" s="11"/>
      <c r="UZU27" s="11"/>
      <c r="VAA27" s="11"/>
      <c r="VAG27" s="11"/>
      <c r="VAM27" s="11"/>
      <c r="VAS27" s="11"/>
      <c r="VAY27" s="11"/>
      <c r="VBE27" s="11"/>
      <c r="VBK27" s="11"/>
      <c r="VBQ27" s="11"/>
      <c r="VBW27" s="11"/>
      <c r="VCC27" s="11"/>
      <c r="VCI27" s="11"/>
      <c r="VCO27" s="11"/>
      <c r="VCU27" s="11"/>
      <c r="VDA27" s="11"/>
      <c r="VDG27" s="11"/>
      <c r="VDM27" s="11"/>
      <c r="VDS27" s="11"/>
      <c r="VDY27" s="11"/>
      <c r="VEE27" s="11"/>
      <c r="VEK27" s="11"/>
      <c r="VEQ27" s="11"/>
      <c r="VEW27" s="11"/>
      <c r="VFC27" s="11"/>
      <c r="VFI27" s="11"/>
      <c r="VFO27" s="11"/>
      <c r="VFU27" s="11"/>
      <c r="VGA27" s="11"/>
      <c r="VGG27" s="11"/>
      <c r="VGM27" s="11"/>
      <c r="VGS27" s="11"/>
      <c r="VGY27" s="11"/>
      <c r="VHE27" s="11"/>
      <c r="VHK27" s="11"/>
      <c r="VHQ27" s="11"/>
      <c r="VHW27" s="11"/>
      <c r="VIC27" s="11"/>
      <c r="VII27" s="11"/>
      <c r="VIO27" s="11"/>
      <c r="VIU27" s="11"/>
      <c r="VJA27" s="11"/>
      <c r="VJG27" s="11"/>
      <c r="VJM27" s="11"/>
      <c r="VJS27" s="11"/>
      <c r="VJY27" s="11"/>
      <c r="VKE27" s="11"/>
      <c r="VKK27" s="11"/>
      <c r="VKQ27" s="11"/>
      <c r="VKW27" s="11"/>
      <c r="VLC27" s="11"/>
      <c r="VLI27" s="11"/>
      <c r="VLO27" s="11"/>
      <c r="VLU27" s="11"/>
      <c r="VMA27" s="11"/>
      <c r="VMG27" s="11"/>
      <c r="VMM27" s="11"/>
      <c r="VMS27" s="11"/>
      <c r="VMY27" s="11"/>
      <c r="VNE27" s="11"/>
      <c r="VNK27" s="11"/>
      <c r="VNQ27" s="11"/>
      <c r="VNW27" s="11"/>
      <c r="VOC27" s="11"/>
      <c r="VOI27" s="11"/>
      <c r="VOO27" s="11"/>
      <c r="VOU27" s="11"/>
      <c r="VPA27" s="11"/>
      <c r="VPG27" s="11"/>
      <c r="VPM27" s="11"/>
      <c r="VPS27" s="11"/>
      <c r="VPY27" s="11"/>
      <c r="VQE27" s="11"/>
      <c r="VQK27" s="11"/>
      <c r="VQQ27" s="11"/>
      <c r="VQW27" s="11"/>
      <c r="VRC27" s="11"/>
      <c r="VRI27" s="11"/>
      <c r="VRO27" s="11"/>
      <c r="VRU27" s="11"/>
      <c r="VSA27" s="11"/>
      <c r="VSG27" s="11"/>
      <c r="VSM27" s="11"/>
      <c r="VSS27" s="11"/>
      <c r="VSY27" s="11"/>
      <c r="VTE27" s="11"/>
      <c r="VTK27" s="11"/>
      <c r="VTQ27" s="11"/>
      <c r="VTW27" s="11"/>
      <c r="VUC27" s="11"/>
      <c r="VUI27" s="11"/>
      <c r="VUO27" s="11"/>
      <c r="VUU27" s="11"/>
      <c r="VVA27" s="11"/>
      <c r="VVG27" s="11"/>
      <c r="VVM27" s="11"/>
      <c r="VVS27" s="11"/>
      <c r="VVY27" s="11"/>
      <c r="VWE27" s="11"/>
      <c r="VWK27" s="11"/>
      <c r="VWQ27" s="11"/>
      <c r="VWW27" s="11"/>
      <c r="VXC27" s="11"/>
      <c r="VXI27" s="11"/>
      <c r="VXO27" s="11"/>
      <c r="VXU27" s="11"/>
      <c r="VYA27" s="11"/>
      <c r="VYG27" s="11"/>
      <c r="VYM27" s="11"/>
      <c r="VYS27" s="11"/>
      <c r="VYY27" s="11"/>
      <c r="VZE27" s="11"/>
      <c r="VZK27" s="11"/>
      <c r="VZQ27" s="11"/>
      <c r="VZW27" s="11"/>
      <c r="WAC27" s="11"/>
      <c r="WAI27" s="11"/>
      <c r="WAO27" s="11"/>
      <c r="WAU27" s="11"/>
      <c r="WBA27" s="11"/>
      <c r="WBG27" s="11"/>
      <c r="WBM27" s="11"/>
      <c r="WBS27" s="11"/>
      <c r="WBY27" s="11"/>
      <c r="WCE27" s="11"/>
      <c r="WCK27" s="11"/>
      <c r="WCQ27" s="11"/>
      <c r="WCW27" s="11"/>
      <c r="WDC27" s="11"/>
      <c r="WDI27" s="11"/>
      <c r="WDO27" s="11"/>
      <c r="WDU27" s="11"/>
      <c r="WEA27" s="11"/>
      <c r="WEG27" s="11"/>
      <c r="WEM27" s="11"/>
      <c r="WES27" s="11"/>
      <c r="WEY27" s="11"/>
      <c r="WFE27" s="11"/>
      <c r="WFK27" s="11"/>
      <c r="WFQ27" s="11"/>
      <c r="WFW27" s="11"/>
      <c r="WGC27" s="11"/>
      <c r="WGI27" s="11"/>
      <c r="WGO27" s="11"/>
      <c r="WGU27" s="11"/>
      <c r="WHA27" s="11"/>
      <c r="WHG27" s="11"/>
      <c r="WHM27" s="11"/>
      <c r="WHS27" s="11"/>
      <c r="WHY27" s="11"/>
      <c r="WIE27" s="11"/>
      <c r="WIK27" s="11"/>
      <c r="WIQ27" s="11"/>
      <c r="WIW27" s="11"/>
      <c r="WJC27" s="11"/>
      <c r="WJI27" s="11"/>
      <c r="WJO27" s="11"/>
      <c r="WJU27" s="11"/>
      <c r="WKA27" s="11"/>
      <c r="WKG27" s="11"/>
      <c r="WKM27" s="11"/>
      <c r="WKS27" s="11"/>
      <c r="WKY27" s="11"/>
      <c r="WLE27" s="11"/>
      <c r="WLK27" s="11"/>
      <c r="WLQ27" s="11"/>
      <c r="WLW27" s="11"/>
      <c r="WMC27" s="11"/>
      <c r="WMI27" s="11"/>
      <c r="WMO27" s="11"/>
      <c r="WMU27" s="11"/>
      <c r="WNA27" s="11"/>
      <c r="WNG27" s="11"/>
      <c r="WNM27" s="11"/>
      <c r="WNS27" s="11"/>
      <c r="WNY27" s="11"/>
      <c r="WOE27" s="11"/>
      <c r="WOK27" s="11"/>
      <c r="WOQ27" s="11"/>
      <c r="WOW27" s="11"/>
      <c r="WPC27" s="11"/>
      <c r="WPI27" s="11"/>
      <c r="WPO27" s="11"/>
      <c r="WPU27" s="11"/>
      <c r="WQA27" s="11"/>
      <c r="WQG27" s="11"/>
      <c r="WQM27" s="11"/>
      <c r="WQS27" s="11"/>
      <c r="WQY27" s="11"/>
      <c r="WRE27" s="11"/>
      <c r="WRK27" s="11"/>
      <c r="WRQ27" s="11"/>
      <c r="WRW27" s="11"/>
      <c r="WSC27" s="11"/>
      <c r="WSI27" s="11"/>
      <c r="WSO27" s="11"/>
      <c r="WSU27" s="11"/>
      <c r="WTA27" s="11"/>
      <c r="WTG27" s="11"/>
      <c r="WTM27" s="11"/>
      <c r="WTS27" s="11"/>
      <c r="WTY27" s="11"/>
      <c r="WUE27" s="11"/>
      <c r="WUK27" s="11"/>
      <c r="WUQ27" s="11"/>
      <c r="WUW27" s="11"/>
      <c r="WVC27" s="11"/>
      <c r="WVI27" s="11"/>
      <c r="WVO27" s="11"/>
      <c r="WVU27" s="11"/>
      <c r="WWA27" s="11"/>
      <c r="WWG27" s="11"/>
      <c r="WWM27" s="11"/>
      <c r="WWS27" s="11"/>
      <c r="WWY27" s="11"/>
      <c r="WXE27" s="11"/>
      <c r="WXK27" s="11"/>
      <c r="WXQ27" s="11"/>
      <c r="WXW27" s="11"/>
      <c r="WYC27" s="11"/>
      <c r="WYI27" s="11"/>
      <c r="WYO27" s="11"/>
      <c r="WYU27" s="11"/>
      <c r="WZA27" s="11"/>
      <c r="WZG27" s="11"/>
      <c r="WZM27" s="11"/>
      <c r="WZS27" s="11"/>
      <c r="WZY27" s="11"/>
      <c r="XAE27" s="11"/>
      <c r="XAK27" s="11"/>
      <c r="XAQ27" s="11"/>
      <c r="XAW27" s="11"/>
      <c r="XBC27" s="11"/>
      <c r="XBI27" s="11"/>
      <c r="XBO27" s="11"/>
      <c r="XBU27" s="11"/>
      <c r="XCA27" s="11"/>
      <c r="XCG27" s="11"/>
      <c r="XCM27" s="11"/>
      <c r="XCS27" s="11"/>
      <c r="XCY27" s="11"/>
      <c r="XDE27" s="11"/>
      <c r="XDK27" s="11"/>
      <c r="XDQ27" s="11"/>
      <c r="XDW27" s="11"/>
      <c r="XEC27" s="11"/>
      <c r="XEI27" s="11"/>
      <c r="XEO27" s="11"/>
      <c r="XEU27" s="11"/>
      <c r="XFA27" s="11"/>
    </row>
    <row r="28" spans="1:1021 1027:2047 2053:3067 3073:4093 4099:5119 5125:6139 6145:7165 7171:8191 8197:9211 9217:10237 10243:11263 11269:12283 12289:13309 13315:14335 14341:15355 15361:16381" s="326" customFormat="1" ht="19.95" customHeight="1" x14ac:dyDescent="0.3">
      <c r="A28" s="11" t="s">
        <v>4</v>
      </c>
      <c r="B28" s="327">
        <v>78</v>
      </c>
      <c r="C28" s="327">
        <v>679</v>
      </c>
      <c r="D28" s="327">
        <v>0</v>
      </c>
      <c r="E28" s="327">
        <v>184</v>
      </c>
      <c r="F28" s="327">
        <f>SUM(B28:E28)</f>
        <v>941</v>
      </c>
      <c r="G28" s="11"/>
      <c r="M28" s="11"/>
      <c r="S28" s="11"/>
      <c r="Y28" s="11"/>
      <c r="AE28" s="11"/>
      <c r="AK28" s="11"/>
      <c r="AQ28" s="11"/>
      <c r="AW28" s="11"/>
      <c r="BC28" s="11"/>
      <c r="BI28" s="11"/>
      <c r="BO28" s="11"/>
      <c r="BU28" s="11"/>
      <c r="CA28" s="11"/>
      <c r="CG28" s="11"/>
      <c r="CM28" s="11"/>
      <c r="CS28" s="11"/>
      <c r="CY28" s="11"/>
      <c r="DE28" s="11"/>
      <c r="DK28" s="11"/>
      <c r="DQ28" s="11"/>
      <c r="DW28" s="11"/>
      <c r="EC28" s="11"/>
      <c r="EI28" s="11"/>
      <c r="EO28" s="11"/>
      <c r="EU28" s="11"/>
      <c r="FA28" s="11"/>
      <c r="FG28" s="11"/>
      <c r="FM28" s="11"/>
      <c r="FS28" s="11"/>
      <c r="FY28" s="11"/>
      <c r="GE28" s="11"/>
      <c r="GK28" s="11"/>
      <c r="GQ28" s="11"/>
      <c r="GW28" s="11"/>
      <c r="HC28" s="11"/>
      <c r="HI28" s="11"/>
      <c r="HO28" s="11"/>
      <c r="HU28" s="11"/>
      <c r="IA28" s="11"/>
      <c r="IG28" s="11"/>
      <c r="IM28" s="11"/>
      <c r="IS28" s="11"/>
      <c r="IY28" s="11"/>
      <c r="JE28" s="11"/>
      <c r="JK28" s="11"/>
      <c r="JQ28" s="11"/>
      <c r="JW28" s="11"/>
      <c r="KC28" s="11"/>
      <c r="KI28" s="11"/>
      <c r="KO28" s="11"/>
      <c r="KU28" s="11"/>
      <c r="LA28" s="11"/>
      <c r="LG28" s="11"/>
      <c r="LM28" s="11"/>
      <c r="LS28" s="11"/>
      <c r="LY28" s="11"/>
      <c r="ME28" s="11"/>
      <c r="MK28" s="11"/>
      <c r="MQ28" s="11"/>
      <c r="MW28" s="11"/>
      <c r="NC28" s="11"/>
      <c r="NI28" s="11"/>
      <c r="NO28" s="11"/>
      <c r="NU28" s="11"/>
      <c r="OA28" s="11"/>
      <c r="OG28" s="11"/>
      <c r="OM28" s="11"/>
      <c r="OS28" s="11"/>
      <c r="OY28" s="11"/>
      <c r="PE28" s="11"/>
      <c r="PK28" s="11"/>
      <c r="PQ28" s="11"/>
      <c r="PW28" s="11"/>
      <c r="QC28" s="11"/>
      <c r="QI28" s="11"/>
      <c r="QO28" s="11"/>
      <c r="QU28" s="11"/>
      <c r="RA28" s="11"/>
      <c r="RG28" s="11"/>
      <c r="RM28" s="11"/>
      <c r="RS28" s="11"/>
      <c r="RY28" s="11"/>
      <c r="SE28" s="11"/>
      <c r="SK28" s="11"/>
      <c r="SQ28" s="11"/>
      <c r="SW28" s="11"/>
      <c r="TC28" s="11"/>
      <c r="TI28" s="11"/>
      <c r="TO28" s="11"/>
      <c r="TU28" s="11"/>
      <c r="UA28" s="11"/>
      <c r="UG28" s="11"/>
      <c r="UM28" s="11"/>
      <c r="US28" s="11"/>
      <c r="UY28" s="11"/>
      <c r="VE28" s="11"/>
      <c r="VK28" s="11"/>
      <c r="VQ28" s="11"/>
      <c r="VW28" s="11"/>
      <c r="WC28" s="11"/>
      <c r="WI28" s="11"/>
      <c r="WO28" s="11"/>
      <c r="WU28" s="11"/>
      <c r="XA28" s="11"/>
      <c r="XG28" s="11"/>
      <c r="XM28" s="11"/>
      <c r="XS28" s="11"/>
      <c r="XY28" s="11"/>
      <c r="YE28" s="11"/>
      <c r="YK28" s="11"/>
      <c r="YQ28" s="11"/>
      <c r="YW28" s="11"/>
      <c r="ZC28" s="11"/>
      <c r="ZI28" s="11"/>
      <c r="ZO28" s="11"/>
      <c r="ZU28" s="11"/>
      <c r="AAA28" s="11"/>
      <c r="AAG28" s="11"/>
      <c r="AAM28" s="11"/>
      <c r="AAS28" s="11"/>
      <c r="AAY28" s="11"/>
      <c r="ABE28" s="11"/>
      <c r="ABK28" s="11"/>
      <c r="ABQ28" s="11"/>
      <c r="ABW28" s="11"/>
      <c r="ACC28" s="11"/>
      <c r="ACI28" s="11"/>
      <c r="ACO28" s="11"/>
      <c r="ACU28" s="11"/>
      <c r="ADA28" s="11"/>
      <c r="ADG28" s="11"/>
      <c r="ADM28" s="11"/>
      <c r="ADS28" s="11"/>
      <c r="ADY28" s="11"/>
      <c r="AEE28" s="11"/>
      <c r="AEK28" s="11"/>
      <c r="AEQ28" s="11"/>
      <c r="AEW28" s="11"/>
      <c r="AFC28" s="11"/>
      <c r="AFI28" s="11"/>
      <c r="AFO28" s="11"/>
      <c r="AFU28" s="11"/>
      <c r="AGA28" s="11"/>
      <c r="AGG28" s="11"/>
      <c r="AGM28" s="11"/>
      <c r="AGS28" s="11"/>
      <c r="AGY28" s="11"/>
      <c r="AHE28" s="11"/>
      <c r="AHK28" s="11"/>
      <c r="AHQ28" s="11"/>
      <c r="AHW28" s="11"/>
      <c r="AIC28" s="11"/>
      <c r="AII28" s="11"/>
      <c r="AIO28" s="11"/>
      <c r="AIU28" s="11"/>
      <c r="AJA28" s="11"/>
      <c r="AJG28" s="11"/>
      <c r="AJM28" s="11"/>
      <c r="AJS28" s="11"/>
      <c r="AJY28" s="11"/>
      <c r="AKE28" s="11"/>
      <c r="AKK28" s="11"/>
      <c r="AKQ28" s="11"/>
      <c r="AKW28" s="11"/>
      <c r="ALC28" s="11"/>
      <c r="ALI28" s="11"/>
      <c r="ALO28" s="11"/>
      <c r="ALU28" s="11"/>
      <c r="AMA28" s="11"/>
      <c r="AMG28" s="11"/>
      <c r="AMM28" s="11"/>
      <c r="AMS28" s="11"/>
      <c r="AMY28" s="11"/>
      <c r="ANE28" s="11"/>
      <c r="ANK28" s="11"/>
      <c r="ANQ28" s="11"/>
      <c r="ANW28" s="11"/>
      <c r="AOC28" s="11"/>
      <c r="AOI28" s="11"/>
      <c r="AOO28" s="11"/>
      <c r="AOU28" s="11"/>
      <c r="APA28" s="11"/>
      <c r="APG28" s="11"/>
      <c r="APM28" s="11"/>
      <c r="APS28" s="11"/>
      <c r="APY28" s="11"/>
      <c r="AQE28" s="11"/>
      <c r="AQK28" s="11"/>
      <c r="AQQ28" s="11"/>
      <c r="AQW28" s="11"/>
      <c r="ARC28" s="11"/>
      <c r="ARI28" s="11"/>
      <c r="ARO28" s="11"/>
      <c r="ARU28" s="11"/>
      <c r="ASA28" s="11"/>
      <c r="ASG28" s="11"/>
      <c r="ASM28" s="11"/>
      <c r="ASS28" s="11"/>
      <c r="ASY28" s="11"/>
      <c r="ATE28" s="11"/>
      <c r="ATK28" s="11"/>
      <c r="ATQ28" s="11"/>
      <c r="ATW28" s="11"/>
      <c r="AUC28" s="11"/>
      <c r="AUI28" s="11"/>
      <c r="AUO28" s="11"/>
      <c r="AUU28" s="11"/>
      <c r="AVA28" s="11"/>
      <c r="AVG28" s="11"/>
      <c r="AVM28" s="11"/>
      <c r="AVS28" s="11"/>
      <c r="AVY28" s="11"/>
      <c r="AWE28" s="11"/>
      <c r="AWK28" s="11"/>
      <c r="AWQ28" s="11"/>
      <c r="AWW28" s="11"/>
      <c r="AXC28" s="11"/>
      <c r="AXI28" s="11"/>
      <c r="AXO28" s="11"/>
      <c r="AXU28" s="11"/>
      <c r="AYA28" s="11"/>
      <c r="AYG28" s="11"/>
      <c r="AYM28" s="11"/>
      <c r="AYS28" s="11"/>
      <c r="AYY28" s="11"/>
      <c r="AZE28" s="11"/>
      <c r="AZK28" s="11"/>
      <c r="AZQ28" s="11"/>
      <c r="AZW28" s="11"/>
      <c r="BAC28" s="11"/>
      <c r="BAI28" s="11"/>
      <c r="BAO28" s="11"/>
      <c r="BAU28" s="11"/>
      <c r="BBA28" s="11"/>
      <c r="BBG28" s="11"/>
      <c r="BBM28" s="11"/>
      <c r="BBS28" s="11"/>
      <c r="BBY28" s="11"/>
      <c r="BCE28" s="11"/>
      <c r="BCK28" s="11"/>
      <c r="BCQ28" s="11"/>
      <c r="BCW28" s="11"/>
      <c r="BDC28" s="11"/>
      <c r="BDI28" s="11"/>
      <c r="BDO28" s="11"/>
      <c r="BDU28" s="11"/>
      <c r="BEA28" s="11"/>
      <c r="BEG28" s="11"/>
      <c r="BEM28" s="11"/>
      <c r="BES28" s="11"/>
      <c r="BEY28" s="11"/>
      <c r="BFE28" s="11"/>
      <c r="BFK28" s="11"/>
      <c r="BFQ28" s="11"/>
      <c r="BFW28" s="11"/>
      <c r="BGC28" s="11"/>
      <c r="BGI28" s="11"/>
      <c r="BGO28" s="11"/>
      <c r="BGU28" s="11"/>
      <c r="BHA28" s="11"/>
      <c r="BHG28" s="11"/>
      <c r="BHM28" s="11"/>
      <c r="BHS28" s="11"/>
      <c r="BHY28" s="11"/>
      <c r="BIE28" s="11"/>
      <c r="BIK28" s="11"/>
      <c r="BIQ28" s="11"/>
      <c r="BIW28" s="11"/>
      <c r="BJC28" s="11"/>
      <c r="BJI28" s="11"/>
      <c r="BJO28" s="11"/>
      <c r="BJU28" s="11"/>
      <c r="BKA28" s="11"/>
      <c r="BKG28" s="11"/>
      <c r="BKM28" s="11"/>
      <c r="BKS28" s="11"/>
      <c r="BKY28" s="11"/>
      <c r="BLE28" s="11"/>
      <c r="BLK28" s="11"/>
      <c r="BLQ28" s="11"/>
      <c r="BLW28" s="11"/>
      <c r="BMC28" s="11"/>
      <c r="BMI28" s="11"/>
      <c r="BMO28" s="11"/>
      <c r="BMU28" s="11"/>
      <c r="BNA28" s="11"/>
      <c r="BNG28" s="11"/>
      <c r="BNM28" s="11"/>
      <c r="BNS28" s="11"/>
      <c r="BNY28" s="11"/>
      <c r="BOE28" s="11"/>
      <c r="BOK28" s="11"/>
      <c r="BOQ28" s="11"/>
      <c r="BOW28" s="11"/>
      <c r="BPC28" s="11"/>
      <c r="BPI28" s="11"/>
      <c r="BPO28" s="11"/>
      <c r="BPU28" s="11"/>
      <c r="BQA28" s="11"/>
      <c r="BQG28" s="11"/>
      <c r="BQM28" s="11"/>
      <c r="BQS28" s="11"/>
      <c r="BQY28" s="11"/>
      <c r="BRE28" s="11"/>
      <c r="BRK28" s="11"/>
      <c r="BRQ28" s="11"/>
      <c r="BRW28" s="11"/>
      <c r="BSC28" s="11"/>
      <c r="BSI28" s="11"/>
      <c r="BSO28" s="11"/>
      <c r="BSU28" s="11"/>
      <c r="BTA28" s="11"/>
      <c r="BTG28" s="11"/>
      <c r="BTM28" s="11"/>
      <c r="BTS28" s="11"/>
      <c r="BTY28" s="11"/>
      <c r="BUE28" s="11"/>
      <c r="BUK28" s="11"/>
      <c r="BUQ28" s="11"/>
      <c r="BUW28" s="11"/>
      <c r="BVC28" s="11"/>
      <c r="BVI28" s="11"/>
      <c r="BVO28" s="11"/>
      <c r="BVU28" s="11"/>
      <c r="BWA28" s="11"/>
      <c r="BWG28" s="11"/>
      <c r="BWM28" s="11"/>
      <c r="BWS28" s="11"/>
      <c r="BWY28" s="11"/>
      <c r="BXE28" s="11"/>
      <c r="BXK28" s="11"/>
      <c r="BXQ28" s="11"/>
      <c r="BXW28" s="11"/>
      <c r="BYC28" s="11"/>
      <c r="BYI28" s="11"/>
      <c r="BYO28" s="11"/>
      <c r="BYU28" s="11"/>
      <c r="BZA28" s="11"/>
      <c r="BZG28" s="11"/>
      <c r="BZM28" s="11"/>
      <c r="BZS28" s="11"/>
      <c r="BZY28" s="11"/>
      <c r="CAE28" s="11"/>
      <c r="CAK28" s="11"/>
      <c r="CAQ28" s="11"/>
      <c r="CAW28" s="11"/>
      <c r="CBC28" s="11"/>
      <c r="CBI28" s="11"/>
      <c r="CBO28" s="11"/>
      <c r="CBU28" s="11"/>
      <c r="CCA28" s="11"/>
      <c r="CCG28" s="11"/>
      <c r="CCM28" s="11"/>
      <c r="CCS28" s="11"/>
      <c r="CCY28" s="11"/>
      <c r="CDE28" s="11"/>
      <c r="CDK28" s="11"/>
      <c r="CDQ28" s="11"/>
      <c r="CDW28" s="11"/>
      <c r="CEC28" s="11"/>
      <c r="CEI28" s="11"/>
      <c r="CEO28" s="11"/>
      <c r="CEU28" s="11"/>
      <c r="CFA28" s="11"/>
      <c r="CFG28" s="11"/>
      <c r="CFM28" s="11"/>
      <c r="CFS28" s="11"/>
      <c r="CFY28" s="11"/>
      <c r="CGE28" s="11"/>
      <c r="CGK28" s="11"/>
      <c r="CGQ28" s="11"/>
      <c r="CGW28" s="11"/>
      <c r="CHC28" s="11"/>
      <c r="CHI28" s="11"/>
      <c r="CHO28" s="11"/>
      <c r="CHU28" s="11"/>
      <c r="CIA28" s="11"/>
      <c r="CIG28" s="11"/>
      <c r="CIM28" s="11"/>
      <c r="CIS28" s="11"/>
      <c r="CIY28" s="11"/>
      <c r="CJE28" s="11"/>
      <c r="CJK28" s="11"/>
      <c r="CJQ28" s="11"/>
      <c r="CJW28" s="11"/>
      <c r="CKC28" s="11"/>
      <c r="CKI28" s="11"/>
      <c r="CKO28" s="11"/>
      <c r="CKU28" s="11"/>
      <c r="CLA28" s="11"/>
      <c r="CLG28" s="11"/>
      <c r="CLM28" s="11"/>
      <c r="CLS28" s="11"/>
      <c r="CLY28" s="11"/>
      <c r="CME28" s="11"/>
      <c r="CMK28" s="11"/>
      <c r="CMQ28" s="11"/>
      <c r="CMW28" s="11"/>
      <c r="CNC28" s="11"/>
      <c r="CNI28" s="11"/>
      <c r="CNO28" s="11"/>
      <c r="CNU28" s="11"/>
      <c r="COA28" s="11"/>
      <c r="COG28" s="11"/>
      <c r="COM28" s="11"/>
      <c r="COS28" s="11"/>
      <c r="COY28" s="11"/>
      <c r="CPE28" s="11"/>
      <c r="CPK28" s="11"/>
      <c r="CPQ28" s="11"/>
      <c r="CPW28" s="11"/>
      <c r="CQC28" s="11"/>
      <c r="CQI28" s="11"/>
      <c r="CQO28" s="11"/>
      <c r="CQU28" s="11"/>
      <c r="CRA28" s="11"/>
      <c r="CRG28" s="11"/>
      <c r="CRM28" s="11"/>
      <c r="CRS28" s="11"/>
      <c r="CRY28" s="11"/>
      <c r="CSE28" s="11"/>
      <c r="CSK28" s="11"/>
      <c r="CSQ28" s="11"/>
      <c r="CSW28" s="11"/>
      <c r="CTC28" s="11"/>
      <c r="CTI28" s="11"/>
      <c r="CTO28" s="11"/>
      <c r="CTU28" s="11"/>
      <c r="CUA28" s="11"/>
      <c r="CUG28" s="11"/>
      <c r="CUM28" s="11"/>
      <c r="CUS28" s="11"/>
      <c r="CUY28" s="11"/>
      <c r="CVE28" s="11"/>
      <c r="CVK28" s="11"/>
      <c r="CVQ28" s="11"/>
      <c r="CVW28" s="11"/>
      <c r="CWC28" s="11"/>
      <c r="CWI28" s="11"/>
      <c r="CWO28" s="11"/>
      <c r="CWU28" s="11"/>
      <c r="CXA28" s="11"/>
      <c r="CXG28" s="11"/>
      <c r="CXM28" s="11"/>
      <c r="CXS28" s="11"/>
      <c r="CXY28" s="11"/>
      <c r="CYE28" s="11"/>
      <c r="CYK28" s="11"/>
      <c r="CYQ28" s="11"/>
      <c r="CYW28" s="11"/>
      <c r="CZC28" s="11"/>
      <c r="CZI28" s="11"/>
      <c r="CZO28" s="11"/>
      <c r="CZU28" s="11"/>
      <c r="DAA28" s="11"/>
      <c r="DAG28" s="11"/>
      <c r="DAM28" s="11"/>
      <c r="DAS28" s="11"/>
      <c r="DAY28" s="11"/>
      <c r="DBE28" s="11"/>
      <c r="DBK28" s="11"/>
      <c r="DBQ28" s="11"/>
      <c r="DBW28" s="11"/>
      <c r="DCC28" s="11"/>
      <c r="DCI28" s="11"/>
      <c r="DCO28" s="11"/>
      <c r="DCU28" s="11"/>
      <c r="DDA28" s="11"/>
      <c r="DDG28" s="11"/>
      <c r="DDM28" s="11"/>
      <c r="DDS28" s="11"/>
      <c r="DDY28" s="11"/>
      <c r="DEE28" s="11"/>
      <c r="DEK28" s="11"/>
      <c r="DEQ28" s="11"/>
      <c r="DEW28" s="11"/>
      <c r="DFC28" s="11"/>
      <c r="DFI28" s="11"/>
      <c r="DFO28" s="11"/>
      <c r="DFU28" s="11"/>
      <c r="DGA28" s="11"/>
      <c r="DGG28" s="11"/>
      <c r="DGM28" s="11"/>
      <c r="DGS28" s="11"/>
      <c r="DGY28" s="11"/>
      <c r="DHE28" s="11"/>
      <c r="DHK28" s="11"/>
      <c r="DHQ28" s="11"/>
      <c r="DHW28" s="11"/>
      <c r="DIC28" s="11"/>
      <c r="DII28" s="11"/>
      <c r="DIO28" s="11"/>
      <c r="DIU28" s="11"/>
      <c r="DJA28" s="11"/>
      <c r="DJG28" s="11"/>
      <c r="DJM28" s="11"/>
      <c r="DJS28" s="11"/>
      <c r="DJY28" s="11"/>
      <c r="DKE28" s="11"/>
      <c r="DKK28" s="11"/>
      <c r="DKQ28" s="11"/>
      <c r="DKW28" s="11"/>
      <c r="DLC28" s="11"/>
      <c r="DLI28" s="11"/>
      <c r="DLO28" s="11"/>
      <c r="DLU28" s="11"/>
      <c r="DMA28" s="11"/>
      <c r="DMG28" s="11"/>
      <c r="DMM28" s="11"/>
      <c r="DMS28" s="11"/>
      <c r="DMY28" s="11"/>
      <c r="DNE28" s="11"/>
      <c r="DNK28" s="11"/>
      <c r="DNQ28" s="11"/>
      <c r="DNW28" s="11"/>
      <c r="DOC28" s="11"/>
      <c r="DOI28" s="11"/>
      <c r="DOO28" s="11"/>
      <c r="DOU28" s="11"/>
      <c r="DPA28" s="11"/>
      <c r="DPG28" s="11"/>
      <c r="DPM28" s="11"/>
      <c r="DPS28" s="11"/>
      <c r="DPY28" s="11"/>
      <c r="DQE28" s="11"/>
      <c r="DQK28" s="11"/>
      <c r="DQQ28" s="11"/>
      <c r="DQW28" s="11"/>
      <c r="DRC28" s="11"/>
      <c r="DRI28" s="11"/>
      <c r="DRO28" s="11"/>
      <c r="DRU28" s="11"/>
      <c r="DSA28" s="11"/>
      <c r="DSG28" s="11"/>
      <c r="DSM28" s="11"/>
      <c r="DSS28" s="11"/>
      <c r="DSY28" s="11"/>
      <c r="DTE28" s="11"/>
      <c r="DTK28" s="11"/>
      <c r="DTQ28" s="11"/>
      <c r="DTW28" s="11"/>
      <c r="DUC28" s="11"/>
      <c r="DUI28" s="11"/>
      <c r="DUO28" s="11"/>
      <c r="DUU28" s="11"/>
      <c r="DVA28" s="11"/>
      <c r="DVG28" s="11"/>
      <c r="DVM28" s="11"/>
      <c r="DVS28" s="11"/>
      <c r="DVY28" s="11"/>
      <c r="DWE28" s="11"/>
      <c r="DWK28" s="11"/>
      <c r="DWQ28" s="11"/>
      <c r="DWW28" s="11"/>
      <c r="DXC28" s="11"/>
      <c r="DXI28" s="11"/>
      <c r="DXO28" s="11"/>
      <c r="DXU28" s="11"/>
      <c r="DYA28" s="11"/>
      <c r="DYG28" s="11"/>
      <c r="DYM28" s="11"/>
      <c r="DYS28" s="11"/>
      <c r="DYY28" s="11"/>
      <c r="DZE28" s="11"/>
      <c r="DZK28" s="11"/>
      <c r="DZQ28" s="11"/>
      <c r="DZW28" s="11"/>
      <c r="EAC28" s="11"/>
      <c r="EAI28" s="11"/>
      <c r="EAO28" s="11"/>
      <c r="EAU28" s="11"/>
      <c r="EBA28" s="11"/>
      <c r="EBG28" s="11"/>
      <c r="EBM28" s="11"/>
      <c r="EBS28" s="11"/>
      <c r="EBY28" s="11"/>
      <c r="ECE28" s="11"/>
      <c r="ECK28" s="11"/>
      <c r="ECQ28" s="11"/>
      <c r="ECW28" s="11"/>
      <c r="EDC28" s="11"/>
      <c r="EDI28" s="11"/>
      <c r="EDO28" s="11"/>
      <c r="EDU28" s="11"/>
      <c r="EEA28" s="11"/>
      <c r="EEG28" s="11"/>
      <c r="EEM28" s="11"/>
      <c r="EES28" s="11"/>
      <c r="EEY28" s="11"/>
      <c r="EFE28" s="11"/>
      <c r="EFK28" s="11"/>
      <c r="EFQ28" s="11"/>
      <c r="EFW28" s="11"/>
      <c r="EGC28" s="11"/>
      <c r="EGI28" s="11"/>
      <c r="EGO28" s="11"/>
      <c r="EGU28" s="11"/>
      <c r="EHA28" s="11"/>
      <c r="EHG28" s="11"/>
      <c r="EHM28" s="11"/>
      <c r="EHS28" s="11"/>
      <c r="EHY28" s="11"/>
      <c r="EIE28" s="11"/>
      <c r="EIK28" s="11"/>
      <c r="EIQ28" s="11"/>
      <c r="EIW28" s="11"/>
      <c r="EJC28" s="11"/>
      <c r="EJI28" s="11"/>
      <c r="EJO28" s="11"/>
      <c r="EJU28" s="11"/>
      <c r="EKA28" s="11"/>
      <c r="EKG28" s="11"/>
      <c r="EKM28" s="11"/>
      <c r="EKS28" s="11"/>
      <c r="EKY28" s="11"/>
      <c r="ELE28" s="11"/>
      <c r="ELK28" s="11"/>
      <c r="ELQ28" s="11"/>
      <c r="ELW28" s="11"/>
      <c r="EMC28" s="11"/>
      <c r="EMI28" s="11"/>
      <c r="EMO28" s="11"/>
      <c r="EMU28" s="11"/>
      <c r="ENA28" s="11"/>
      <c r="ENG28" s="11"/>
      <c r="ENM28" s="11"/>
      <c r="ENS28" s="11"/>
      <c r="ENY28" s="11"/>
      <c r="EOE28" s="11"/>
      <c r="EOK28" s="11"/>
      <c r="EOQ28" s="11"/>
      <c r="EOW28" s="11"/>
      <c r="EPC28" s="11"/>
      <c r="EPI28" s="11"/>
      <c r="EPO28" s="11"/>
      <c r="EPU28" s="11"/>
      <c r="EQA28" s="11"/>
      <c r="EQG28" s="11"/>
      <c r="EQM28" s="11"/>
      <c r="EQS28" s="11"/>
      <c r="EQY28" s="11"/>
      <c r="ERE28" s="11"/>
      <c r="ERK28" s="11"/>
      <c r="ERQ28" s="11"/>
      <c r="ERW28" s="11"/>
      <c r="ESC28" s="11"/>
      <c r="ESI28" s="11"/>
      <c r="ESO28" s="11"/>
      <c r="ESU28" s="11"/>
      <c r="ETA28" s="11"/>
      <c r="ETG28" s="11"/>
      <c r="ETM28" s="11"/>
      <c r="ETS28" s="11"/>
      <c r="ETY28" s="11"/>
      <c r="EUE28" s="11"/>
      <c r="EUK28" s="11"/>
      <c r="EUQ28" s="11"/>
      <c r="EUW28" s="11"/>
      <c r="EVC28" s="11"/>
      <c r="EVI28" s="11"/>
      <c r="EVO28" s="11"/>
      <c r="EVU28" s="11"/>
      <c r="EWA28" s="11"/>
      <c r="EWG28" s="11"/>
      <c r="EWM28" s="11"/>
      <c r="EWS28" s="11"/>
      <c r="EWY28" s="11"/>
      <c r="EXE28" s="11"/>
      <c r="EXK28" s="11"/>
      <c r="EXQ28" s="11"/>
      <c r="EXW28" s="11"/>
      <c r="EYC28" s="11"/>
      <c r="EYI28" s="11"/>
      <c r="EYO28" s="11"/>
      <c r="EYU28" s="11"/>
      <c r="EZA28" s="11"/>
      <c r="EZG28" s="11"/>
      <c r="EZM28" s="11"/>
      <c r="EZS28" s="11"/>
      <c r="EZY28" s="11"/>
      <c r="FAE28" s="11"/>
      <c r="FAK28" s="11"/>
      <c r="FAQ28" s="11"/>
      <c r="FAW28" s="11"/>
      <c r="FBC28" s="11"/>
      <c r="FBI28" s="11"/>
      <c r="FBO28" s="11"/>
      <c r="FBU28" s="11"/>
      <c r="FCA28" s="11"/>
      <c r="FCG28" s="11"/>
      <c r="FCM28" s="11"/>
      <c r="FCS28" s="11"/>
      <c r="FCY28" s="11"/>
      <c r="FDE28" s="11"/>
      <c r="FDK28" s="11"/>
      <c r="FDQ28" s="11"/>
      <c r="FDW28" s="11"/>
      <c r="FEC28" s="11"/>
      <c r="FEI28" s="11"/>
      <c r="FEO28" s="11"/>
      <c r="FEU28" s="11"/>
      <c r="FFA28" s="11"/>
      <c r="FFG28" s="11"/>
      <c r="FFM28" s="11"/>
      <c r="FFS28" s="11"/>
      <c r="FFY28" s="11"/>
      <c r="FGE28" s="11"/>
      <c r="FGK28" s="11"/>
      <c r="FGQ28" s="11"/>
      <c r="FGW28" s="11"/>
      <c r="FHC28" s="11"/>
      <c r="FHI28" s="11"/>
      <c r="FHO28" s="11"/>
      <c r="FHU28" s="11"/>
      <c r="FIA28" s="11"/>
      <c r="FIG28" s="11"/>
      <c r="FIM28" s="11"/>
      <c r="FIS28" s="11"/>
      <c r="FIY28" s="11"/>
      <c r="FJE28" s="11"/>
      <c r="FJK28" s="11"/>
      <c r="FJQ28" s="11"/>
      <c r="FJW28" s="11"/>
      <c r="FKC28" s="11"/>
      <c r="FKI28" s="11"/>
      <c r="FKO28" s="11"/>
      <c r="FKU28" s="11"/>
      <c r="FLA28" s="11"/>
      <c r="FLG28" s="11"/>
      <c r="FLM28" s="11"/>
      <c r="FLS28" s="11"/>
      <c r="FLY28" s="11"/>
      <c r="FME28" s="11"/>
      <c r="FMK28" s="11"/>
      <c r="FMQ28" s="11"/>
      <c r="FMW28" s="11"/>
      <c r="FNC28" s="11"/>
      <c r="FNI28" s="11"/>
      <c r="FNO28" s="11"/>
      <c r="FNU28" s="11"/>
      <c r="FOA28" s="11"/>
      <c r="FOG28" s="11"/>
      <c r="FOM28" s="11"/>
      <c r="FOS28" s="11"/>
      <c r="FOY28" s="11"/>
      <c r="FPE28" s="11"/>
      <c r="FPK28" s="11"/>
      <c r="FPQ28" s="11"/>
      <c r="FPW28" s="11"/>
      <c r="FQC28" s="11"/>
      <c r="FQI28" s="11"/>
      <c r="FQO28" s="11"/>
      <c r="FQU28" s="11"/>
      <c r="FRA28" s="11"/>
      <c r="FRG28" s="11"/>
      <c r="FRM28" s="11"/>
      <c r="FRS28" s="11"/>
      <c r="FRY28" s="11"/>
      <c r="FSE28" s="11"/>
      <c r="FSK28" s="11"/>
      <c r="FSQ28" s="11"/>
      <c r="FSW28" s="11"/>
      <c r="FTC28" s="11"/>
      <c r="FTI28" s="11"/>
      <c r="FTO28" s="11"/>
      <c r="FTU28" s="11"/>
      <c r="FUA28" s="11"/>
      <c r="FUG28" s="11"/>
      <c r="FUM28" s="11"/>
      <c r="FUS28" s="11"/>
      <c r="FUY28" s="11"/>
      <c r="FVE28" s="11"/>
      <c r="FVK28" s="11"/>
      <c r="FVQ28" s="11"/>
      <c r="FVW28" s="11"/>
      <c r="FWC28" s="11"/>
      <c r="FWI28" s="11"/>
      <c r="FWO28" s="11"/>
      <c r="FWU28" s="11"/>
      <c r="FXA28" s="11"/>
      <c r="FXG28" s="11"/>
      <c r="FXM28" s="11"/>
      <c r="FXS28" s="11"/>
      <c r="FXY28" s="11"/>
      <c r="FYE28" s="11"/>
      <c r="FYK28" s="11"/>
      <c r="FYQ28" s="11"/>
      <c r="FYW28" s="11"/>
      <c r="FZC28" s="11"/>
      <c r="FZI28" s="11"/>
      <c r="FZO28" s="11"/>
      <c r="FZU28" s="11"/>
      <c r="GAA28" s="11"/>
      <c r="GAG28" s="11"/>
      <c r="GAM28" s="11"/>
      <c r="GAS28" s="11"/>
      <c r="GAY28" s="11"/>
      <c r="GBE28" s="11"/>
      <c r="GBK28" s="11"/>
      <c r="GBQ28" s="11"/>
      <c r="GBW28" s="11"/>
      <c r="GCC28" s="11"/>
      <c r="GCI28" s="11"/>
      <c r="GCO28" s="11"/>
      <c r="GCU28" s="11"/>
      <c r="GDA28" s="11"/>
      <c r="GDG28" s="11"/>
      <c r="GDM28" s="11"/>
      <c r="GDS28" s="11"/>
      <c r="GDY28" s="11"/>
      <c r="GEE28" s="11"/>
      <c r="GEK28" s="11"/>
      <c r="GEQ28" s="11"/>
      <c r="GEW28" s="11"/>
      <c r="GFC28" s="11"/>
      <c r="GFI28" s="11"/>
      <c r="GFO28" s="11"/>
      <c r="GFU28" s="11"/>
      <c r="GGA28" s="11"/>
      <c r="GGG28" s="11"/>
      <c r="GGM28" s="11"/>
      <c r="GGS28" s="11"/>
      <c r="GGY28" s="11"/>
      <c r="GHE28" s="11"/>
      <c r="GHK28" s="11"/>
      <c r="GHQ28" s="11"/>
      <c r="GHW28" s="11"/>
      <c r="GIC28" s="11"/>
      <c r="GII28" s="11"/>
      <c r="GIO28" s="11"/>
      <c r="GIU28" s="11"/>
      <c r="GJA28" s="11"/>
      <c r="GJG28" s="11"/>
      <c r="GJM28" s="11"/>
      <c r="GJS28" s="11"/>
      <c r="GJY28" s="11"/>
      <c r="GKE28" s="11"/>
      <c r="GKK28" s="11"/>
      <c r="GKQ28" s="11"/>
      <c r="GKW28" s="11"/>
      <c r="GLC28" s="11"/>
      <c r="GLI28" s="11"/>
      <c r="GLO28" s="11"/>
      <c r="GLU28" s="11"/>
      <c r="GMA28" s="11"/>
      <c r="GMG28" s="11"/>
      <c r="GMM28" s="11"/>
      <c r="GMS28" s="11"/>
      <c r="GMY28" s="11"/>
      <c r="GNE28" s="11"/>
      <c r="GNK28" s="11"/>
      <c r="GNQ28" s="11"/>
      <c r="GNW28" s="11"/>
      <c r="GOC28" s="11"/>
      <c r="GOI28" s="11"/>
      <c r="GOO28" s="11"/>
      <c r="GOU28" s="11"/>
      <c r="GPA28" s="11"/>
      <c r="GPG28" s="11"/>
      <c r="GPM28" s="11"/>
      <c r="GPS28" s="11"/>
      <c r="GPY28" s="11"/>
      <c r="GQE28" s="11"/>
      <c r="GQK28" s="11"/>
      <c r="GQQ28" s="11"/>
      <c r="GQW28" s="11"/>
      <c r="GRC28" s="11"/>
      <c r="GRI28" s="11"/>
      <c r="GRO28" s="11"/>
      <c r="GRU28" s="11"/>
      <c r="GSA28" s="11"/>
      <c r="GSG28" s="11"/>
      <c r="GSM28" s="11"/>
      <c r="GSS28" s="11"/>
      <c r="GSY28" s="11"/>
      <c r="GTE28" s="11"/>
      <c r="GTK28" s="11"/>
      <c r="GTQ28" s="11"/>
      <c r="GTW28" s="11"/>
      <c r="GUC28" s="11"/>
      <c r="GUI28" s="11"/>
      <c r="GUO28" s="11"/>
      <c r="GUU28" s="11"/>
      <c r="GVA28" s="11"/>
      <c r="GVG28" s="11"/>
      <c r="GVM28" s="11"/>
      <c r="GVS28" s="11"/>
      <c r="GVY28" s="11"/>
      <c r="GWE28" s="11"/>
      <c r="GWK28" s="11"/>
      <c r="GWQ28" s="11"/>
      <c r="GWW28" s="11"/>
      <c r="GXC28" s="11"/>
      <c r="GXI28" s="11"/>
      <c r="GXO28" s="11"/>
      <c r="GXU28" s="11"/>
      <c r="GYA28" s="11"/>
      <c r="GYG28" s="11"/>
      <c r="GYM28" s="11"/>
      <c r="GYS28" s="11"/>
      <c r="GYY28" s="11"/>
      <c r="GZE28" s="11"/>
      <c r="GZK28" s="11"/>
      <c r="GZQ28" s="11"/>
      <c r="GZW28" s="11"/>
      <c r="HAC28" s="11"/>
      <c r="HAI28" s="11"/>
      <c r="HAO28" s="11"/>
      <c r="HAU28" s="11"/>
      <c r="HBA28" s="11"/>
      <c r="HBG28" s="11"/>
      <c r="HBM28" s="11"/>
      <c r="HBS28" s="11"/>
      <c r="HBY28" s="11"/>
      <c r="HCE28" s="11"/>
      <c r="HCK28" s="11"/>
      <c r="HCQ28" s="11"/>
      <c r="HCW28" s="11"/>
      <c r="HDC28" s="11"/>
      <c r="HDI28" s="11"/>
      <c r="HDO28" s="11"/>
      <c r="HDU28" s="11"/>
      <c r="HEA28" s="11"/>
      <c r="HEG28" s="11"/>
      <c r="HEM28" s="11"/>
      <c r="HES28" s="11"/>
      <c r="HEY28" s="11"/>
      <c r="HFE28" s="11"/>
      <c r="HFK28" s="11"/>
      <c r="HFQ28" s="11"/>
      <c r="HFW28" s="11"/>
      <c r="HGC28" s="11"/>
      <c r="HGI28" s="11"/>
      <c r="HGO28" s="11"/>
      <c r="HGU28" s="11"/>
      <c r="HHA28" s="11"/>
      <c r="HHG28" s="11"/>
      <c r="HHM28" s="11"/>
      <c r="HHS28" s="11"/>
      <c r="HHY28" s="11"/>
      <c r="HIE28" s="11"/>
      <c r="HIK28" s="11"/>
      <c r="HIQ28" s="11"/>
      <c r="HIW28" s="11"/>
      <c r="HJC28" s="11"/>
      <c r="HJI28" s="11"/>
      <c r="HJO28" s="11"/>
      <c r="HJU28" s="11"/>
      <c r="HKA28" s="11"/>
      <c r="HKG28" s="11"/>
      <c r="HKM28" s="11"/>
      <c r="HKS28" s="11"/>
      <c r="HKY28" s="11"/>
      <c r="HLE28" s="11"/>
      <c r="HLK28" s="11"/>
      <c r="HLQ28" s="11"/>
      <c r="HLW28" s="11"/>
      <c r="HMC28" s="11"/>
      <c r="HMI28" s="11"/>
      <c r="HMO28" s="11"/>
      <c r="HMU28" s="11"/>
      <c r="HNA28" s="11"/>
      <c r="HNG28" s="11"/>
      <c r="HNM28" s="11"/>
      <c r="HNS28" s="11"/>
      <c r="HNY28" s="11"/>
      <c r="HOE28" s="11"/>
      <c r="HOK28" s="11"/>
      <c r="HOQ28" s="11"/>
      <c r="HOW28" s="11"/>
      <c r="HPC28" s="11"/>
      <c r="HPI28" s="11"/>
      <c r="HPO28" s="11"/>
      <c r="HPU28" s="11"/>
      <c r="HQA28" s="11"/>
      <c r="HQG28" s="11"/>
      <c r="HQM28" s="11"/>
      <c r="HQS28" s="11"/>
      <c r="HQY28" s="11"/>
      <c r="HRE28" s="11"/>
      <c r="HRK28" s="11"/>
      <c r="HRQ28" s="11"/>
      <c r="HRW28" s="11"/>
      <c r="HSC28" s="11"/>
      <c r="HSI28" s="11"/>
      <c r="HSO28" s="11"/>
      <c r="HSU28" s="11"/>
      <c r="HTA28" s="11"/>
      <c r="HTG28" s="11"/>
      <c r="HTM28" s="11"/>
      <c r="HTS28" s="11"/>
      <c r="HTY28" s="11"/>
      <c r="HUE28" s="11"/>
      <c r="HUK28" s="11"/>
      <c r="HUQ28" s="11"/>
      <c r="HUW28" s="11"/>
      <c r="HVC28" s="11"/>
      <c r="HVI28" s="11"/>
      <c r="HVO28" s="11"/>
      <c r="HVU28" s="11"/>
      <c r="HWA28" s="11"/>
      <c r="HWG28" s="11"/>
      <c r="HWM28" s="11"/>
      <c r="HWS28" s="11"/>
      <c r="HWY28" s="11"/>
      <c r="HXE28" s="11"/>
      <c r="HXK28" s="11"/>
      <c r="HXQ28" s="11"/>
      <c r="HXW28" s="11"/>
      <c r="HYC28" s="11"/>
      <c r="HYI28" s="11"/>
      <c r="HYO28" s="11"/>
      <c r="HYU28" s="11"/>
      <c r="HZA28" s="11"/>
      <c r="HZG28" s="11"/>
      <c r="HZM28" s="11"/>
      <c r="HZS28" s="11"/>
      <c r="HZY28" s="11"/>
      <c r="IAE28" s="11"/>
      <c r="IAK28" s="11"/>
      <c r="IAQ28" s="11"/>
      <c r="IAW28" s="11"/>
      <c r="IBC28" s="11"/>
      <c r="IBI28" s="11"/>
      <c r="IBO28" s="11"/>
      <c r="IBU28" s="11"/>
      <c r="ICA28" s="11"/>
      <c r="ICG28" s="11"/>
      <c r="ICM28" s="11"/>
      <c r="ICS28" s="11"/>
      <c r="ICY28" s="11"/>
      <c r="IDE28" s="11"/>
      <c r="IDK28" s="11"/>
      <c r="IDQ28" s="11"/>
      <c r="IDW28" s="11"/>
      <c r="IEC28" s="11"/>
      <c r="IEI28" s="11"/>
      <c r="IEO28" s="11"/>
      <c r="IEU28" s="11"/>
      <c r="IFA28" s="11"/>
      <c r="IFG28" s="11"/>
      <c r="IFM28" s="11"/>
      <c r="IFS28" s="11"/>
      <c r="IFY28" s="11"/>
      <c r="IGE28" s="11"/>
      <c r="IGK28" s="11"/>
      <c r="IGQ28" s="11"/>
      <c r="IGW28" s="11"/>
      <c r="IHC28" s="11"/>
      <c r="IHI28" s="11"/>
      <c r="IHO28" s="11"/>
      <c r="IHU28" s="11"/>
      <c r="IIA28" s="11"/>
      <c r="IIG28" s="11"/>
      <c r="IIM28" s="11"/>
      <c r="IIS28" s="11"/>
      <c r="IIY28" s="11"/>
      <c r="IJE28" s="11"/>
      <c r="IJK28" s="11"/>
      <c r="IJQ28" s="11"/>
      <c r="IJW28" s="11"/>
      <c r="IKC28" s="11"/>
      <c r="IKI28" s="11"/>
      <c r="IKO28" s="11"/>
      <c r="IKU28" s="11"/>
      <c r="ILA28" s="11"/>
      <c r="ILG28" s="11"/>
      <c r="ILM28" s="11"/>
      <c r="ILS28" s="11"/>
      <c r="ILY28" s="11"/>
      <c r="IME28" s="11"/>
      <c r="IMK28" s="11"/>
      <c r="IMQ28" s="11"/>
      <c r="IMW28" s="11"/>
      <c r="INC28" s="11"/>
      <c r="INI28" s="11"/>
      <c r="INO28" s="11"/>
      <c r="INU28" s="11"/>
      <c r="IOA28" s="11"/>
      <c r="IOG28" s="11"/>
      <c r="IOM28" s="11"/>
      <c r="IOS28" s="11"/>
      <c r="IOY28" s="11"/>
      <c r="IPE28" s="11"/>
      <c r="IPK28" s="11"/>
      <c r="IPQ28" s="11"/>
      <c r="IPW28" s="11"/>
      <c r="IQC28" s="11"/>
      <c r="IQI28" s="11"/>
      <c r="IQO28" s="11"/>
      <c r="IQU28" s="11"/>
      <c r="IRA28" s="11"/>
      <c r="IRG28" s="11"/>
      <c r="IRM28" s="11"/>
      <c r="IRS28" s="11"/>
      <c r="IRY28" s="11"/>
      <c r="ISE28" s="11"/>
      <c r="ISK28" s="11"/>
      <c r="ISQ28" s="11"/>
      <c r="ISW28" s="11"/>
      <c r="ITC28" s="11"/>
      <c r="ITI28" s="11"/>
      <c r="ITO28" s="11"/>
      <c r="ITU28" s="11"/>
      <c r="IUA28" s="11"/>
      <c r="IUG28" s="11"/>
      <c r="IUM28" s="11"/>
      <c r="IUS28" s="11"/>
      <c r="IUY28" s="11"/>
      <c r="IVE28" s="11"/>
      <c r="IVK28" s="11"/>
      <c r="IVQ28" s="11"/>
      <c r="IVW28" s="11"/>
      <c r="IWC28" s="11"/>
      <c r="IWI28" s="11"/>
      <c r="IWO28" s="11"/>
      <c r="IWU28" s="11"/>
      <c r="IXA28" s="11"/>
      <c r="IXG28" s="11"/>
      <c r="IXM28" s="11"/>
      <c r="IXS28" s="11"/>
      <c r="IXY28" s="11"/>
      <c r="IYE28" s="11"/>
      <c r="IYK28" s="11"/>
      <c r="IYQ28" s="11"/>
      <c r="IYW28" s="11"/>
      <c r="IZC28" s="11"/>
      <c r="IZI28" s="11"/>
      <c r="IZO28" s="11"/>
      <c r="IZU28" s="11"/>
      <c r="JAA28" s="11"/>
      <c r="JAG28" s="11"/>
      <c r="JAM28" s="11"/>
      <c r="JAS28" s="11"/>
      <c r="JAY28" s="11"/>
      <c r="JBE28" s="11"/>
      <c r="JBK28" s="11"/>
      <c r="JBQ28" s="11"/>
      <c r="JBW28" s="11"/>
      <c r="JCC28" s="11"/>
      <c r="JCI28" s="11"/>
      <c r="JCO28" s="11"/>
      <c r="JCU28" s="11"/>
      <c r="JDA28" s="11"/>
      <c r="JDG28" s="11"/>
      <c r="JDM28" s="11"/>
      <c r="JDS28" s="11"/>
      <c r="JDY28" s="11"/>
      <c r="JEE28" s="11"/>
      <c r="JEK28" s="11"/>
      <c r="JEQ28" s="11"/>
      <c r="JEW28" s="11"/>
      <c r="JFC28" s="11"/>
      <c r="JFI28" s="11"/>
      <c r="JFO28" s="11"/>
      <c r="JFU28" s="11"/>
      <c r="JGA28" s="11"/>
      <c r="JGG28" s="11"/>
      <c r="JGM28" s="11"/>
      <c r="JGS28" s="11"/>
      <c r="JGY28" s="11"/>
      <c r="JHE28" s="11"/>
      <c r="JHK28" s="11"/>
      <c r="JHQ28" s="11"/>
      <c r="JHW28" s="11"/>
      <c r="JIC28" s="11"/>
      <c r="JII28" s="11"/>
      <c r="JIO28" s="11"/>
      <c r="JIU28" s="11"/>
      <c r="JJA28" s="11"/>
      <c r="JJG28" s="11"/>
      <c r="JJM28" s="11"/>
      <c r="JJS28" s="11"/>
      <c r="JJY28" s="11"/>
      <c r="JKE28" s="11"/>
      <c r="JKK28" s="11"/>
      <c r="JKQ28" s="11"/>
      <c r="JKW28" s="11"/>
      <c r="JLC28" s="11"/>
      <c r="JLI28" s="11"/>
      <c r="JLO28" s="11"/>
      <c r="JLU28" s="11"/>
      <c r="JMA28" s="11"/>
      <c r="JMG28" s="11"/>
      <c r="JMM28" s="11"/>
      <c r="JMS28" s="11"/>
      <c r="JMY28" s="11"/>
      <c r="JNE28" s="11"/>
      <c r="JNK28" s="11"/>
      <c r="JNQ28" s="11"/>
      <c r="JNW28" s="11"/>
      <c r="JOC28" s="11"/>
      <c r="JOI28" s="11"/>
      <c r="JOO28" s="11"/>
      <c r="JOU28" s="11"/>
      <c r="JPA28" s="11"/>
      <c r="JPG28" s="11"/>
      <c r="JPM28" s="11"/>
      <c r="JPS28" s="11"/>
      <c r="JPY28" s="11"/>
      <c r="JQE28" s="11"/>
      <c r="JQK28" s="11"/>
      <c r="JQQ28" s="11"/>
      <c r="JQW28" s="11"/>
      <c r="JRC28" s="11"/>
      <c r="JRI28" s="11"/>
      <c r="JRO28" s="11"/>
      <c r="JRU28" s="11"/>
      <c r="JSA28" s="11"/>
      <c r="JSG28" s="11"/>
      <c r="JSM28" s="11"/>
      <c r="JSS28" s="11"/>
      <c r="JSY28" s="11"/>
      <c r="JTE28" s="11"/>
      <c r="JTK28" s="11"/>
      <c r="JTQ28" s="11"/>
      <c r="JTW28" s="11"/>
      <c r="JUC28" s="11"/>
      <c r="JUI28" s="11"/>
      <c r="JUO28" s="11"/>
      <c r="JUU28" s="11"/>
      <c r="JVA28" s="11"/>
      <c r="JVG28" s="11"/>
      <c r="JVM28" s="11"/>
      <c r="JVS28" s="11"/>
      <c r="JVY28" s="11"/>
      <c r="JWE28" s="11"/>
      <c r="JWK28" s="11"/>
      <c r="JWQ28" s="11"/>
      <c r="JWW28" s="11"/>
      <c r="JXC28" s="11"/>
      <c r="JXI28" s="11"/>
      <c r="JXO28" s="11"/>
      <c r="JXU28" s="11"/>
      <c r="JYA28" s="11"/>
      <c r="JYG28" s="11"/>
      <c r="JYM28" s="11"/>
      <c r="JYS28" s="11"/>
      <c r="JYY28" s="11"/>
      <c r="JZE28" s="11"/>
      <c r="JZK28" s="11"/>
      <c r="JZQ28" s="11"/>
      <c r="JZW28" s="11"/>
      <c r="KAC28" s="11"/>
      <c r="KAI28" s="11"/>
      <c r="KAO28" s="11"/>
      <c r="KAU28" s="11"/>
      <c r="KBA28" s="11"/>
      <c r="KBG28" s="11"/>
      <c r="KBM28" s="11"/>
      <c r="KBS28" s="11"/>
      <c r="KBY28" s="11"/>
      <c r="KCE28" s="11"/>
      <c r="KCK28" s="11"/>
      <c r="KCQ28" s="11"/>
      <c r="KCW28" s="11"/>
      <c r="KDC28" s="11"/>
      <c r="KDI28" s="11"/>
      <c r="KDO28" s="11"/>
      <c r="KDU28" s="11"/>
      <c r="KEA28" s="11"/>
      <c r="KEG28" s="11"/>
      <c r="KEM28" s="11"/>
      <c r="KES28" s="11"/>
      <c r="KEY28" s="11"/>
      <c r="KFE28" s="11"/>
      <c r="KFK28" s="11"/>
      <c r="KFQ28" s="11"/>
      <c r="KFW28" s="11"/>
      <c r="KGC28" s="11"/>
      <c r="KGI28" s="11"/>
      <c r="KGO28" s="11"/>
      <c r="KGU28" s="11"/>
      <c r="KHA28" s="11"/>
      <c r="KHG28" s="11"/>
      <c r="KHM28" s="11"/>
      <c r="KHS28" s="11"/>
      <c r="KHY28" s="11"/>
      <c r="KIE28" s="11"/>
      <c r="KIK28" s="11"/>
      <c r="KIQ28" s="11"/>
      <c r="KIW28" s="11"/>
      <c r="KJC28" s="11"/>
      <c r="KJI28" s="11"/>
      <c r="KJO28" s="11"/>
      <c r="KJU28" s="11"/>
      <c r="KKA28" s="11"/>
      <c r="KKG28" s="11"/>
      <c r="KKM28" s="11"/>
      <c r="KKS28" s="11"/>
      <c r="KKY28" s="11"/>
      <c r="KLE28" s="11"/>
      <c r="KLK28" s="11"/>
      <c r="KLQ28" s="11"/>
      <c r="KLW28" s="11"/>
      <c r="KMC28" s="11"/>
      <c r="KMI28" s="11"/>
      <c r="KMO28" s="11"/>
      <c r="KMU28" s="11"/>
      <c r="KNA28" s="11"/>
      <c r="KNG28" s="11"/>
      <c r="KNM28" s="11"/>
      <c r="KNS28" s="11"/>
      <c r="KNY28" s="11"/>
      <c r="KOE28" s="11"/>
      <c r="KOK28" s="11"/>
      <c r="KOQ28" s="11"/>
      <c r="KOW28" s="11"/>
      <c r="KPC28" s="11"/>
      <c r="KPI28" s="11"/>
      <c r="KPO28" s="11"/>
      <c r="KPU28" s="11"/>
      <c r="KQA28" s="11"/>
      <c r="KQG28" s="11"/>
      <c r="KQM28" s="11"/>
      <c r="KQS28" s="11"/>
      <c r="KQY28" s="11"/>
      <c r="KRE28" s="11"/>
      <c r="KRK28" s="11"/>
      <c r="KRQ28" s="11"/>
      <c r="KRW28" s="11"/>
      <c r="KSC28" s="11"/>
      <c r="KSI28" s="11"/>
      <c r="KSO28" s="11"/>
      <c r="KSU28" s="11"/>
      <c r="KTA28" s="11"/>
      <c r="KTG28" s="11"/>
      <c r="KTM28" s="11"/>
      <c r="KTS28" s="11"/>
      <c r="KTY28" s="11"/>
      <c r="KUE28" s="11"/>
      <c r="KUK28" s="11"/>
      <c r="KUQ28" s="11"/>
      <c r="KUW28" s="11"/>
      <c r="KVC28" s="11"/>
      <c r="KVI28" s="11"/>
      <c r="KVO28" s="11"/>
      <c r="KVU28" s="11"/>
      <c r="KWA28" s="11"/>
      <c r="KWG28" s="11"/>
      <c r="KWM28" s="11"/>
      <c r="KWS28" s="11"/>
      <c r="KWY28" s="11"/>
      <c r="KXE28" s="11"/>
      <c r="KXK28" s="11"/>
      <c r="KXQ28" s="11"/>
      <c r="KXW28" s="11"/>
      <c r="KYC28" s="11"/>
      <c r="KYI28" s="11"/>
      <c r="KYO28" s="11"/>
      <c r="KYU28" s="11"/>
      <c r="KZA28" s="11"/>
      <c r="KZG28" s="11"/>
      <c r="KZM28" s="11"/>
      <c r="KZS28" s="11"/>
      <c r="KZY28" s="11"/>
      <c r="LAE28" s="11"/>
      <c r="LAK28" s="11"/>
      <c r="LAQ28" s="11"/>
      <c r="LAW28" s="11"/>
      <c r="LBC28" s="11"/>
      <c r="LBI28" s="11"/>
      <c r="LBO28" s="11"/>
      <c r="LBU28" s="11"/>
      <c r="LCA28" s="11"/>
      <c r="LCG28" s="11"/>
      <c r="LCM28" s="11"/>
      <c r="LCS28" s="11"/>
      <c r="LCY28" s="11"/>
      <c r="LDE28" s="11"/>
      <c r="LDK28" s="11"/>
      <c r="LDQ28" s="11"/>
      <c r="LDW28" s="11"/>
      <c r="LEC28" s="11"/>
      <c r="LEI28" s="11"/>
      <c r="LEO28" s="11"/>
      <c r="LEU28" s="11"/>
      <c r="LFA28" s="11"/>
      <c r="LFG28" s="11"/>
      <c r="LFM28" s="11"/>
      <c r="LFS28" s="11"/>
      <c r="LFY28" s="11"/>
      <c r="LGE28" s="11"/>
      <c r="LGK28" s="11"/>
      <c r="LGQ28" s="11"/>
      <c r="LGW28" s="11"/>
      <c r="LHC28" s="11"/>
      <c r="LHI28" s="11"/>
      <c r="LHO28" s="11"/>
      <c r="LHU28" s="11"/>
      <c r="LIA28" s="11"/>
      <c r="LIG28" s="11"/>
      <c r="LIM28" s="11"/>
      <c r="LIS28" s="11"/>
      <c r="LIY28" s="11"/>
      <c r="LJE28" s="11"/>
      <c r="LJK28" s="11"/>
      <c r="LJQ28" s="11"/>
      <c r="LJW28" s="11"/>
      <c r="LKC28" s="11"/>
      <c r="LKI28" s="11"/>
      <c r="LKO28" s="11"/>
      <c r="LKU28" s="11"/>
      <c r="LLA28" s="11"/>
      <c r="LLG28" s="11"/>
      <c r="LLM28" s="11"/>
      <c r="LLS28" s="11"/>
      <c r="LLY28" s="11"/>
      <c r="LME28" s="11"/>
      <c r="LMK28" s="11"/>
      <c r="LMQ28" s="11"/>
      <c r="LMW28" s="11"/>
      <c r="LNC28" s="11"/>
      <c r="LNI28" s="11"/>
      <c r="LNO28" s="11"/>
      <c r="LNU28" s="11"/>
      <c r="LOA28" s="11"/>
      <c r="LOG28" s="11"/>
      <c r="LOM28" s="11"/>
      <c r="LOS28" s="11"/>
      <c r="LOY28" s="11"/>
      <c r="LPE28" s="11"/>
      <c r="LPK28" s="11"/>
      <c r="LPQ28" s="11"/>
      <c r="LPW28" s="11"/>
      <c r="LQC28" s="11"/>
      <c r="LQI28" s="11"/>
      <c r="LQO28" s="11"/>
      <c r="LQU28" s="11"/>
      <c r="LRA28" s="11"/>
      <c r="LRG28" s="11"/>
      <c r="LRM28" s="11"/>
      <c r="LRS28" s="11"/>
      <c r="LRY28" s="11"/>
      <c r="LSE28" s="11"/>
      <c r="LSK28" s="11"/>
      <c r="LSQ28" s="11"/>
      <c r="LSW28" s="11"/>
      <c r="LTC28" s="11"/>
      <c r="LTI28" s="11"/>
      <c r="LTO28" s="11"/>
      <c r="LTU28" s="11"/>
      <c r="LUA28" s="11"/>
      <c r="LUG28" s="11"/>
      <c r="LUM28" s="11"/>
      <c r="LUS28" s="11"/>
      <c r="LUY28" s="11"/>
      <c r="LVE28" s="11"/>
      <c r="LVK28" s="11"/>
      <c r="LVQ28" s="11"/>
      <c r="LVW28" s="11"/>
      <c r="LWC28" s="11"/>
      <c r="LWI28" s="11"/>
      <c r="LWO28" s="11"/>
      <c r="LWU28" s="11"/>
      <c r="LXA28" s="11"/>
      <c r="LXG28" s="11"/>
      <c r="LXM28" s="11"/>
      <c r="LXS28" s="11"/>
      <c r="LXY28" s="11"/>
      <c r="LYE28" s="11"/>
      <c r="LYK28" s="11"/>
      <c r="LYQ28" s="11"/>
      <c r="LYW28" s="11"/>
      <c r="LZC28" s="11"/>
      <c r="LZI28" s="11"/>
      <c r="LZO28" s="11"/>
      <c r="LZU28" s="11"/>
      <c r="MAA28" s="11"/>
      <c r="MAG28" s="11"/>
      <c r="MAM28" s="11"/>
      <c r="MAS28" s="11"/>
      <c r="MAY28" s="11"/>
      <c r="MBE28" s="11"/>
      <c r="MBK28" s="11"/>
      <c r="MBQ28" s="11"/>
      <c r="MBW28" s="11"/>
      <c r="MCC28" s="11"/>
      <c r="MCI28" s="11"/>
      <c r="MCO28" s="11"/>
      <c r="MCU28" s="11"/>
      <c r="MDA28" s="11"/>
      <c r="MDG28" s="11"/>
      <c r="MDM28" s="11"/>
      <c r="MDS28" s="11"/>
      <c r="MDY28" s="11"/>
      <c r="MEE28" s="11"/>
      <c r="MEK28" s="11"/>
      <c r="MEQ28" s="11"/>
      <c r="MEW28" s="11"/>
      <c r="MFC28" s="11"/>
      <c r="MFI28" s="11"/>
      <c r="MFO28" s="11"/>
      <c r="MFU28" s="11"/>
      <c r="MGA28" s="11"/>
      <c r="MGG28" s="11"/>
      <c r="MGM28" s="11"/>
      <c r="MGS28" s="11"/>
      <c r="MGY28" s="11"/>
      <c r="MHE28" s="11"/>
      <c r="MHK28" s="11"/>
      <c r="MHQ28" s="11"/>
      <c r="MHW28" s="11"/>
      <c r="MIC28" s="11"/>
      <c r="MII28" s="11"/>
      <c r="MIO28" s="11"/>
      <c r="MIU28" s="11"/>
      <c r="MJA28" s="11"/>
      <c r="MJG28" s="11"/>
      <c r="MJM28" s="11"/>
      <c r="MJS28" s="11"/>
      <c r="MJY28" s="11"/>
      <c r="MKE28" s="11"/>
      <c r="MKK28" s="11"/>
      <c r="MKQ28" s="11"/>
      <c r="MKW28" s="11"/>
      <c r="MLC28" s="11"/>
      <c r="MLI28" s="11"/>
      <c r="MLO28" s="11"/>
      <c r="MLU28" s="11"/>
      <c r="MMA28" s="11"/>
      <c r="MMG28" s="11"/>
      <c r="MMM28" s="11"/>
      <c r="MMS28" s="11"/>
      <c r="MMY28" s="11"/>
      <c r="MNE28" s="11"/>
      <c r="MNK28" s="11"/>
      <c r="MNQ28" s="11"/>
      <c r="MNW28" s="11"/>
      <c r="MOC28" s="11"/>
      <c r="MOI28" s="11"/>
      <c r="MOO28" s="11"/>
      <c r="MOU28" s="11"/>
      <c r="MPA28" s="11"/>
      <c r="MPG28" s="11"/>
      <c r="MPM28" s="11"/>
      <c r="MPS28" s="11"/>
      <c r="MPY28" s="11"/>
      <c r="MQE28" s="11"/>
      <c r="MQK28" s="11"/>
      <c r="MQQ28" s="11"/>
      <c r="MQW28" s="11"/>
      <c r="MRC28" s="11"/>
      <c r="MRI28" s="11"/>
      <c r="MRO28" s="11"/>
      <c r="MRU28" s="11"/>
      <c r="MSA28" s="11"/>
      <c r="MSG28" s="11"/>
      <c r="MSM28" s="11"/>
      <c r="MSS28" s="11"/>
      <c r="MSY28" s="11"/>
      <c r="MTE28" s="11"/>
      <c r="MTK28" s="11"/>
      <c r="MTQ28" s="11"/>
      <c r="MTW28" s="11"/>
      <c r="MUC28" s="11"/>
      <c r="MUI28" s="11"/>
      <c r="MUO28" s="11"/>
      <c r="MUU28" s="11"/>
      <c r="MVA28" s="11"/>
      <c r="MVG28" s="11"/>
      <c r="MVM28" s="11"/>
      <c r="MVS28" s="11"/>
      <c r="MVY28" s="11"/>
      <c r="MWE28" s="11"/>
      <c r="MWK28" s="11"/>
      <c r="MWQ28" s="11"/>
      <c r="MWW28" s="11"/>
      <c r="MXC28" s="11"/>
      <c r="MXI28" s="11"/>
      <c r="MXO28" s="11"/>
      <c r="MXU28" s="11"/>
      <c r="MYA28" s="11"/>
      <c r="MYG28" s="11"/>
      <c r="MYM28" s="11"/>
      <c r="MYS28" s="11"/>
      <c r="MYY28" s="11"/>
      <c r="MZE28" s="11"/>
      <c r="MZK28" s="11"/>
      <c r="MZQ28" s="11"/>
      <c r="MZW28" s="11"/>
      <c r="NAC28" s="11"/>
      <c r="NAI28" s="11"/>
      <c r="NAO28" s="11"/>
      <c r="NAU28" s="11"/>
      <c r="NBA28" s="11"/>
      <c r="NBG28" s="11"/>
      <c r="NBM28" s="11"/>
      <c r="NBS28" s="11"/>
      <c r="NBY28" s="11"/>
      <c r="NCE28" s="11"/>
      <c r="NCK28" s="11"/>
      <c r="NCQ28" s="11"/>
      <c r="NCW28" s="11"/>
      <c r="NDC28" s="11"/>
      <c r="NDI28" s="11"/>
      <c r="NDO28" s="11"/>
      <c r="NDU28" s="11"/>
      <c r="NEA28" s="11"/>
      <c r="NEG28" s="11"/>
      <c r="NEM28" s="11"/>
      <c r="NES28" s="11"/>
      <c r="NEY28" s="11"/>
      <c r="NFE28" s="11"/>
      <c r="NFK28" s="11"/>
      <c r="NFQ28" s="11"/>
      <c r="NFW28" s="11"/>
      <c r="NGC28" s="11"/>
      <c r="NGI28" s="11"/>
      <c r="NGO28" s="11"/>
      <c r="NGU28" s="11"/>
      <c r="NHA28" s="11"/>
      <c r="NHG28" s="11"/>
      <c r="NHM28" s="11"/>
      <c r="NHS28" s="11"/>
      <c r="NHY28" s="11"/>
      <c r="NIE28" s="11"/>
      <c r="NIK28" s="11"/>
      <c r="NIQ28" s="11"/>
      <c r="NIW28" s="11"/>
      <c r="NJC28" s="11"/>
      <c r="NJI28" s="11"/>
      <c r="NJO28" s="11"/>
      <c r="NJU28" s="11"/>
      <c r="NKA28" s="11"/>
      <c r="NKG28" s="11"/>
      <c r="NKM28" s="11"/>
      <c r="NKS28" s="11"/>
      <c r="NKY28" s="11"/>
      <c r="NLE28" s="11"/>
      <c r="NLK28" s="11"/>
      <c r="NLQ28" s="11"/>
      <c r="NLW28" s="11"/>
      <c r="NMC28" s="11"/>
      <c r="NMI28" s="11"/>
      <c r="NMO28" s="11"/>
      <c r="NMU28" s="11"/>
      <c r="NNA28" s="11"/>
      <c r="NNG28" s="11"/>
      <c r="NNM28" s="11"/>
      <c r="NNS28" s="11"/>
      <c r="NNY28" s="11"/>
      <c r="NOE28" s="11"/>
      <c r="NOK28" s="11"/>
      <c r="NOQ28" s="11"/>
      <c r="NOW28" s="11"/>
      <c r="NPC28" s="11"/>
      <c r="NPI28" s="11"/>
      <c r="NPO28" s="11"/>
      <c r="NPU28" s="11"/>
      <c r="NQA28" s="11"/>
      <c r="NQG28" s="11"/>
      <c r="NQM28" s="11"/>
      <c r="NQS28" s="11"/>
      <c r="NQY28" s="11"/>
      <c r="NRE28" s="11"/>
      <c r="NRK28" s="11"/>
      <c r="NRQ28" s="11"/>
      <c r="NRW28" s="11"/>
      <c r="NSC28" s="11"/>
      <c r="NSI28" s="11"/>
      <c r="NSO28" s="11"/>
      <c r="NSU28" s="11"/>
      <c r="NTA28" s="11"/>
      <c r="NTG28" s="11"/>
      <c r="NTM28" s="11"/>
      <c r="NTS28" s="11"/>
      <c r="NTY28" s="11"/>
      <c r="NUE28" s="11"/>
      <c r="NUK28" s="11"/>
      <c r="NUQ28" s="11"/>
      <c r="NUW28" s="11"/>
      <c r="NVC28" s="11"/>
      <c r="NVI28" s="11"/>
      <c r="NVO28" s="11"/>
      <c r="NVU28" s="11"/>
      <c r="NWA28" s="11"/>
      <c r="NWG28" s="11"/>
      <c r="NWM28" s="11"/>
      <c r="NWS28" s="11"/>
      <c r="NWY28" s="11"/>
      <c r="NXE28" s="11"/>
      <c r="NXK28" s="11"/>
      <c r="NXQ28" s="11"/>
      <c r="NXW28" s="11"/>
      <c r="NYC28" s="11"/>
      <c r="NYI28" s="11"/>
      <c r="NYO28" s="11"/>
      <c r="NYU28" s="11"/>
      <c r="NZA28" s="11"/>
      <c r="NZG28" s="11"/>
      <c r="NZM28" s="11"/>
      <c r="NZS28" s="11"/>
      <c r="NZY28" s="11"/>
      <c r="OAE28" s="11"/>
      <c r="OAK28" s="11"/>
      <c r="OAQ28" s="11"/>
      <c r="OAW28" s="11"/>
      <c r="OBC28" s="11"/>
      <c r="OBI28" s="11"/>
      <c r="OBO28" s="11"/>
      <c r="OBU28" s="11"/>
      <c r="OCA28" s="11"/>
      <c r="OCG28" s="11"/>
      <c r="OCM28" s="11"/>
      <c r="OCS28" s="11"/>
      <c r="OCY28" s="11"/>
      <c r="ODE28" s="11"/>
      <c r="ODK28" s="11"/>
      <c r="ODQ28" s="11"/>
      <c r="ODW28" s="11"/>
      <c r="OEC28" s="11"/>
      <c r="OEI28" s="11"/>
      <c r="OEO28" s="11"/>
      <c r="OEU28" s="11"/>
      <c r="OFA28" s="11"/>
      <c r="OFG28" s="11"/>
      <c r="OFM28" s="11"/>
      <c r="OFS28" s="11"/>
      <c r="OFY28" s="11"/>
      <c r="OGE28" s="11"/>
      <c r="OGK28" s="11"/>
      <c r="OGQ28" s="11"/>
      <c r="OGW28" s="11"/>
      <c r="OHC28" s="11"/>
      <c r="OHI28" s="11"/>
      <c r="OHO28" s="11"/>
      <c r="OHU28" s="11"/>
      <c r="OIA28" s="11"/>
      <c r="OIG28" s="11"/>
      <c r="OIM28" s="11"/>
      <c r="OIS28" s="11"/>
      <c r="OIY28" s="11"/>
      <c r="OJE28" s="11"/>
      <c r="OJK28" s="11"/>
      <c r="OJQ28" s="11"/>
      <c r="OJW28" s="11"/>
      <c r="OKC28" s="11"/>
      <c r="OKI28" s="11"/>
      <c r="OKO28" s="11"/>
      <c r="OKU28" s="11"/>
      <c r="OLA28" s="11"/>
      <c r="OLG28" s="11"/>
      <c r="OLM28" s="11"/>
      <c r="OLS28" s="11"/>
      <c r="OLY28" s="11"/>
      <c r="OME28" s="11"/>
      <c r="OMK28" s="11"/>
      <c r="OMQ28" s="11"/>
      <c r="OMW28" s="11"/>
      <c r="ONC28" s="11"/>
      <c r="ONI28" s="11"/>
      <c r="ONO28" s="11"/>
      <c r="ONU28" s="11"/>
      <c r="OOA28" s="11"/>
      <c r="OOG28" s="11"/>
      <c r="OOM28" s="11"/>
      <c r="OOS28" s="11"/>
      <c r="OOY28" s="11"/>
      <c r="OPE28" s="11"/>
      <c r="OPK28" s="11"/>
      <c r="OPQ28" s="11"/>
      <c r="OPW28" s="11"/>
      <c r="OQC28" s="11"/>
      <c r="OQI28" s="11"/>
      <c r="OQO28" s="11"/>
      <c r="OQU28" s="11"/>
      <c r="ORA28" s="11"/>
      <c r="ORG28" s="11"/>
      <c r="ORM28" s="11"/>
      <c r="ORS28" s="11"/>
      <c r="ORY28" s="11"/>
      <c r="OSE28" s="11"/>
      <c r="OSK28" s="11"/>
      <c r="OSQ28" s="11"/>
      <c r="OSW28" s="11"/>
      <c r="OTC28" s="11"/>
      <c r="OTI28" s="11"/>
      <c r="OTO28" s="11"/>
      <c r="OTU28" s="11"/>
      <c r="OUA28" s="11"/>
      <c r="OUG28" s="11"/>
      <c r="OUM28" s="11"/>
      <c r="OUS28" s="11"/>
      <c r="OUY28" s="11"/>
      <c r="OVE28" s="11"/>
      <c r="OVK28" s="11"/>
      <c r="OVQ28" s="11"/>
      <c r="OVW28" s="11"/>
      <c r="OWC28" s="11"/>
      <c r="OWI28" s="11"/>
      <c r="OWO28" s="11"/>
      <c r="OWU28" s="11"/>
      <c r="OXA28" s="11"/>
      <c r="OXG28" s="11"/>
      <c r="OXM28" s="11"/>
      <c r="OXS28" s="11"/>
      <c r="OXY28" s="11"/>
      <c r="OYE28" s="11"/>
      <c r="OYK28" s="11"/>
      <c r="OYQ28" s="11"/>
      <c r="OYW28" s="11"/>
      <c r="OZC28" s="11"/>
      <c r="OZI28" s="11"/>
      <c r="OZO28" s="11"/>
      <c r="OZU28" s="11"/>
      <c r="PAA28" s="11"/>
      <c r="PAG28" s="11"/>
      <c r="PAM28" s="11"/>
      <c r="PAS28" s="11"/>
      <c r="PAY28" s="11"/>
      <c r="PBE28" s="11"/>
      <c r="PBK28" s="11"/>
      <c r="PBQ28" s="11"/>
      <c r="PBW28" s="11"/>
      <c r="PCC28" s="11"/>
      <c r="PCI28" s="11"/>
      <c r="PCO28" s="11"/>
      <c r="PCU28" s="11"/>
      <c r="PDA28" s="11"/>
      <c r="PDG28" s="11"/>
      <c r="PDM28" s="11"/>
      <c r="PDS28" s="11"/>
      <c r="PDY28" s="11"/>
      <c r="PEE28" s="11"/>
      <c r="PEK28" s="11"/>
      <c r="PEQ28" s="11"/>
      <c r="PEW28" s="11"/>
      <c r="PFC28" s="11"/>
      <c r="PFI28" s="11"/>
      <c r="PFO28" s="11"/>
      <c r="PFU28" s="11"/>
      <c r="PGA28" s="11"/>
      <c r="PGG28" s="11"/>
      <c r="PGM28" s="11"/>
      <c r="PGS28" s="11"/>
      <c r="PGY28" s="11"/>
      <c r="PHE28" s="11"/>
      <c r="PHK28" s="11"/>
      <c r="PHQ28" s="11"/>
      <c r="PHW28" s="11"/>
      <c r="PIC28" s="11"/>
      <c r="PII28" s="11"/>
      <c r="PIO28" s="11"/>
      <c r="PIU28" s="11"/>
      <c r="PJA28" s="11"/>
      <c r="PJG28" s="11"/>
      <c r="PJM28" s="11"/>
      <c r="PJS28" s="11"/>
      <c r="PJY28" s="11"/>
      <c r="PKE28" s="11"/>
      <c r="PKK28" s="11"/>
      <c r="PKQ28" s="11"/>
      <c r="PKW28" s="11"/>
      <c r="PLC28" s="11"/>
      <c r="PLI28" s="11"/>
      <c r="PLO28" s="11"/>
      <c r="PLU28" s="11"/>
      <c r="PMA28" s="11"/>
      <c r="PMG28" s="11"/>
      <c r="PMM28" s="11"/>
      <c r="PMS28" s="11"/>
      <c r="PMY28" s="11"/>
      <c r="PNE28" s="11"/>
      <c r="PNK28" s="11"/>
      <c r="PNQ28" s="11"/>
      <c r="PNW28" s="11"/>
      <c r="POC28" s="11"/>
      <c r="POI28" s="11"/>
      <c r="POO28" s="11"/>
      <c r="POU28" s="11"/>
      <c r="PPA28" s="11"/>
      <c r="PPG28" s="11"/>
      <c r="PPM28" s="11"/>
      <c r="PPS28" s="11"/>
      <c r="PPY28" s="11"/>
      <c r="PQE28" s="11"/>
      <c r="PQK28" s="11"/>
      <c r="PQQ28" s="11"/>
      <c r="PQW28" s="11"/>
      <c r="PRC28" s="11"/>
      <c r="PRI28" s="11"/>
      <c r="PRO28" s="11"/>
      <c r="PRU28" s="11"/>
      <c r="PSA28" s="11"/>
      <c r="PSG28" s="11"/>
      <c r="PSM28" s="11"/>
      <c r="PSS28" s="11"/>
      <c r="PSY28" s="11"/>
      <c r="PTE28" s="11"/>
      <c r="PTK28" s="11"/>
      <c r="PTQ28" s="11"/>
      <c r="PTW28" s="11"/>
      <c r="PUC28" s="11"/>
      <c r="PUI28" s="11"/>
      <c r="PUO28" s="11"/>
      <c r="PUU28" s="11"/>
      <c r="PVA28" s="11"/>
      <c r="PVG28" s="11"/>
      <c r="PVM28" s="11"/>
      <c r="PVS28" s="11"/>
      <c r="PVY28" s="11"/>
      <c r="PWE28" s="11"/>
      <c r="PWK28" s="11"/>
      <c r="PWQ28" s="11"/>
      <c r="PWW28" s="11"/>
      <c r="PXC28" s="11"/>
      <c r="PXI28" s="11"/>
      <c r="PXO28" s="11"/>
      <c r="PXU28" s="11"/>
      <c r="PYA28" s="11"/>
      <c r="PYG28" s="11"/>
      <c r="PYM28" s="11"/>
      <c r="PYS28" s="11"/>
      <c r="PYY28" s="11"/>
      <c r="PZE28" s="11"/>
      <c r="PZK28" s="11"/>
      <c r="PZQ28" s="11"/>
      <c r="PZW28" s="11"/>
      <c r="QAC28" s="11"/>
      <c r="QAI28" s="11"/>
      <c r="QAO28" s="11"/>
      <c r="QAU28" s="11"/>
      <c r="QBA28" s="11"/>
      <c r="QBG28" s="11"/>
      <c r="QBM28" s="11"/>
      <c r="QBS28" s="11"/>
      <c r="QBY28" s="11"/>
      <c r="QCE28" s="11"/>
      <c r="QCK28" s="11"/>
      <c r="QCQ28" s="11"/>
      <c r="QCW28" s="11"/>
      <c r="QDC28" s="11"/>
      <c r="QDI28" s="11"/>
      <c r="QDO28" s="11"/>
      <c r="QDU28" s="11"/>
      <c r="QEA28" s="11"/>
      <c r="QEG28" s="11"/>
      <c r="QEM28" s="11"/>
      <c r="QES28" s="11"/>
      <c r="QEY28" s="11"/>
      <c r="QFE28" s="11"/>
      <c r="QFK28" s="11"/>
      <c r="QFQ28" s="11"/>
      <c r="QFW28" s="11"/>
      <c r="QGC28" s="11"/>
      <c r="QGI28" s="11"/>
      <c r="QGO28" s="11"/>
      <c r="QGU28" s="11"/>
      <c r="QHA28" s="11"/>
      <c r="QHG28" s="11"/>
      <c r="QHM28" s="11"/>
      <c r="QHS28" s="11"/>
      <c r="QHY28" s="11"/>
      <c r="QIE28" s="11"/>
      <c r="QIK28" s="11"/>
      <c r="QIQ28" s="11"/>
      <c r="QIW28" s="11"/>
      <c r="QJC28" s="11"/>
      <c r="QJI28" s="11"/>
      <c r="QJO28" s="11"/>
      <c r="QJU28" s="11"/>
      <c r="QKA28" s="11"/>
      <c r="QKG28" s="11"/>
      <c r="QKM28" s="11"/>
      <c r="QKS28" s="11"/>
      <c r="QKY28" s="11"/>
      <c r="QLE28" s="11"/>
      <c r="QLK28" s="11"/>
      <c r="QLQ28" s="11"/>
      <c r="QLW28" s="11"/>
      <c r="QMC28" s="11"/>
      <c r="QMI28" s="11"/>
      <c r="QMO28" s="11"/>
      <c r="QMU28" s="11"/>
      <c r="QNA28" s="11"/>
      <c r="QNG28" s="11"/>
      <c r="QNM28" s="11"/>
      <c r="QNS28" s="11"/>
      <c r="QNY28" s="11"/>
      <c r="QOE28" s="11"/>
      <c r="QOK28" s="11"/>
      <c r="QOQ28" s="11"/>
      <c r="QOW28" s="11"/>
      <c r="QPC28" s="11"/>
      <c r="QPI28" s="11"/>
      <c r="QPO28" s="11"/>
      <c r="QPU28" s="11"/>
      <c r="QQA28" s="11"/>
      <c r="QQG28" s="11"/>
      <c r="QQM28" s="11"/>
      <c r="QQS28" s="11"/>
      <c r="QQY28" s="11"/>
      <c r="QRE28" s="11"/>
      <c r="QRK28" s="11"/>
      <c r="QRQ28" s="11"/>
      <c r="QRW28" s="11"/>
      <c r="QSC28" s="11"/>
      <c r="QSI28" s="11"/>
      <c r="QSO28" s="11"/>
      <c r="QSU28" s="11"/>
      <c r="QTA28" s="11"/>
      <c r="QTG28" s="11"/>
      <c r="QTM28" s="11"/>
      <c r="QTS28" s="11"/>
      <c r="QTY28" s="11"/>
      <c r="QUE28" s="11"/>
      <c r="QUK28" s="11"/>
      <c r="QUQ28" s="11"/>
      <c r="QUW28" s="11"/>
      <c r="QVC28" s="11"/>
      <c r="QVI28" s="11"/>
      <c r="QVO28" s="11"/>
      <c r="QVU28" s="11"/>
      <c r="QWA28" s="11"/>
      <c r="QWG28" s="11"/>
      <c r="QWM28" s="11"/>
      <c r="QWS28" s="11"/>
      <c r="QWY28" s="11"/>
      <c r="QXE28" s="11"/>
      <c r="QXK28" s="11"/>
      <c r="QXQ28" s="11"/>
      <c r="QXW28" s="11"/>
      <c r="QYC28" s="11"/>
      <c r="QYI28" s="11"/>
      <c r="QYO28" s="11"/>
      <c r="QYU28" s="11"/>
      <c r="QZA28" s="11"/>
      <c r="QZG28" s="11"/>
      <c r="QZM28" s="11"/>
      <c r="QZS28" s="11"/>
      <c r="QZY28" s="11"/>
      <c r="RAE28" s="11"/>
      <c r="RAK28" s="11"/>
      <c r="RAQ28" s="11"/>
      <c r="RAW28" s="11"/>
      <c r="RBC28" s="11"/>
      <c r="RBI28" s="11"/>
      <c r="RBO28" s="11"/>
      <c r="RBU28" s="11"/>
      <c r="RCA28" s="11"/>
      <c r="RCG28" s="11"/>
      <c r="RCM28" s="11"/>
      <c r="RCS28" s="11"/>
      <c r="RCY28" s="11"/>
      <c r="RDE28" s="11"/>
      <c r="RDK28" s="11"/>
      <c r="RDQ28" s="11"/>
      <c r="RDW28" s="11"/>
      <c r="REC28" s="11"/>
      <c r="REI28" s="11"/>
      <c r="REO28" s="11"/>
      <c r="REU28" s="11"/>
      <c r="RFA28" s="11"/>
      <c r="RFG28" s="11"/>
      <c r="RFM28" s="11"/>
      <c r="RFS28" s="11"/>
      <c r="RFY28" s="11"/>
      <c r="RGE28" s="11"/>
      <c r="RGK28" s="11"/>
      <c r="RGQ28" s="11"/>
      <c r="RGW28" s="11"/>
      <c r="RHC28" s="11"/>
      <c r="RHI28" s="11"/>
      <c r="RHO28" s="11"/>
      <c r="RHU28" s="11"/>
      <c r="RIA28" s="11"/>
      <c r="RIG28" s="11"/>
      <c r="RIM28" s="11"/>
      <c r="RIS28" s="11"/>
      <c r="RIY28" s="11"/>
      <c r="RJE28" s="11"/>
      <c r="RJK28" s="11"/>
      <c r="RJQ28" s="11"/>
      <c r="RJW28" s="11"/>
      <c r="RKC28" s="11"/>
      <c r="RKI28" s="11"/>
      <c r="RKO28" s="11"/>
      <c r="RKU28" s="11"/>
      <c r="RLA28" s="11"/>
      <c r="RLG28" s="11"/>
      <c r="RLM28" s="11"/>
      <c r="RLS28" s="11"/>
      <c r="RLY28" s="11"/>
      <c r="RME28" s="11"/>
      <c r="RMK28" s="11"/>
      <c r="RMQ28" s="11"/>
      <c r="RMW28" s="11"/>
      <c r="RNC28" s="11"/>
      <c r="RNI28" s="11"/>
      <c r="RNO28" s="11"/>
      <c r="RNU28" s="11"/>
      <c r="ROA28" s="11"/>
      <c r="ROG28" s="11"/>
      <c r="ROM28" s="11"/>
      <c r="ROS28" s="11"/>
      <c r="ROY28" s="11"/>
      <c r="RPE28" s="11"/>
      <c r="RPK28" s="11"/>
      <c r="RPQ28" s="11"/>
      <c r="RPW28" s="11"/>
      <c r="RQC28" s="11"/>
      <c r="RQI28" s="11"/>
      <c r="RQO28" s="11"/>
      <c r="RQU28" s="11"/>
      <c r="RRA28" s="11"/>
      <c r="RRG28" s="11"/>
      <c r="RRM28" s="11"/>
      <c r="RRS28" s="11"/>
      <c r="RRY28" s="11"/>
      <c r="RSE28" s="11"/>
      <c r="RSK28" s="11"/>
      <c r="RSQ28" s="11"/>
      <c r="RSW28" s="11"/>
      <c r="RTC28" s="11"/>
      <c r="RTI28" s="11"/>
      <c r="RTO28" s="11"/>
      <c r="RTU28" s="11"/>
      <c r="RUA28" s="11"/>
      <c r="RUG28" s="11"/>
      <c r="RUM28" s="11"/>
      <c r="RUS28" s="11"/>
      <c r="RUY28" s="11"/>
      <c r="RVE28" s="11"/>
      <c r="RVK28" s="11"/>
      <c r="RVQ28" s="11"/>
      <c r="RVW28" s="11"/>
      <c r="RWC28" s="11"/>
      <c r="RWI28" s="11"/>
      <c r="RWO28" s="11"/>
      <c r="RWU28" s="11"/>
      <c r="RXA28" s="11"/>
      <c r="RXG28" s="11"/>
      <c r="RXM28" s="11"/>
      <c r="RXS28" s="11"/>
      <c r="RXY28" s="11"/>
      <c r="RYE28" s="11"/>
      <c r="RYK28" s="11"/>
      <c r="RYQ28" s="11"/>
      <c r="RYW28" s="11"/>
      <c r="RZC28" s="11"/>
      <c r="RZI28" s="11"/>
      <c r="RZO28" s="11"/>
      <c r="RZU28" s="11"/>
      <c r="SAA28" s="11"/>
      <c r="SAG28" s="11"/>
      <c r="SAM28" s="11"/>
      <c r="SAS28" s="11"/>
      <c r="SAY28" s="11"/>
      <c r="SBE28" s="11"/>
      <c r="SBK28" s="11"/>
      <c r="SBQ28" s="11"/>
      <c r="SBW28" s="11"/>
      <c r="SCC28" s="11"/>
      <c r="SCI28" s="11"/>
      <c r="SCO28" s="11"/>
      <c r="SCU28" s="11"/>
      <c r="SDA28" s="11"/>
      <c r="SDG28" s="11"/>
      <c r="SDM28" s="11"/>
      <c r="SDS28" s="11"/>
      <c r="SDY28" s="11"/>
      <c r="SEE28" s="11"/>
      <c r="SEK28" s="11"/>
      <c r="SEQ28" s="11"/>
      <c r="SEW28" s="11"/>
      <c r="SFC28" s="11"/>
      <c r="SFI28" s="11"/>
      <c r="SFO28" s="11"/>
      <c r="SFU28" s="11"/>
      <c r="SGA28" s="11"/>
      <c r="SGG28" s="11"/>
      <c r="SGM28" s="11"/>
      <c r="SGS28" s="11"/>
      <c r="SGY28" s="11"/>
      <c r="SHE28" s="11"/>
      <c r="SHK28" s="11"/>
      <c r="SHQ28" s="11"/>
      <c r="SHW28" s="11"/>
      <c r="SIC28" s="11"/>
      <c r="SII28" s="11"/>
      <c r="SIO28" s="11"/>
      <c r="SIU28" s="11"/>
      <c r="SJA28" s="11"/>
      <c r="SJG28" s="11"/>
      <c r="SJM28" s="11"/>
      <c r="SJS28" s="11"/>
      <c r="SJY28" s="11"/>
      <c r="SKE28" s="11"/>
      <c r="SKK28" s="11"/>
      <c r="SKQ28" s="11"/>
      <c r="SKW28" s="11"/>
      <c r="SLC28" s="11"/>
      <c r="SLI28" s="11"/>
      <c r="SLO28" s="11"/>
      <c r="SLU28" s="11"/>
      <c r="SMA28" s="11"/>
      <c r="SMG28" s="11"/>
      <c r="SMM28" s="11"/>
      <c r="SMS28" s="11"/>
      <c r="SMY28" s="11"/>
      <c r="SNE28" s="11"/>
      <c r="SNK28" s="11"/>
      <c r="SNQ28" s="11"/>
      <c r="SNW28" s="11"/>
      <c r="SOC28" s="11"/>
      <c r="SOI28" s="11"/>
      <c r="SOO28" s="11"/>
      <c r="SOU28" s="11"/>
      <c r="SPA28" s="11"/>
      <c r="SPG28" s="11"/>
      <c r="SPM28" s="11"/>
      <c r="SPS28" s="11"/>
      <c r="SPY28" s="11"/>
      <c r="SQE28" s="11"/>
      <c r="SQK28" s="11"/>
      <c r="SQQ28" s="11"/>
      <c r="SQW28" s="11"/>
      <c r="SRC28" s="11"/>
      <c r="SRI28" s="11"/>
      <c r="SRO28" s="11"/>
      <c r="SRU28" s="11"/>
      <c r="SSA28" s="11"/>
      <c r="SSG28" s="11"/>
      <c r="SSM28" s="11"/>
      <c r="SSS28" s="11"/>
      <c r="SSY28" s="11"/>
      <c r="STE28" s="11"/>
      <c r="STK28" s="11"/>
      <c r="STQ28" s="11"/>
      <c r="STW28" s="11"/>
      <c r="SUC28" s="11"/>
      <c r="SUI28" s="11"/>
      <c r="SUO28" s="11"/>
      <c r="SUU28" s="11"/>
      <c r="SVA28" s="11"/>
      <c r="SVG28" s="11"/>
      <c r="SVM28" s="11"/>
      <c r="SVS28" s="11"/>
      <c r="SVY28" s="11"/>
      <c r="SWE28" s="11"/>
      <c r="SWK28" s="11"/>
      <c r="SWQ28" s="11"/>
      <c r="SWW28" s="11"/>
      <c r="SXC28" s="11"/>
      <c r="SXI28" s="11"/>
      <c r="SXO28" s="11"/>
      <c r="SXU28" s="11"/>
      <c r="SYA28" s="11"/>
      <c r="SYG28" s="11"/>
      <c r="SYM28" s="11"/>
      <c r="SYS28" s="11"/>
      <c r="SYY28" s="11"/>
      <c r="SZE28" s="11"/>
      <c r="SZK28" s="11"/>
      <c r="SZQ28" s="11"/>
      <c r="SZW28" s="11"/>
      <c r="TAC28" s="11"/>
      <c r="TAI28" s="11"/>
      <c r="TAO28" s="11"/>
      <c r="TAU28" s="11"/>
      <c r="TBA28" s="11"/>
      <c r="TBG28" s="11"/>
      <c r="TBM28" s="11"/>
      <c r="TBS28" s="11"/>
      <c r="TBY28" s="11"/>
      <c r="TCE28" s="11"/>
      <c r="TCK28" s="11"/>
      <c r="TCQ28" s="11"/>
      <c r="TCW28" s="11"/>
      <c r="TDC28" s="11"/>
      <c r="TDI28" s="11"/>
      <c r="TDO28" s="11"/>
      <c r="TDU28" s="11"/>
      <c r="TEA28" s="11"/>
      <c r="TEG28" s="11"/>
      <c r="TEM28" s="11"/>
      <c r="TES28" s="11"/>
      <c r="TEY28" s="11"/>
      <c r="TFE28" s="11"/>
      <c r="TFK28" s="11"/>
      <c r="TFQ28" s="11"/>
      <c r="TFW28" s="11"/>
      <c r="TGC28" s="11"/>
      <c r="TGI28" s="11"/>
      <c r="TGO28" s="11"/>
      <c r="TGU28" s="11"/>
      <c r="THA28" s="11"/>
      <c r="THG28" s="11"/>
      <c r="THM28" s="11"/>
      <c r="THS28" s="11"/>
      <c r="THY28" s="11"/>
      <c r="TIE28" s="11"/>
      <c r="TIK28" s="11"/>
      <c r="TIQ28" s="11"/>
      <c r="TIW28" s="11"/>
      <c r="TJC28" s="11"/>
      <c r="TJI28" s="11"/>
      <c r="TJO28" s="11"/>
      <c r="TJU28" s="11"/>
      <c r="TKA28" s="11"/>
      <c r="TKG28" s="11"/>
      <c r="TKM28" s="11"/>
      <c r="TKS28" s="11"/>
      <c r="TKY28" s="11"/>
      <c r="TLE28" s="11"/>
      <c r="TLK28" s="11"/>
      <c r="TLQ28" s="11"/>
      <c r="TLW28" s="11"/>
      <c r="TMC28" s="11"/>
      <c r="TMI28" s="11"/>
      <c r="TMO28" s="11"/>
      <c r="TMU28" s="11"/>
      <c r="TNA28" s="11"/>
      <c r="TNG28" s="11"/>
      <c r="TNM28" s="11"/>
      <c r="TNS28" s="11"/>
      <c r="TNY28" s="11"/>
      <c r="TOE28" s="11"/>
      <c r="TOK28" s="11"/>
      <c r="TOQ28" s="11"/>
      <c r="TOW28" s="11"/>
      <c r="TPC28" s="11"/>
      <c r="TPI28" s="11"/>
      <c r="TPO28" s="11"/>
      <c r="TPU28" s="11"/>
      <c r="TQA28" s="11"/>
      <c r="TQG28" s="11"/>
      <c r="TQM28" s="11"/>
      <c r="TQS28" s="11"/>
      <c r="TQY28" s="11"/>
      <c r="TRE28" s="11"/>
      <c r="TRK28" s="11"/>
      <c r="TRQ28" s="11"/>
      <c r="TRW28" s="11"/>
      <c r="TSC28" s="11"/>
      <c r="TSI28" s="11"/>
      <c r="TSO28" s="11"/>
      <c r="TSU28" s="11"/>
      <c r="TTA28" s="11"/>
      <c r="TTG28" s="11"/>
      <c r="TTM28" s="11"/>
      <c r="TTS28" s="11"/>
      <c r="TTY28" s="11"/>
      <c r="TUE28" s="11"/>
      <c r="TUK28" s="11"/>
      <c r="TUQ28" s="11"/>
      <c r="TUW28" s="11"/>
      <c r="TVC28" s="11"/>
      <c r="TVI28" s="11"/>
      <c r="TVO28" s="11"/>
      <c r="TVU28" s="11"/>
      <c r="TWA28" s="11"/>
      <c r="TWG28" s="11"/>
      <c r="TWM28" s="11"/>
      <c r="TWS28" s="11"/>
      <c r="TWY28" s="11"/>
      <c r="TXE28" s="11"/>
      <c r="TXK28" s="11"/>
      <c r="TXQ28" s="11"/>
      <c r="TXW28" s="11"/>
      <c r="TYC28" s="11"/>
      <c r="TYI28" s="11"/>
      <c r="TYO28" s="11"/>
      <c r="TYU28" s="11"/>
      <c r="TZA28" s="11"/>
      <c r="TZG28" s="11"/>
      <c r="TZM28" s="11"/>
      <c r="TZS28" s="11"/>
      <c r="TZY28" s="11"/>
      <c r="UAE28" s="11"/>
      <c r="UAK28" s="11"/>
      <c r="UAQ28" s="11"/>
      <c r="UAW28" s="11"/>
      <c r="UBC28" s="11"/>
      <c r="UBI28" s="11"/>
      <c r="UBO28" s="11"/>
      <c r="UBU28" s="11"/>
      <c r="UCA28" s="11"/>
      <c r="UCG28" s="11"/>
      <c r="UCM28" s="11"/>
      <c r="UCS28" s="11"/>
      <c r="UCY28" s="11"/>
      <c r="UDE28" s="11"/>
      <c r="UDK28" s="11"/>
      <c r="UDQ28" s="11"/>
      <c r="UDW28" s="11"/>
      <c r="UEC28" s="11"/>
      <c r="UEI28" s="11"/>
      <c r="UEO28" s="11"/>
      <c r="UEU28" s="11"/>
      <c r="UFA28" s="11"/>
      <c r="UFG28" s="11"/>
      <c r="UFM28" s="11"/>
      <c r="UFS28" s="11"/>
      <c r="UFY28" s="11"/>
      <c r="UGE28" s="11"/>
      <c r="UGK28" s="11"/>
      <c r="UGQ28" s="11"/>
      <c r="UGW28" s="11"/>
      <c r="UHC28" s="11"/>
      <c r="UHI28" s="11"/>
      <c r="UHO28" s="11"/>
      <c r="UHU28" s="11"/>
      <c r="UIA28" s="11"/>
      <c r="UIG28" s="11"/>
      <c r="UIM28" s="11"/>
      <c r="UIS28" s="11"/>
      <c r="UIY28" s="11"/>
      <c r="UJE28" s="11"/>
      <c r="UJK28" s="11"/>
      <c r="UJQ28" s="11"/>
      <c r="UJW28" s="11"/>
      <c r="UKC28" s="11"/>
      <c r="UKI28" s="11"/>
      <c r="UKO28" s="11"/>
      <c r="UKU28" s="11"/>
      <c r="ULA28" s="11"/>
      <c r="ULG28" s="11"/>
      <c r="ULM28" s="11"/>
      <c r="ULS28" s="11"/>
      <c r="ULY28" s="11"/>
      <c r="UME28" s="11"/>
      <c r="UMK28" s="11"/>
      <c r="UMQ28" s="11"/>
      <c r="UMW28" s="11"/>
      <c r="UNC28" s="11"/>
      <c r="UNI28" s="11"/>
      <c r="UNO28" s="11"/>
      <c r="UNU28" s="11"/>
      <c r="UOA28" s="11"/>
      <c r="UOG28" s="11"/>
      <c r="UOM28" s="11"/>
      <c r="UOS28" s="11"/>
      <c r="UOY28" s="11"/>
      <c r="UPE28" s="11"/>
      <c r="UPK28" s="11"/>
      <c r="UPQ28" s="11"/>
      <c r="UPW28" s="11"/>
      <c r="UQC28" s="11"/>
      <c r="UQI28" s="11"/>
      <c r="UQO28" s="11"/>
      <c r="UQU28" s="11"/>
      <c r="URA28" s="11"/>
      <c r="URG28" s="11"/>
      <c r="URM28" s="11"/>
      <c r="URS28" s="11"/>
      <c r="URY28" s="11"/>
      <c r="USE28" s="11"/>
      <c r="USK28" s="11"/>
      <c r="USQ28" s="11"/>
      <c r="USW28" s="11"/>
      <c r="UTC28" s="11"/>
      <c r="UTI28" s="11"/>
      <c r="UTO28" s="11"/>
      <c r="UTU28" s="11"/>
      <c r="UUA28" s="11"/>
      <c r="UUG28" s="11"/>
      <c r="UUM28" s="11"/>
      <c r="UUS28" s="11"/>
      <c r="UUY28" s="11"/>
      <c r="UVE28" s="11"/>
      <c r="UVK28" s="11"/>
      <c r="UVQ28" s="11"/>
      <c r="UVW28" s="11"/>
      <c r="UWC28" s="11"/>
      <c r="UWI28" s="11"/>
      <c r="UWO28" s="11"/>
      <c r="UWU28" s="11"/>
      <c r="UXA28" s="11"/>
      <c r="UXG28" s="11"/>
      <c r="UXM28" s="11"/>
      <c r="UXS28" s="11"/>
      <c r="UXY28" s="11"/>
      <c r="UYE28" s="11"/>
      <c r="UYK28" s="11"/>
      <c r="UYQ28" s="11"/>
      <c r="UYW28" s="11"/>
      <c r="UZC28" s="11"/>
      <c r="UZI28" s="11"/>
      <c r="UZO28" s="11"/>
      <c r="UZU28" s="11"/>
      <c r="VAA28" s="11"/>
      <c r="VAG28" s="11"/>
      <c r="VAM28" s="11"/>
      <c r="VAS28" s="11"/>
      <c r="VAY28" s="11"/>
      <c r="VBE28" s="11"/>
      <c r="VBK28" s="11"/>
      <c r="VBQ28" s="11"/>
      <c r="VBW28" s="11"/>
      <c r="VCC28" s="11"/>
      <c r="VCI28" s="11"/>
      <c r="VCO28" s="11"/>
      <c r="VCU28" s="11"/>
      <c r="VDA28" s="11"/>
      <c r="VDG28" s="11"/>
      <c r="VDM28" s="11"/>
      <c r="VDS28" s="11"/>
      <c r="VDY28" s="11"/>
      <c r="VEE28" s="11"/>
      <c r="VEK28" s="11"/>
      <c r="VEQ28" s="11"/>
      <c r="VEW28" s="11"/>
      <c r="VFC28" s="11"/>
      <c r="VFI28" s="11"/>
      <c r="VFO28" s="11"/>
      <c r="VFU28" s="11"/>
      <c r="VGA28" s="11"/>
      <c r="VGG28" s="11"/>
      <c r="VGM28" s="11"/>
      <c r="VGS28" s="11"/>
      <c r="VGY28" s="11"/>
      <c r="VHE28" s="11"/>
      <c r="VHK28" s="11"/>
      <c r="VHQ28" s="11"/>
      <c r="VHW28" s="11"/>
      <c r="VIC28" s="11"/>
      <c r="VII28" s="11"/>
      <c r="VIO28" s="11"/>
      <c r="VIU28" s="11"/>
      <c r="VJA28" s="11"/>
      <c r="VJG28" s="11"/>
      <c r="VJM28" s="11"/>
      <c r="VJS28" s="11"/>
      <c r="VJY28" s="11"/>
      <c r="VKE28" s="11"/>
      <c r="VKK28" s="11"/>
      <c r="VKQ28" s="11"/>
      <c r="VKW28" s="11"/>
      <c r="VLC28" s="11"/>
      <c r="VLI28" s="11"/>
      <c r="VLO28" s="11"/>
      <c r="VLU28" s="11"/>
      <c r="VMA28" s="11"/>
      <c r="VMG28" s="11"/>
      <c r="VMM28" s="11"/>
      <c r="VMS28" s="11"/>
      <c r="VMY28" s="11"/>
      <c r="VNE28" s="11"/>
      <c r="VNK28" s="11"/>
      <c r="VNQ28" s="11"/>
      <c r="VNW28" s="11"/>
      <c r="VOC28" s="11"/>
      <c r="VOI28" s="11"/>
      <c r="VOO28" s="11"/>
      <c r="VOU28" s="11"/>
      <c r="VPA28" s="11"/>
      <c r="VPG28" s="11"/>
      <c r="VPM28" s="11"/>
      <c r="VPS28" s="11"/>
      <c r="VPY28" s="11"/>
      <c r="VQE28" s="11"/>
      <c r="VQK28" s="11"/>
      <c r="VQQ28" s="11"/>
      <c r="VQW28" s="11"/>
      <c r="VRC28" s="11"/>
      <c r="VRI28" s="11"/>
      <c r="VRO28" s="11"/>
      <c r="VRU28" s="11"/>
      <c r="VSA28" s="11"/>
      <c r="VSG28" s="11"/>
      <c r="VSM28" s="11"/>
      <c r="VSS28" s="11"/>
      <c r="VSY28" s="11"/>
      <c r="VTE28" s="11"/>
      <c r="VTK28" s="11"/>
      <c r="VTQ28" s="11"/>
      <c r="VTW28" s="11"/>
      <c r="VUC28" s="11"/>
      <c r="VUI28" s="11"/>
      <c r="VUO28" s="11"/>
      <c r="VUU28" s="11"/>
      <c r="VVA28" s="11"/>
      <c r="VVG28" s="11"/>
      <c r="VVM28" s="11"/>
      <c r="VVS28" s="11"/>
      <c r="VVY28" s="11"/>
      <c r="VWE28" s="11"/>
      <c r="VWK28" s="11"/>
      <c r="VWQ28" s="11"/>
      <c r="VWW28" s="11"/>
      <c r="VXC28" s="11"/>
      <c r="VXI28" s="11"/>
      <c r="VXO28" s="11"/>
      <c r="VXU28" s="11"/>
      <c r="VYA28" s="11"/>
      <c r="VYG28" s="11"/>
      <c r="VYM28" s="11"/>
      <c r="VYS28" s="11"/>
      <c r="VYY28" s="11"/>
      <c r="VZE28" s="11"/>
      <c r="VZK28" s="11"/>
      <c r="VZQ28" s="11"/>
      <c r="VZW28" s="11"/>
      <c r="WAC28" s="11"/>
      <c r="WAI28" s="11"/>
      <c r="WAO28" s="11"/>
      <c r="WAU28" s="11"/>
      <c r="WBA28" s="11"/>
      <c r="WBG28" s="11"/>
      <c r="WBM28" s="11"/>
      <c r="WBS28" s="11"/>
      <c r="WBY28" s="11"/>
      <c r="WCE28" s="11"/>
      <c r="WCK28" s="11"/>
      <c r="WCQ28" s="11"/>
      <c r="WCW28" s="11"/>
      <c r="WDC28" s="11"/>
      <c r="WDI28" s="11"/>
      <c r="WDO28" s="11"/>
      <c r="WDU28" s="11"/>
      <c r="WEA28" s="11"/>
      <c r="WEG28" s="11"/>
      <c r="WEM28" s="11"/>
      <c r="WES28" s="11"/>
      <c r="WEY28" s="11"/>
      <c r="WFE28" s="11"/>
      <c r="WFK28" s="11"/>
      <c r="WFQ28" s="11"/>
      <c r="WFW28" s="11"/>
      <c r="WGC28" s="11"/>
      <c r="WGI28" s="11"/>
      <c r="WGO28" s="11"/>
      <c r="WGU28" s="11"/>
      <c r="WHA28" s="11"/>
      <c r="WHG28" s="11"/>
      <c r="WHM28" s="11"/>
      <c r="WHS28" s="11"/>
      <c r="WHY28" s="11"/>
      <c r="WIE28" s="11"/>
      <c r="WIK28" s="11"/>
      <c r="WIQ28" s="11"/>
      <c r="WIW28" s="11"/>
      <c r="WJC28" s="11"/>
      <c r="WJI28" s="11"/>
      <c r="WJO28" s="11"/>
      <c r="WJU28" s="11"/>
      <c r="WKA28" s="11"/>
      <c r="WKG28" s="11"/>
      <c r="WKM28" s="11"/>
      <c r="WKS28" s="11"/>
      <c r="WKY28" s="11"/>
      <c r="WLE28" s="11"/>
      <c r="WLK28" s="11"/>
      <c r="WLQ28" s="11"/>
      <c r="WLW28" s="11"/>
      <c r="WMC28" s="11"/>
      <c r="WMI28" s="11"/>
      <c r="WMO28" s="11"/>
      <c r="WMU28" s="11"/>
      <c r="WNA28" s="11"/>
      <c r="WNG28" s="11"/>
      <c r="WNM28" s="11"/>
      <c r="WNS28" s="11"/>
      <c r="WNY28" s="11"/>
      <c r="WOE28" s="11"/>
      <c r="WOK28" s="11"/>
      <c r="WOQ28" s="11"/>
      <c r="WOW28" s="11"/>
      <c r="WPC28" s="11"/>
      <c r="WPI28" s="11"/>
      <c r="WPO28" s="11"/>
      <c r="WPU28" s="11"/>
      <c r="WQA28" s="11"/>
      <c r="WQG28" s="11"/>
      <c r="WQM28" s="11"/>
      <c r="WQS28" s="11"/>
      <c r="WQY28" s="11"/>
      <c r="WRE28" s="11"/>
      <c r="WRK28" s="11"/>
      <c r="WRQ28" s="11"/>
      <c r="WRW28" s="11"/>
      <c r="WSC28" s="11"/>
      <c r="WSI28" s="11"/>
      <c r="WSO28" s="11"/>
      <c r="WSU28" s="11"/>
      <c r="WTA28" s="11"/>
      <c r="WTG28" s="11"/>
      <c r="WTM28" s="11"/>
      <c r="WTS28" s="11"/>
      <c r="WTY28" s="11"/>
      <c r="WUE28" s="11"/>
      <c r="WUK28" s="11"/>
      <c r="WUQ28" s="11"/>
      <c r="WUW28" s="11"/>
      <c r="WVC28" s="11"/>
      <c r="WVI28" s="11"/>
      <c r="WVO28" s="11"/>
      <c r="WVU28" s="11"/>
      <c r="WWA28" s="11"/>
      <c r="WWG28" s="11"/>
      <c r="WWM28" s="11"/>
      <c r="WWS28" s="11"/>
      <c r="WWY28" s="11"/>
      <c r="WXE28" s="11"/>
      <c r="WXK28" s="11"/>
      <c r="WXQ28" s="11"/>
      <c r="WXW28" s="11"/>
      <c r="WYC28" s="11"/>
      <c r="WYI28" s="11"/>
      <c r="WYO28" s="11"/>
      <c r="WYU28" s="11"/>
      <c r="WZA28" s="11"/>
      <c r="WZG28" s="11"/>
      <c r="WZM28" s="11"/>
      <c r="WZS28" s="11"/>
      <c r="WZY28" s="11"/>
      <c r="XAE28" s="11"/>
      <c r="XAK28" s="11"/>
      <c r="XAQ28" s="11"/>
      <c r="XAW28" s="11"/>
      <c r="XBC28" s="11"/>
      <c r="XBI28" s="11"/>
      <c r="XBO28" s="11"/>
      <c r="XBU28" s="11"/>
      <c r="XCA28" s="11"/>
      <c r="XCG28" s="11"/>
      <c r="XCM28" s="11"/>
      <c r="XCS28" s="11"/>
      <c r="XCY28" s="11"/>
      <c r="XDE28" s="11"/>
      <c r="XDK28" s="11"/>
      <c r="XDQ28" s="11"/>
      <c r="XDW28" s="11"/>
      <c r="XEC28" s="11"/>
      <c r="XEI28" s="11"/>
      <c r="XEO28" s="11"/>
      <c r="XEU28" s="11"/>
      <c r="XFA28" s="11"/>
    </row>
    <row r="29" spans="1:1021 1027:2047 2053:3067 3073:4093 4099:5119 5125:6139 6145:7165 7171:8191 8197:9211 9217:10237 10243:11263 11269:12283 12289:13309 13315:14335 14341:15355 15361:16381" ht="19.95" customHeight="1" thickBot="1" x14ac:dyDescent="0.35">
      <c r="A29" s="172" t="s">
        <v>9</v>
      </c>
      <c r="B29" s="328">
        <f>SUM(B25:B28)</f>
        <v>2653</v>
      </c>
      <c r="C29" s="328">
        <f t="shared" ref="C29:F29" si="0">SUM(C25:C28)</f>
        <v>6820</v>
      </c>
      <c r="D29" s="328">
        <f t="shared" si="0"/>
        <v>444</v>
      </c>
      <c r="E29" s="328">
        <f t="shared" si="0"/>
        <v>794</v>
      </c>
      <c r="F29" s="328">
        <f t="shared" si="0"/>
        <v>10711</v>
      </c>
      <c r="P29" s="57"/>
    </row>
    <row r="30" spans="1:1021 1027:2047 2053:3067 3073:4093 4099:5119 5125:6139 6145:7165 7171:8191 8197:9211 9217:10237 10243:11263 11269:12283 12289:13309 13315:14335 14341:15355 15361:16381" s="116" customFormat="1" ht="19.95" customHeight="1" x14ac:dyDescent="0.3">
      <c r="A30" s="116" t="s">
        <v>465</v>
      </c>
      <c r="P30" s="160"/>
    </row>
    <row r="31" spans="1:1021 1027:2047 2053:3067 3073:4093 4099:5119 5125:6139 6145:7165 7171:8191 8197:9211 9217:10237 10243:11263 11269:12283 12289:13309 13315:14335 14341:15355 15361:16381" ht="19.95" customHeight="1" x14ac:dyDescent="0.3">
      <c r="F31" s="28"/>
      <c r="P31" s="57"/>
    </row>
    <row r="32" spans="1:1021 1027:2047 2053:3067 3073:4093 4099:5119 5125:6139 6145:7165 7171:8191 8197:9211 9217:10237 10243:11263 11269:12283 12289:13309 13315:14335 14341:15355 15361:16381" ht="19.95" customHeight="1" x14ac:dyDescent="0.3">
      <c r="A32" s="555" t="s">
        <v>278</v>
      </c>
      <c r="B32" s="555"/>
      <c r="C32" s="555"/>
      <c r="D32" s="555"/>
      <c r="E32" s="156"/>
      <c r="F32" s="28"/>
      <c r="G32" s="28"/>
    </row>
    <row r="33" spans="1:14" ht="19.95" customHeight="1" x14ac:dyDescent="0.3">
      <c r="A33" s="111" t="s">
        <v>275</v>
      </c>
      <c r="B33" s="156">
        <v>2022</v>
      </c>
      <c r="C33" s="156">
        <v>2021</v>
      </c>
      <c r="D33" s="156">
        <v>2020</v>
      </c>
      <c r="E33" s="156">
        <v>2019</v>
      </c>
      <c r="F33" s="28"/>
      <c r="G33" s="28"/>
    </row>
    <row r="34" spans="1:14" ht="19.95" customHeight="1" x14ac:dyDescent="0.3">
      <c r="A34" s="9" t="s">
        <v>3</v>
      </c>
      <c r="B34" s="66">
        <v>51</v>
      </c>
      <c r="C34" s="66">
        <v>58</v>
      </c>
      <c r="D34" s="67">
        <v>49.577179999999998</v>
      </c>
      <c r="E34" s="153">
        <v>70.94</v>
      </c>
    </row>
    <row r="35" spans="1:14" ht="19.95" customHeight="1" x14ac:dyDescent="0.3">
      <c r="A35" s="9" t="s">
        <v>2</v>
      </c>
      <c r="B35" s="66">
        <v>68</v>
      </c>
      <c r="C35" s="66">
        <v>65</v>
      </c>
      <c r="D35" s="67">
        <v>50.311083509999996</v>
      </c>
      <c r="E35" s="153">
        <v>43.02</v>
      </c>
    </row>
    <row r="36" spans="1:14" ht="19.95" customHeight="1" x14ac:dyDescent="0.3">
      <c r="A36" s="9" t="s">
        <v>1</v>
      </c>
      <c r="B36" s="66">
        <v>22</v>
      </c>
      <c r="C36" s="66">
        <v>21</v>
      </c>
      <c r="D36" s="67">
        <v>20.139524999999999</v>
      </c>
      <c r="E36" s="153">
        <v>7.58</v>
      </c>
    </row>
    <row r="37" spans="1:14" ht="19.95" customHeight="1" x14ac:dyDescent="0.3">
      <c r="A37" s="9" t="s">
        <v>4</v>
      </c>
      <c r="B37" s="66">
        <v>3</v>
      </c>
      <c r="C37" s="66">
        <v>2.5</v>
      </c>
      <c r="D37" s="67">
        <v>2.8653919999999999</v>
      </c>
      <c r="E37" s="153">
        <v>3.3905409999999998</v>
      </c>
    </row>
    <row r="38" spans="1:14" ht="19.95" customHeight="1" thickBot="1" x14ac:dyDescent="0.35">
      <c r="A38" s="144" t="s">
        <v>0</v>
      </c>
      <c r="B38" s="265">
        <f>SUM(B34:B37)</f>
        <v>144</v>
      </c>
      <c r="C38" s="265">
        <f>SUM(C34:C37)</f>
        <v>146.5</v>
      </c>
      <c r="D38" s="213">
        <v>122.89318050999999</v>
      </c>
      <c r="E38" s="155">
        <v>124.94</v>
      </c>
    </row>
    <row r="40" spans="1:14" ht="19.95" customHeight="1" x14ac:dyDescent="0.3">
      <c r="A40" s="111" t="s">
        <v>342</v>
      </c>
      <c r="B40" s="156"/>
      <c r="C40" s="156"/>
      <c r="D40" s="156"/>
      <c r="E40" s="156"/>
      <c r="F40" s="156"/>
      <c r="G40" s="156"/>
      <c r="H40" s="156"/>
      <c r="I40" s="156"/>
      <c r="J40" s="156"/>
      <c r="K40" s="156"/>
      <c r="L40" s="156"/>
      <c r="M40" s="156"/>
      <c r="N40" s="156"/>
    </row>
    <row r="41" spans="1:14" ht="19.95" customHeight="1" x14ac:dyDescent="0.3">
      <c r="A41" s="111" t="s">
        <v>18</v>
      </c>
      <c r="B41" s="156" t="s">
        <v>88</v>
      </c>
      <c r="C41" s="156" t="s">
        <v>91</v>
      </c>
      <c r="D41" s="156" t="s">
        <v>162</v>
      </c>
      <c r="E41" s="156" t="s">
        <v>92</v>
      </c>
      <c r="F41" s="156" t="s">
        <v>93</v>
      </c>
      <c r="G41" s="156" t="s">
        <v>94</v>
      </c>
      <c r="H41" s="156" t="s">
        <v>95</v>
      </c>
      <c r="I41" s="156" t="s">
        <v>96</v>
      </c>
      <c r="J41" s="156" t="s">
        <v>97</v>
      </c>
      <c r="K41" s="156" t="s">
        <v>98</v>
      </c>
      <c r="L41" s="156" t="s">
        <v>99</v>
      </c>
      <c r="M41" s="156" t="s">
        <v>377</v>
      </c>
      <c r="N41" s="156" t="s">
        <v>9</v>
      </c>
    </row>
    <row r="42" spans="1:14" ht="19.95" customHeight="1" x14ac:dyDescent="0.3">
      <c r="A42" s="11" t="s">
        <v>3</v>
      </c>
      <c r="B42" s="360">
        <v>8</v>
      </c>
      <c r="C42" s="360">
        <v>164</v>
      </c>
      <c r="D42" s="360">
        <v>44</v>
      </c>
      <c r="E42" s="360">
        <v>129</v>
      </c>
      <c r="F42" s="360">
        <v>36</v>
      </c>
      <c r="G42" s="360">
        <v>26</v>
      </c>
      <c r="H42" s="360">
        <v>5</v>
      </c>
      <c r="I42" s="360">
        <v>2</v>
      </c>
      <c r="J42" s="360">
        <v>0</v>
      </c>
      <c r="K42" s="363"/>
      <c r="L42" s="363"/>
      <c r="M42" s="360">
        <v>0</v>
      </c>
      <c r="N42" s="360">
        <v>414</v>
      </c>
    </row>
    <row r="43" spans="1:14" ht="19.95" customHeight="1" x14ac:dyDescent="0.3">
      <c r="A43" s="11" t="s">
        <v>2</v>
      </c>
      <c r="B43" s="361">
        <v>438</v>
      </c>
      <c r="C43" s="361">
        <v>162</v>
      </c>
      <c r="D43" s="361">
        <v>237</v>
      </c>
      <c r="E43" s="361">
        <v>559</v>
      </c>
      <c r="F43" s="361">
        <v>182</v>
      </c>
      <c r="G43" s="361">
        <v>27</v>
      </c>
      <c r="H43" s="361">
        <v>13</v>
      </c>
      <c r="I43" s="361">
        <v>0</v>
      </c>
      <c r="J43" s="361">
        <v>0</v>
      </c>
      <c r="K43" s="361">
        <v>0</v>
      </c>
      <c r="L43" s="361">
        <v>0</v>
      </c>
      <c r="M43" s="361">
        <v>30</v>
      </c>
      <c r="N43" s="362">
        <v>1648</v>
      </c>
    </row>
    <row r="44" spans="1:14" ht="19.95" customHeight="1" x14ac:dyDescent="0.3">
      <c r="A44" s="11" t="s">
        <v>1</v>
      </c>
      <c r="B44" s="359">
        <v>0</v>
      </c>
      <c r="C44" s="360">
        <v>71</v>
      </c>
      <c r="D44" s="360">
        <v>130</v>
      </c>
      <c r="E44" s="360">
        <v>124</v>
      </c>
      <c r="F44" s="360">
        <v>169</v>
      </c>
      <c r="G44" s="360">
        <v>0</v>
      </c>
      <c r="H44" s="360">
        <v>13</v>
      </c>
      <c r="I44" s="360">
        <v>6</v>
      </c>
      <c r="J44" s="360">
        <v>0</v>
      </c>
      <c r="K44" s="360">
        <v>0</v>
      </c>
      <c r="L44" s="360">
        <v>0</v>
      </c>
      <c r="M44" s="360">
        <v>0</v>
      </c>
      <c r="N44" s="360">
        <v>513</v>
      </c>
    </row>
    <row r="45" spans="1:14" ht="19.95" customHeight="1" x14ac:dyDescent="0.3">
      <c r="A45" s="11" t="s">
        <v>4</v>
      </c>
      <c r="B45" s="360">
        <v>0</v>
      </c>
      <c r="C45" s="360">
        <v>25</v>
      </c>
      <c r="D45" s="360">
        <v>37</v>
      </c>
      <c r="E45" s="360">
        <v>16</v>
      </c>
      <c r="F45" s="360">
        <v>0</v>
      </c>
      <c r="G45" s="360">
        <v>0</v>
      </c>
      <c r="H45" s="360">
        <v>0</v>
      </c>
      <c r="I45" s="360">
        <v>0</v>
      </c>
      <c r="J45" s="360">
        <v>0</v>
      </c>
      <c r="K45" s="360">
        <v>0</v>
      </c>
      <c r="L45" s="360">
        <v>0</v>
      </c>
      <c r="M45" s="360">
        <v>0</v>
      </c>
      <c r="N45" s="360">
        <v>78</v>
      </c>
    </row>
    <row r="46" spans="1:14" ht="19.95" customHeight="1" thickBot="1" x14ac:dyDescent="0.35">
      <c r="A46" s="132" t="s">
        <v>0</v>
      </c>
      <c r="B46" s="364">
        <v>446</v>
      </c>
      <c r="C46" s="364">
        <v>422</v>
      </c>
      <c r="D46" s="364">
        <v>448</v>
      </c>
      <c r="E46" s="364">
        <v>828</v>
      </c>
      <c r="F46" s="364">
        <v>387</v>
      </c>
      <c r="G46" s="364">
        <v>53</v>
      </c>
      <c r="H46" s="364">
        <v>31</v>
      </c>
      <c r="I46" s="364">
        <v>8</v>
      </c>
      <c r="J46" s="364">
        <v>0</v>
      </c>
      <c r="K46" s="364">
        <v>0</v>
      </c>
      <c r="L46" s="364">
        <v>0</v>
      </c>
      <c r="M46" s="364">
        <v>30</v>
      </c>
      <c r="N46" s="365">
        <v>2653</v>
      </c>
    </row>
  </sheetData>
  <sheetProtection algorithmName="SHA-512" hashValue="jl9K+0BXvnYau96wN0L/Neu9TSxvXnvTSZDZYjMcB3kwNMR5luiND0EZTWgas8/8vD3CqRyNChBGRuEi2n1MIg==" saltValue="HUP/6JbbTkZp8Yga74RoMQ==" spinCount="100000" sheet="1" objects="1" scenarios="1"/>
  <mergeCells count="3">
    <mergeCell ref="A32:D32"/>
    <mergeCell ref="A10:E10"/>
    <mergeCell ref="A21:L21"/>
  </mergeCells>
  <pageMargins left="0.7" right="0.7" top="0.75" bottom="0.75" header="0.3" footer="0.3"/>
  <pageSetup paperSize="8" scale="51" orientation="portrait" r:id="rId1"/>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pageSetUpPr autoPageBreaks="0" fitToPage="1"/>
  </sheetPr>
  <dimension ref="A1:S90"/>
  <sheetViews>
    <sheetView showGridLines="0" topLeftCell="A62" zoomScaleNormal="100" zoomScalePageLayoutView="94" workbookViewId="0"/>
  </sheetViews>
  <sheetFormatPr defaultColWidth="8.88671875" defaultRowHeight="19.95" customHeight="1" x14ac:dyDescent="0.3"/>
  <cols>
    <col min="1" max="1" width="50.6640625" style="9" customWidth="1"/>
    <col min="2" max="8" width="13.6640625" style="9" customWidth="1"/>
    <col min="9" max="10" width="13.6640625" style="9" hidden="1" customWidth="1"/>
    <col min="11" max="17" width="13.6640625" style="9" customWidth="1"/>
    <col min="18" max="16384" width="8.88671875" style="9"/>
  </cols>
  <sheetData>
    <row r="1" spans="1:12" ht="19.95" customHeight="1" x14ac:dyDescent="0.3">
      <c r="A1" s="111" t="s">
        <v>384</v>
      </c>
      <c r="B1" s="111"/>
      <c r="C1" s="111"/>
      <c r="D1" s="111"/>
      <c r="E1" s="111"/>
      <c r="K1" s="28"/>
    </row>
    <row r="2" spans="1:12" ht="19.95" customHeight="1" x14ac:dyDescent="0.3">
      <c r="K2" s="28"/>
    </row>
    <row r="3" spans="1:12" ht="19.95" customHeight="1" x14ac:dyDescent="0.3">
      <c r="A3" s="111" t="s">
        <v>450</v>
      </c>
      <c r="B3" s="111"/>
      <c r="C3" s="111"/>
      <c r="D3" s="111"/>
      <c r="E3" s="111"/>
      <c r="F3" s="111"/>
      <c r="K3" s="28"/>
    </row>
    <row r="4" spans="1:12" ht="19.95" customHeight="1" x14ac:dyDescent="0.3">
      <c r="A4" s="111" t="s">
        <v>18</v>
      </c>
      <c r="B4" s="156">
        <v>2022</v>
      </c>
      <c r="C4" s="156">
        <v>2021</v>
      </c>
      <c r="D4" s="156">
        <v>2020</v>
      </c>
      <c r="E4" s="156">
        <v>2019</v>
      </c>
      <c r="F4" s="156">
        <v>2018</v>
      </c>
      <c r="G4" s="22"/>
      <c r="H4" s="22"/>
      <c r="I4" s="156">
        <v>2016</v>
      </c>
      <c r="J4" s="156">
        <v>2014</v>
      </c>
      <c r="K4" s="22"/>
      <c r="L4" s="28"/>
    </row>
    <row r="5" spans="1:12" ht="19.95" customHeight="1" x14ac:dyDescent="0.3">
      <c r="A5" s="204" t="s">
        <v>451</v>
      </c>
      <c r="B5" s="64">
        <v>0.27</v>
      </c>
      <c r="C5" s="64">
        <v>0.25</v>
      </c>
      <c r="D5" s="64">
        <v>0.23</v>
      </c>
      <c r="E5" s="64">
        <v>0.21</v>
      </c>
      <c r="F5" s="64">
        <v>0.24</v>
      </c>
      <c r="G5" s="29"/>
      <c r="H5" s="29"/>
      <c r="I5" s="64"/>
      <c r="J5" s="64"/>
      <c r="K5" s="64"/>
    </row>
    <row r="6" spans="1:12" ht="19.95" customHeight="1" x14ac:dyDescent="0.3">
      <c r="A6" s="204" t="s">
        <v>2</v>
      </c>
      <c r="B6" s="64">
        <v>0.2</v>
      </c>
      <c r="C6" s="64">
        <v>0.23</v>
      </c>
      <c r="D6" s="64">
        <v>0.24</v>
      </c>
      <c r="E6" s="64">
        <v>0.28000000000000003</v>
      </c>
      <c r="F6" s="55" t="s">
        <v>452</v>
      </c>
      <c r="G6" s="29"/>
      <c r="H6" s="29"/>
      <c r="I6" s="64">
        <v>7.0000000000000007E-2</v>
      </c>
      <c r="J6" s="64">
        <v>0.06</v>
      </c>
      <c r="K6" s="64"/>
    </row>
    <row r="7" spans="1:12" ht="19.95" customHeight="1" x14ac:dyDescent="0.3">
      <c r="A7" s="204" t="s">
        <v>1</v>
      </c>
      <c r="B7" s="64">
        <v>0.42</v>
      </c>
      <c r="C7" s="64">
        <v>0.45</v>
      </c>
      <c r="D7" s="64">
        <v>0.42</v>
      </c>
      <c r="E7" s="64">
        <v>0.56000000000000005</v>
      </c>
      <c r="F7" s="64">
        <v>0.32</v>
      </c>
      <c r="G7" s="29"/>
      <c r="H7" s="29"/>
      <c r="I7" s="64">
        <v>0.71</v>
      </c>
      <c r="J7" s="64">
        <v>0.69</v>
      </c>
      <c r="K7" s="64"/>
    </row>
    <row r="8" spans="1:12" ht="19.95" customHeight="1" x14ac:dyDescent="0.3">
      <c r="A8" s="204" t="s">
        <v>4</v>
      </c>
      <c r="B8" s="64">
        <v>0.13</v>
      </c>
      <c r="C8" s="64">
        <v>0.15</v>
      </c>
      <c r="D8" s="64">
        <v>0.14000000000000001</v>
      </c>
      <c r="E8" s="64">
        <v>0.15</v>
      </c>
      <c r="F8" s="64">
        <v>0.16</v>
      </c>
      <c r="G8" s="29"/>
      <c r="H8" s="29"/>
      <c r="I8" s="64">
        <v>0.14000000000000001</v>
      </c>
      <c r="J8" s="64">
        <v>0.09</v>
      </c>
      <c r="K8" s="64"/>
    </row>
    <row r="9" spans="1:12" ht="19.95" customHeight="1" thickBot="1" x14ac:dyDescent="0.35">
      <c r="A9" s="144" t="s">
        <v>21</v>
      </c>
      <c r="B9" s="255">
        <v>0.31</v>
      </c>
      <c r="C9" s="170">
        <v>0.31</v>
      </c>
      <c r="D9" s="170">
        <v>0.28999999999999998</v>
      </c>
      <c r="E9" s="170">
        <v>0.34</v>
      </c>
      <c r="F9" s="170">
        <v>0.27</v>
      </c>
      <c r="G9" s="29"/>
      <c r="H9" s="29"/>
      <c r="I9" s="170">
        <v>0.38</v>
      </c>
      <c r="J9" s="159">
        <v>0.38508997429305908</v>
      </c>
      <c r="K9" s="76"/>
    </row>
    <row r="10" spans="1:12" s="116" customFormat="1" ht="37.950000000000003" customHeight="1" x14ac:dyDescent="0.3">
      <c r="A10" s="577" t="s">
        <v>453</v>
      </c>
      <c r="B10" s="577"/>
      <c r="C10" s="577"/>
      <c r="D10" s="577"/>
      <c r="E10" s="577"/>
      <c r="F10" s="207"/>
      <c r="G10" s="208"/>
      <c r="H10" s="208"/>
      <c r="I10" s="208"/>
    </row>
    <row r="11" spans="1:12" s="116" customFormat="1" ht="30" customHeight="1" x14ac:dyDescent="0.3">
      <c r="A11" s="553" t="s">
        <v>454</v>
      </c>
      <c r="B11" s="553"/>
      <c r="C11" s="553"/>
      <c r="D11" s="553"/>
      <c r="E11" s="553"/>
      <c r="F11" s="207"/>
      <c r="G11" s="208"/>
      <c r="H11" s="208"/>
      <c r="I11" s="208"/>
    </row>
    <row r="12" spans="1:12" s="116" customFormat="1" ht="19.95" customHeight="1" x14ac:dyDescent="0.3">
      <c r="A12" s="116" t="s">
        <v>276</v>
      </c>
    </row>
    <row r="13" spans="1:12" s="116" customFormat="1" ht="30" customHeight="1" x14ac:dyDescent="0.3">
      <c r="A13" s="553" t="s">
        <v>455</v>
      </c>
      <c r="B13" s="553"/>
      <c r="C13" s="553"/>
      <c r="D13" s="553"/>
      <c r="E13" s="553"/>
      <c r="F13" s="207"/>
      <c r="G13" s="208"/>
      <c r="H13" s="208"/>
      <c r="I13" s="208"/>
    </row>
    <row r="15" spans="1:12" ht="19.95" customHeight="1" x14ac:dyDescent="0.3">
      <c r="A15" s="111" t="s">
        <v>113</v>
      </c>
      <c r="B15" s="111"/>
      <c r="C15" s="111"/>
      <c r="D15" s="111"/>
      <c r="E15" s="111"/>
      <c r="F15" s="111"/>
      <c r="K15" s="28"/>
    </row>
    <row r="16" spans="1:12" ht="19.95" customHeight="1" x14ac:dyDescent="0.3">
      <c r="A16" s="111" t="s">
        <v>3</v>
      </c>
      <c r="B16" s="156">
        <v>2022</v>
      </c>
      <c r="C16" s="156">
        <v>2021</v>
      </c>
      <c r="D16" s="156">
        <v>2020</v>
      </c>
      <c r="E16" s="156">
        <v>2019</v>
      </c>
      <c r="F16" s="156">
        <v>2018</v>
      </c>
    </row>
    <row r="17" spans="1:11" ht="19.95" customHeight="1" x14ac:dyDescent="0.3">
      <c r="A17" s="9" t="s">
        <v>111</v>
      </c>
      <c r="B17" s="12">
        <v>27</v>
      </c>
      <c r="C17" s="9">
        <v>25</v>
      </c>
      <c r="D17" s="9">
        <v>23</v>
      </c>
      <c r="E17" s="117">
        <v>21</v>
      </c>
      <c r="F17" s="9">
        <v>24</v>
      </c>
    </row>
    <row r="18" spans="1:11" ht="19.95" customHeight="1" thickBot="1" x14ac:dyDescent="0.35">
      <c r="A18" s="144" t="s">
        <v>112</v>
      </c>
      <c r="B18" s="144">
        <v>21.5</v>
      </c>
      <c r="C18" s="144">
        <v>22</v>
      </c>
      <c r="D18" s="144">
        <v>21</v>
      </c>
      <c r="E18" s="144">
        <v>24</v>
      </c>
      <c r="F18" s="144">
        <v>18</v>
      </c>
    </row>
    <row r="19" spans="1:11" ht="19.95" customHeight="1" x14ac:dyDescent="0.3">
      <c r="A19" s="12"/>
      <c r="B19" s="12"/>
      <c r="C19" s="12"/>
      <c r="D19" s="12"/>
      <c r="E19" s="12"/>
    </row>
    <row r="20" spans="1:11" ht="19.95" customHeight="1" x14ac:dyDescent="0.3">
      <c r="A20" s="111" t="s">
        <v>2</v>
      </c>
      <c r="B20" s="156">
        <v>2022</v>
      </c>
      <c r="C20" s="156">
        <v>2021</v>
      </c>
      <c r="D20" s="156">
        <v>2020</v>
      </c>
      <c r="E20" s="156">
        <v>2019</v>
      </c>
      <c r="F20" s="156">
        <v>2018</v>
      </c>
    </row>
    <row r="21" spans="1:11" ht="19.95" customHeight="1" x14ac:dyDescent="0.3">
      <c r="A21" s="9" t="s">
        <v>111</v>
      </c>
      <c r="B21" s="12">
        <v>20</v>
      </c>
      <c r="C21" s="9">
        <v>23</v>
      </c>
      <c r="D21" s="9">
        <v>24</v>
      </c>
      <c r="E21" s="117">
        <v>28</v>
      </c>
      <c r="F21" s="9">
        <v>29</v>
      </c>
    </row>
    <row r="22" spans="1:11" ht="19.95" customHeight="1" thickBot="1" x14ac:dyDescent="0.35">
      <c r="A22" s="144" t="s">
        <v>112</v>
      </c>
      <c r="B22" s="144">
        <v>20</v>
      </c>
      <c r="C22" s="144">
        <v>25</v>
      </c>
      <c r="D22" s="144">
        <v>25</v>
      </c>
      <c r="E22" s="144">
        <v>31</v>
      </c>
      <c r="F22" s="144">
        <v>20</v>
      </c>
    </row>
    <row r="23" spans="1:11" ht="19.95" customHeight="1" x14ac:dyDescent="0.3">
      <c r="A23" s="12"/>
      <c r="B23" s="12"/>
      <c r="C23" s="12"/>
      <c r="D23" s="12"/>
      <c r="E23" s="12"/>
    </row>
    <row r="24" spans="1:11" ht="19.95" customHeight="1" x14ac:dyDescent="0.3">
      <c r="A24" s="111" t="s">
        <v>1</v>
      </c>
      <c r="B24" s="156">
        <v>2022</v>
      </c>
      <c r="C24" s="156">
        <v>2021</v>
      </c>
      <c r="D24" s="156">
        <v>2020</v>
      </c>
      <c r="E24" s="156">
        <v>2019</v>
      </c>
      <c r="F24" s="156">
        <v>2018</v>
      </c>
    </row>
    <row r="25" spans="1:11" ht="19.95" customHeight="1" x14ac:dyDescent="0.3">
      <c r="A25" s="9" t="s">
        <v>111</v>
      </c>
      <c r="B25" s="12">
        <v>42</v>
      </c>
      <c r="C25" s="9">
        <v>45</v>
      </c>
      <c r="D25" s="9">
        <v>42</v>
      </c>
      <c r="E25" s="117">
        <v>56</v>
      </c>
      <c r="F25" s="9">
        <v>16</v>
      </c>
    </row>
    <row r="26" spans="1:11" ht="19.95" customHeight="1" thickBot="1" x14ac:dyDescent="0.35">
      <c r="A26" s="144" t="s">
        <v>112</v>
      </c>
      <c r="B26" s="144">
        <v>37</v>
      </c>
      <c r="C26" s="144">
        <v>37</v>
      </c>
      <c r="D26" s="144">
        <v>36</v>
      </c>
      <c r="E26" s="144">
        <v>25</v>
      </c>
      <c r="F26" s="144">
        <v>15</v>
      </c>
    </row>
    <row r="27" spans="1:11" ht="19.95" customHeight="1" x14ac:dyDescent="0.3">
      <c r="A27" s="12"/>
      <c r="B27" s="12"/>
      <c r="C27" s="12"/>
      <c r="D27" s="12"/>
      <c r="E27" s="12"/>
    </row>
    <row r="28" spans="1:11" ht="19.95" customHeight="1" x14ac:dyDescent="0.3">
      <c r="A28" s="111" t="s">
        <v>4</v>
      </c>
      <c r="B28" s="156">
        <v>2022</v>
      </c>
      <c r="C28" s="156">
        <v>2021</v>
      </c>
      <c r="D28" s="156">
        <v>2020</v>
      </c>
      <c r="E28" s="156">
        <v>2019</v>
      </c>
      <c r="F28" s="156">
        <v>2018</v>
      </c>
    </row>
    <row r="29" spans="1:11" ht="19.95" customHeight="1" x14ac:dyDescent="0.3">
      <c r="A29" s="9" t="s">
        <v>111</v>
      </c>
      <c r="B29" s="12">
        <v>13</v>
      </c>
      <c r="C29" s="9">
        <v>15</v>
      </c>
      <c r="D29" s="9">
        <v>14</v>
      </c>
      <c r="E29" s="117">
        <v>15</v>
      </c>
      <c r="F29" s="9">
        <v>16</v>
      </c>
    </row>
    <row r="30" spans="1:11" ht="19.95" customHeight="1" thickBot="1" x14ac:dyDescent="0.35">
      <c r="A30" s="144" t="s">
        <v>112</v>
      </c>
      <c r="B30" s="144">
        <v>13</v>
      </c>
      <c r="C30" s="144">
        <v>13</v>
      </c>
      <c r="D30" s="144">
        <v>13</v>
      </c>
      <c r="E30" s="144">
        <v>13</v>
      </c>
      <c r="F30" s="144">
        <v>9</v>
      </c>
    </row>
    <row r="31" spans="1:11" ht="19.95" customHeight="1" x14ac:dyDescent="0.3">
      <c r="A31" s="12"/>
      <c r="B31" s="12"/>
      <c r="C31" s="12"/>
      <c r="D31" s="12"/>
      <c r="E31" s="12"/>
    </row>
    <row r="32" spans="1:11" ht="19.95" customHeight="1" x14ac:dyDescent="0.3">
      <c r="A32" s="111" t="s">
        <v>17</v>
      </c>
      <c r="B32" s="111"/>
      <c r="C32" s="111"/>
      <c r="D32" s="111"/>
      <c r="E32" s="111"/>
      <c r="F32" s="111"/>
      <c r="K32" s="28"/>
    </row>
    <row r="33" spans="1:19" ht="19.95" customHeight="1" x14ac:dyDescent="0.3">
      <c r="A33" s="111" t="s">
        <v>18</v>
      </c>
      <c r="B33" s="156">
        <v>2022</v>
      </c>
      <c r="C33" s="156">
        <v>2021</v>
      </c>
      <c r="D33" s="156">
        <v>2020</v>
      </c>
      <c r="E33" s="156">
        <v>2019</v>
      </c>
      <c r="F33" s="156">
        <v>2018</v>
      </c>
      <c r="I33" s="156">
        <v>2016</v>
      </c>
      <c r="J33" s="156">
        <v>2014</v>
      </c>
      <c r="K33" s="41"/>
      <c r="L33" s="28"/>
    </row>
    <row r="34" spans="1:19" ht="19.95" customHeight="1" x14ac:dyDescent="0.3">
      <c r="A34" s="204" t="s">
        <v>3</v>
      </c>
      <c r="B34" s="64">
        <v>0.99</v>
      </c>
      <c r="C34" s="64">
        <v>0.99</v>
      </c>
      <c r="D34" s="64">
        <v>0.99</v>
      </c>
      <c r="E34" s="64">
        <v>0.99</v>
      </c>
      <c r="F34" s="55">
        <v>0.99</v>
      </c>
      <c r="G34" s="29"/>
      <c r="H34" s="29"/>
      <c r="I34" s="64"/>
      <c r="J34" s="64"/>
      <c r="K34" s="64"/>
    </row>
    <row r="35" spans="1:19" ht="19.95" customHeight="1" x14ac:dyDescent="0.3">
      <c r="A35" s="204" t="s">
        <v>2</v>
      </c>
      <c r="B35" s="64">
        <v>1</v>
      </c>
      <c r="C35" s="64">
        <v>1</v>
      </c>
      <c r="D35" s="64">
        <v>1</v>
      </c>
      <c r="E35" s="64">
        <v>1</v>
      </c>
      <c r="F35" s="55">
        <v>1</v>
      </c>
      <c r="G35" s="29"/>
      <c r="H35" s="29"/>
      <c r="I35" s="64">
        <v>0.79</v>
      </c>
      <c r="J35" s="64">
        <v>0.72</v>
      </c>
      <c r="K35" s="64"/>
    </row>
    <row r="36" spans="1:19" ht="19.95" customHeight="1" x14ac:dyDescent="0.3">
      <c r="A36" s="204" t="s">
        <v>1</v>
      </c>
      <c r="B36" s="64">
        <v>0.94</v>
      </c>
      <c r="C36" s="64">
        <v>0.92</v>
      </c>
      <c r="D36" s="64">
        <v>0.91</v>
      </c>
      <c r="E36" s="64">
        <v>0.91</v>
      </c>
      <c r="F36" s="55">
        <v>0.86</v>
      </c>
      <c r="G36" s="29"/>
      <c r="H36" s="29"/>
      <c r="I36" s="64">
        <v>0.99</v>
      </c>
      <c r="J36" s="64">
        <v>0.99</v>
      </c>
      <c r="K36" s="64"/>
    </row>
    <row r="37" spans="1:19" ht="19.95" customHeight="1" x14ac:dyDescent="0.3">
      <c r="A37" s="204" t="s">
        <v>4</v>
      </c>
      <c r="B37" s="64">
        <v>0.94</v>
      </c>
      <c r="C37" s="64">
        <v>0.95</v>
      </c>
      <c r="D37" s="64">
        <v>0.96</v>
      </c>
      <c r="E37" s="64">
        <v>0.96</v>
      </c>
      <c r="F37" s="55">
        <v>0.96</v>
      </c>
      <c r="G37" s="29"/>
      <c r="H37" s="29"/>
      <c r="I37" s="64">
        <v>1</v>
      </c>
      <c r="J37" s="64">
        <v>1</v>
      </c>
      <c r="K37" s="64"/>
    </row>
    <row r="38" spans="1:19" ht="19.95" customHeight="1" thickBot="1" x14ac:dyDescent="0.35">
      <c r="A38" s="214" t="s">
        <v>21</v>
      </c>
      <c r="B38" s="255">
        <v>0.97</v>
      </c>
      <c r="C38" s="170">
        <v>0.96</v>
      </c>
      <c r="D38" s="170">
        <v>0.96</v>
      </c>
      <c r="E38" s="170">
        <v>0.96</v>
      </c>
      <c r="F38" s="203">
        <v>0.93</v>
      </c>
      <c r="G38" s="29"/>
      <c r="H38" s="29"/>
      <c r="I38" s="170">
        <v>0.92</v>
      </c>
      <c r="J38" s="170">
        <v>0.90681233933161953</v>
      </c>
      <c r="K38" s="64"/>
    </row>
    <row r="39" spans="1:19" ht="19.95" customHeight="1" x14ac:dyDescent="0.3">
      <c r="A39" s="28"/>
      <c r="B39" s="28"/>
      <c r="C39" s="28"/>
      <c r="D39" s="28"/>
      <c r="E39" s="28"/>
      <c r="F39" s="28"/>
      <c r="G39" s="28"/>
      <c r="H39" s="28"/>
      <c r="J39" s="28"/>
    </row>
    <row r="40" spans="1:19" ht="19.95" customHeight="1" x14ac:dyDescent="0.3">
      <c r="A40" s="111" t="s">
        <v>595</v>
      </c>
      <c r="B40" s="111"/>
      <c r="C40" s="111"/>
      <c r="D40" s="111"/>
      <c r="E40" s="111"/>
      <c r="F40" s="111"/>
      <c r="G40" s="28"/>
      <c r="K40" s="28"/>
    </row>
    <row r="41" spans="1:19" ht="19.95" customHeight="1" x14ac:dyDescent="0.3">
      <c r="A41" s="111"/>
      <c r="B41" s="558" t="s">
        <v>72</v>
      </c>
      <c r="C41" s="558"/>
      <c r="D41" s="558" t="s">
        <v>73</v>
      </c>
      <c r="E41" s="558"/>
      <c r="F41" s="156" t="s">
        <v>9</v>
      </c>
      <c r="I41" s="76"/>
      <c r="J41" s="76"/>
    </row>
    <row r="42" spans="1:19" ht="19.95" customHeight="1" x14ac:dyDescent="0.3">
      <c r="A42" s="111" t="s">
        <v>18</v>
      </c>
      <c r="B42" s="156" t="s">
        <v>66</v>
      </c>
      <c r="C42" s="156" t="s">
        <v>64</v>
      </c>
      <c r="D42" s="156" t="s">
        <v>66</v>
      </c>
      <c r="E42" s="156" t="s">
        <v>64</v>
      </c>
      <c r="F42" s="156" t="s">
        <v>66</v>
      </c>
      <c r="I42" s="76"/>
      <c r="J42" s="76"/>
      <c r="N42" s="71"/>
      <c r="S42" s="77"/>
    </row>
    <row r="43" spans="1:19" ht="19.95" customHeight="1" thickBot="1" x14ac:dyDescent="0.35">
      <c r="A43" s="162" t="s">
        <v>3</v>
      </c>
      <c r="B43" s="134">
        <v>1085</v>
      </c>
      <c r="C43" s="134">
        <v>99</v>
      </c>
      <c r="D43" s="134">
        <v>11</v>
      </c>
      <c r="E43" s="134">
        <v>1</v>
      </c>
      <c r="F43" s="134">
        <v>1095</v>
      </c>
      <c r="I43" s="76"/>
      <c r="J43" s="76"/>
      <c r="N43" s="71"/>
      <c r="S43" s="77"/>
    </row>
    <row r="44" spans="1:19" ht="19.95" customHeight="1" x14ac:dyDescent="0.3">
      <c r="A44" s="9" t="s">
        <v>75</v>
      </c>
      <c r="B44" s="67">
        <v>277</v>
      </c>
      <c r="C44" s="67">
        <v>99.003181601564705</v>
      </c>
      <c r="D44" s="67">
        <v>2</v>
      </c>
      <c r="E44" s="67">
        <v>0.99681839843561904</v>
      </c>
      <c r="F44" s="67">
        <v>278</v>
      </c>
      <c r="I44" s="76"/>
      <c r="J44" s="76"/>
      <c r="N44" s="71"/>
      <c r="S44" s="77"/>
    </row>
    <row r="45" spans="1:19" ht="19.95" customHeight="1" x14ac:dyDescent="0.3">
      <c r="A45" s="9" t="s">
        <v>15</v>
      </c>
      <c r="B45" s="67">
        <v>217</v>
      </c>
      <c r="C45" s="67">
        <v>99.961591388116204</v>
      </c>
      <c r="D45" s="67">
        <v>8.7441054630249898E-2</v>
      </c>
      <c r="E45" s="67">
        <v>3.8408611883980301E-2</v>
      </c>
      <c r="F45" s="67">
        <v>217</v>
      </c>
      <c r="I45" s="76"/>
      <c r="J45" s="76"/>
      <c r="N45" s="71"/>
      <c r="S45" s="77"/>
    </row>
    <row r="46" spans="1:19" ht="19.95" customHeight="1" x14ac:dyDescent="0.3">
      <c r="A46" s="9" t="s">
        <v>13</v>
      </c>
      <c r="B46" s="67">
        <v>309</v>
      </c>
      <c r="C46" s="67">
        <v>99.954044540774106</v>
      </c>
      <c r="D46" s="67">
        <v>0.13682130473965001</v>
      </c>
      <c r="E46" s="67">
        <v>4.5955459225560803E-2</v>
      </c>
      <c r="F46" s="67">
        <v>309</v>
      </c>
      <c r="I46" s="76"/>
      <c r="J46" s="76"/>
      <c r="N46" s="71"/>
      <c r="S46" s="77"/>
    </row>
    <row r="47" spans="1:19" ht="19.95" customHeight="1" x14ac:dyDescent="0.3">
      <c r="A47" s="9" t="s">
        <v>14</v>
      </c>
      <c r="B47" s="67">
        <v>238</v>
      </c>
      <c r="C47" s="67">
        <v>99.995726831433899</v>
      </c>
      <c r="D47" s="67">
        <v>9.1437846400700008E-3</v>
      </c>
      <c r="E47" s="67">
        <v>4.27316856613326E-3</v>
      </c>
      <c r="F47" s="67">
        <v>238</v>
      </c>
      <c r="I47" s="76"/>
      <c r="J47" s="76"/>
      <c r="N47" s="71"/>
      <c r="S47" s="77"/>
    </row>
    <row r="48" spans="1:19" ht="19.95" customHeight="1" x14ac:dyDescent="0.3">
      <c r="A48" s="9" t="s">
        <v>144</v>
      </c>
      <c r="B48" s="67">
        <v>43</v>
      </c>
      <c r="C48" s="67">
        <v>83</v>
      </c>
      <c r="D48" s="67">
        <v>9</v>
      </c>
      <c r="E48" s="67">
        <v>17</v>
      </c>
      <c r="F48" s="67">
        <v>52</v>
      </c>
      <c r="I48" s="76"/>
      <c r="J48" s="76"/>
      <c r="N48" s="71"/>
      <c r="S48" s="77"/>
    </row>
    <row r="49" spans="1:19" ht="19.95" customHeight="1" thickBot="1" x14ac:dyDescent="0.35">
      <c r="A49" s="162" t="s">
        <v>2</v>
      </c>
      <c r="B49" s="134">
        <v>268</v>
      </c>
      <c r="C49" s="134">
        <v>100</v>
      </c>
      <c r="D49" s="134">
        <v>-5.8999999999999395E-13</v>
      </c>
      <c r="E49" s="134">
        <v>-2.66840236512374E-13</v>
      </c>
      <c r="F49" s="134">
        <v>221.106084941066</v>
      </c>
      <c r="I49" s="76"/>
      <c r="J49" s="76"/>
      <c r="N49" s="71"/>
      <c r="S49" s="77"/>
    </row>
    <row r="50" spans="1:19" ht="19.95" customHeight="1" thickBot="1" x14ac:dyDescent="0.35">
      <c r="A50" s="162" t="s">
        <v>1</v>
      </c>
      <c r="B50" s="134">
        <v>840</v>
      </c>
      <c r="C50" s="134">
        <v>94</v>
      </c>
      <c r="D50" s="134">
        <v>56</v>
      </c>
      <c r="E50" s="134">
        <v>6</v>
      </c>
      <c r="F50" s="134">
        <v>896</v>
      </c>
      <c r="I50" s="76"/>
      <c r="J50" s="76"/>
      <c r="N50" s="71"/>
      <c r="S50" s="77"/>
    </row>
    <row r="51" spans="1:19" ht="19.95" customHeight="1" x14ac:dyDescent="0.3">
      <c r="A51" s="9" t="s">
        <v>11</v>
      </c>
      <c r="B51" s="67">
        <v>608</v>
      </c>
      <c r="C51" s="67">
        <v>95</v>
      </c>
      <c r="D51" s="67">
        <v>34</v>
      </c>
      <c r="E51" s="67">
        <v>5</v>
      </c>
      <c r="F51" s="67">
        <v>643</v>
      </c>
      <c r="I51" s="76"/>
      <c r="J51" s="76"/>
      <c r="N51" s="71"/>
      <c r="S51" s="77"/>
    </row>
    <row r="52" spans="1:19" ht="19.95" customHeight="1" x14ac:dyDescent="0.3">
      <c r="A52" s="9" t="s">
        <v>12</v>
      </c>
      <c r="B52" s="67">
        <v>232</v>
      </c>
      <c r="C52" s="67">
        <v>91</v>
      </c>
      <c r="D52" s="67">
        <v>22</v>
      </c>
      <c r="E52" s="67">
        <v>9</v>
      </c>
      <c r="F52" s="67">
        <v>253</v>
      </c>
      <c r="I52" s="76"/>
      <c r="J52" s="76"/>
      <c r="N52" s="71"/>
      <c r="S52" s="77"/>
    </row>
    <row r="53" spans="1:19" ht="19.95" customHeight="1" thickBot="1" x14ac:dyDescent="0.35">
      <c r="A53" s="162" t="s">
        <v>4</v>
      </c>
      <c r="B53" s="134">
        <v>226</v>
      </c>
      <c r="C53" s="134">
        <v>94</v>
      </c>
      <c r="D53" s="134">
        <v>14</v>
      </c>
      <c r="E53" s="134">
        <v>6</v>
      </c>
      <c r="F53" s="134">
        <v>240</v>
      </c>
      <c r="I53" s="76"/>
      <c r="J53" s="76"/>
      <c r="N53" s="71"/>
      <c r="S53" s="77"/>
    </row>
    <row r="54" spans="1:19" ht="19.95" customHeight="1" thickBot="1" x14ac:dyDescent="0.35">
      <c r="A54" s="162" t="s">
        <v>0</v>
      </c>
      <c r="B54" s="134">
        <f>SUM(B43,B53,B50,B49)</f>
        <v>2419</v>
      </c>
      <c r="C54" s="134">
        <v>97</v>
      </c>
      <c r="D54" s="134">
        <f>SUM(D43,D49,D50,D53)</f>
        <v>80.999999999999403</v>
      </c>
      <c r="E54" s="134">
        <v>3</v>
      </c>
      <c r="F54" s="134">
        <v>2500</v>
      </c>
      <c r="I54" s="76"/>
      <c r="J54" s="76"/>
      <c r="N54" s="71"/>
      <c r="S54" s="77"/>
    </row>
    <row r="55" spans="1:19" ht="19.95" customHeight="1" x14ac:dyDescent="0.3">
      <c r="A55" s="12"/>
      <c r="B55" s="66"/>
      <c r="C55" s="66"/>
      <c r="D55" s="66"/>
      <c r="E55" s="66"/>
      <c r="F55" s="66"/>
      <c r="G55" s="26"/>
      <c r="H55" s="66"/>
      <c r="I55" s="66"/>
      <c r="J55" s="66"/>
      <c r="N55" s="77"/>
      <c r="S55" s="77"/>
    </row>
    <row r="56" spans="1:19" ht="19.95" customHeight="1" x14ac:dyDescent="0.3">
      <c r="A56" s="111" t="s">
        <v>594</v>
      </c>
      <c r="B56" s="156"/>
      <c r="C56" s="156"/>
      <c r="D56" s="75"/>
      <c r="E56" s="75"/>
      <c r="F56" s="75"/>
      <c r="G56" s="75"/>
      <c r="H56" s="66"/>
      <c r="I56" s="66"/>
      <c r="J56" s="66"/>
      <c r="N56" s="77"/>
      <c r="S56" s="77"/>
    </row>
    <row r="57" spans="1:19" ht="19.95" customHeight="1" x14ac:dyDescent="0.3">
      <c r="A57" s="111" t="s">
        <v>18</v>
      </c>
      <c r="B57" s="156" t="s">
        <v>66</v>
      </c>
      <c r="C57" s="156" t="s">
        <v>64</v>
      </c>
      <c r="D57" s="75"/>
      <c r="E57" s="75"/>
      <c r="F57" s="75"/>
      <c r="G57" s="75"/>
      <c r="H57" s="66"/>
      <c r="I57" s="66"/>
      <c r="J57" s="66"/>
      <c r="N57" s="77"/>
      <c r="S57" s="77"/>
    </row>
    <row r="58" spans="1:19" ht="19.95" customHeight="1" thickBot="1" x14ac:dyDescent="0.35">
      <c r="A58" s="162" t="s">
        <v>3</v>
      </c>
      <c r="B58" s="134">
        <v>284</v>
      </c>
      <c r="C58" s="134">
        <v>25</v>
      </c>
      <c r="D58" s="67"/>
      <c r="E58" s="67"/>
      <c r="F58" s="67"/>
      <c r="G58" s="67"/>
      <c r="H58" s="67"/>
      <c r="I58" s="67"/>
      <c r="J58" s="67"/>
      <c r="N58" s="77"/>
      <c r="S58" s="77"/>
    </row>
    <row r="59" spans="1:19" ht="19.95" customHeight="1" x14ac:dyDescent="0.3">
      <c r="A59" s="9" t="s">
        <v>75</v>
      </c>
      <c r="B59" s="67">
        <v>36</v>
      </c>
      <c r="C59" s="67">
        <v>13</v>
      </c>
      <c r="D59" s="67"/>
      <c r="E59" s="67"/>
      <c r="F59" s="67"/>
      <c r="G59" s="67"/>
      <c r="H59" s="67"/>
      <c r="I59" s="67"/>
      <c r="J59" s="67"/>
      <c r="N59" s="77"/>
      <c r="S59" s="77"/>
    </row>
    <row r="60" spans="1:19" ht="19.95" customHeight="1" x14ac:dyDescent="0.3">
      <c r="A60" s="9" t="s">
        <v>15</v>
      </c>
      <c r="B60" s="67">
        <v>88</v>
      </c>
      <c r="C60" s="67">
        <v>40</v>
      </c>
      <c r="D60" s="67"/>
      <c r="E60" s="67"/>
      <c r="F60" s="67"/>
      <c r="G60" s="67"/>
      <c r="H60" s="67"/>
      <c r="I60" s="67"/>
      <c r="J60" s="67"/>
      <c r="N60" s="77"/>
      <c r="S60" s="77"/>
    </row>
    <row r="61" spans="1:19" ht="19.95" customHeight="1" x14ac:dyDescent="0.3">
      <c r="A61" s="9" t="s">
        <v>13</v>
      </c>
      <c r="B61" s="67">
        <v>100</v>
      </c>
      <c r="C61" s="67">
        <v>32</v>
      </c>
      <c r="D61" s="67"/>
      <c r="E61" s="67"/>
      <c r="F61" s="67"/>
      <c r="G61" s="67"/>
      <c r="H61" s="67"/>
      <c r="I61" s="67"/>
      <c r="J61" s="67"/>
      <c r="N61" s="77"/>
      <c r="S61" s="77"/>
    </row>
    <row r="62" spans="1:19" ht="19.95" customHeight="1" x14ac:dyDescent="0.3">
      <c r="A62" s="9" t="s">
        <v>14</v>
      </c>
      <c r="B62" s="67">
        <v>60</v>
      </c>
      <c r="C62" s="67">
        <v>25</v>
      </c>
      <c r="D62" s="67"/>
      <c r="E62" s="67"/>
      <c r="F62" s="67"/>
      <c r="G62" s="67"/>
      <c r="H62" s="67"/>
      <c r="I62" s="67"/>
      <c r="J62" s="67"/>
      <c r="N62" s="77"/>
      <c r="S62" s="77"/>
    </row>
    <row r="63" spans="1:19" ht="19.95" customHeight="1" x14ac:dyDescent="0.3">
      <c r="A63" s="9" t="s">
        <v>144</v>
      </c>
      <c r="B63" s="67">
        <v>0</v>
      </c>
      <c r="C63" s="67">
        <v>0</v>
      </c>
      <c r="D63" s="67"/>
      <c r="E63" s="67"/>
      <c r="F63" s="67"/>
      <c r="G63" s="67"/>
      <c r="H63" s="67"/>
      <c r="I63" s="67"/>
      <c r="J63" s="67"/>
      <c r="N63" s="77"/>
      <c r="S63" s="77"/>
    </row>
    <row r="64" spans="1:19" ht="19.95" customHeight="1" thickBot="1" x14ac:dyDescent="0.35">
      <c r="A64" s="162" t="s">
        <v>2</v>
      </c>
      <c r="B64" s="134">
        <v>53</v>
      </c>
      <c r="C64" s="134">
        <v>20</v>
      </c>
      <c r="D64" s="67"/>
      <c r="E64" s="67"/>
      <c r="F64" s="67"/>
      <c r="G64" s="67"/>
      <c r="H64" s="67"/>
      <c r="I64" s="67"/>
      <c r="J64" s="67"/>
      <c r="N64" s="77"/>
      <c r="S64" s="77"/>
    </row>
    <row r="65" spans="1:19" ht="19.95" customHeight="1" thickBot="1" x14ac:dyDescent="0.35">
      <c r="A65" s="162" t="s">
        <v>1</v>
      </c>
      <c r="B65" s="134">
        <v>379</v>
      </c>
      <c r="C65" s="134">
        <v>42</v>
      </c>
      <c r="D65" s="67"/>
      <c r="E65" s="67"/>
      <c r="F65" s="67"/>
      <c r="G65" s="67"/>
      <c r="H65" s="67"/>
      <c r="I65" s="67"/>
      <c r="J65" s="67"/>
      <c r="N65" s="77"/>
      <c r="S65" s="77"/>
    </row>
    <row r="66" spans="1:19" ht="19.95" customHeight="1" x14ac:dyDescent="0.3">
      <c r="A66" s="9" t="s">
        <v>11</v>
      </c>
      <c r="B66" s="67">
        <v>338</v>
      </c>
      <c r="C66" s="67">
        <v>53</v>
      </c>
      <c r="D66" s="67"/>
      <c r="E66" s="67"/>
      <c r="F66" s="67"/>
      <c r="G66" s="67"/>
      <c r="H66" s="67"/>
      <c r="I66" s="67"/>
      <c r="J66" s="67"/>
      <c r="N66" s="77"/>
      <c r="S66" s="77"/>
    </row>
    <row r="67" spans="1:19" ht="19.95" customHeight="1" x14ac:dyDescent="0.3">
      <c r="A67" s="9" t="s">
        <v>12</v>
      </c>
      <c r="B67" s="67">
        <v>41</v>
      </c>
      <c r="C67" s="67">
        <v>16</v>
      </c>
      <c r="D67" s="67"/>
      <c r="E67" s="67"/>
      <c r="F67" s="67"/>
      <c r="G67" s="67"/>
      <c r="H67" s="67"/>
      <c r="I67" s="67"/>
      <c r="J67" s="67"/>
      <c r="N67" s="77"/>
      <c r="S67" s="77"/>
    </row>
    <row r="68" spans="1:19" ht="19.95" customHeight="1" thickBot="1" x14ac:dyDescent="0.35">
      <c r="A68" s="162" t="s">
        <v>4</v>
      </c>
      <c r="B68" s="134">
        <v>31</v>
      </c>
      <c r="C68" s="134">
        <v>13</v>
      </c>
      <c r="D68" s="67"/>
      <c r="E68" s="67"/>
      <c r="F68" s="67"/>
      <c r="G68" s="67"/>
      <c r="H68" s="67"/>
      <c r="I68" s="67"/>
      <c r="J68" s="67"/>
      <c r="N68" s="77"/>
      <c r="S68" s="77"/>
    </row>
    <row r="69" spans="1:19" ht="19.95" customHeight="1" thickBot="1" x14ac:dyDescent="0.35">
      <c r="A69" s="162" t="s">
        <v>0</v>
      </c>
      <c r="B69" s="134">
        <f>SUM(B58,B68,B64,B65)</f>
        <v>747</v>
      </c>
      <c r="C69" s="134">
        <v>31</v>
      </c>
      <c r="D69" s="67"/>
      <c r="E69" s="67"/>
      <c r="F69" s="67"/>
      <c r="G69" s="67"/>
      <c r="H69" s="67"/>
      <c r="I69" s="67"/>
      <c r="J69" s="67"/>
      <c r="N69" s="77"/>
      <c r="S69" s="77"/>
    </row>
    <row r="70" spans="1:19" ht="19.95" customHeight="1" x14ac:dyDescent="0.3">
      <c r="A70" s="12"/>
      <c r="B70" s="12"/>
      <c r="C70" s="66"/>
      <c r="D70" s="67"/>
      <c r="E70" s="66"/>
      <c r="F70" s="67"/>
      <c r="G70" s="66"/>
      <c r="H70" s="67"/>
      <c r="I70" s="66"/>
      <c r="J70" s="34"/>
      <c r="M70" s="77"/>
      <c r="N70" s="77"/>
      <c r="S70" s="77"/>
    </row>
    <row r="71" spans="1:19" ht="19.95" customHeight="1" x14ac:dyDescent="0.3">
      <c r="A71" s="111" t="s">
        <v>593</v>
      </c>
      <c r="B71" s="156"/>
      <c r="C71" s="156"/>
      <c r="D71" s="156"/>
      <c r="F71" s="77"/>
    </row>
    <row r="72" spans="1:19" ht="24" x14ac:dyDescent="0.3">
      <c r="A72" s="111" t="s">
        <v>18</v>
      </c>
      <c r="B72" s="156" t="s">
        <v>185</v>
      </c>
      <c r="C72" s="156" t="s">
        <v>186</v>
      </c>
      <c r="D72" s="156" t="s">
        <v>64</v>
      </c>
      <c r="F72" s="77"/>
      <c r="J72" s="34"/>
    </row>
    <row r="73" spans="1:19" ht="11.4" x14ac:dyDescent="0.3">
      <c r="A73" s="9" t="s">
        <v>3</v>
      </c>
      <c r="B73" s="109">
        <v>361</v>
      </c>
      <c r="C73" s="109">
        <v>1605</v>
      </c>
      <c r="D73" s="109">
        <f>(B73/C73)*100</f>
        <v>22.492211838006231</v>
      </c>
      <c r="F73" s="77"/>
      <c r="J73" s="34"/>
    </row>
    <row r="74" spans="1:19" ht="19.95" customHeight="1" x14ac:dyDescent="0.3">
      <c r="A74" s="9" t="s">
        <v>2</v>
      </c>
      <c r="B74" s="19">
        <v>69</v>
      </c>
      <c r="C74" s="19">
        <v>778</v>
      </c>
      <c r="D74" s="19">
        <f>(B74/C74)*100</f>
        <v>8.8688946015424168</v>
      </c>
      <c r="F74" s="77"/>
      <c r="J74" s="34"/>
      <c r="K74" s="67"/>
      <c r="L74" s="67"/>
      <c r="M74" s="67"/>
      <c r="N74" s="67"/>
      <c r="O74" s="67"/>
      <c r="P74" s="67"/>
      <c r="Q74" s="67"/>
    </row>
    <row r="75" spans="1:19" ht="19.95" customHeight="1" x14ac:dyDescent="0.3">
      <c r="A75" s="9" t="s">
        <v>1</v>
      </c>
      <c r="B75" s="19">
        <v>77</v>
      </c>
      <c r="C75" s="19">
        <v>2209</v>
      </c>
      <c r="D75" s="19">
        <f>(B75/C75)*100</f>
        <v>3.4857401539157991</v>
      </c>
      <c r="F75" s="77"/>
      <c r="J75" s="34"/>
      <c r="K75" s="67"/>
      <c r="L75" s="67"/>
      <c r="M75" s="67"/>
      <c r="N75" s="67"/>
      <c r="O75" s="67"/>
      <c r="P75" s="67"/>
      <c r="Q75" s="67"/>
    </row>
    <row r="76" spans="1:19" ht="19.95" customHeight="1" x14ac:dyDescent="0.3">
      <c r="A76" s="9" t="s">
        <v>74</v>
      </c>
      <c r="B76" s="19">
        <v>224</v>
      </c>
      <c r="C76" s="19">
        <v>1571</v>
      </c>
      <c r="D76" s="19">
        <f>(B76/C76)*100</f>
        <v>14.258434118395927</v>
      </c>
      <c r="F76" s="77"/>
      <c r="K76" s="67"/>
      <c r="L76" s="67"/>
      <c r="M76" s="67"/>
      <c r="N76" s="67"/>
      <c r="O76" s="67"/>
      <c r="P76" s="67"/>
      <c r="Q76" s="67"/>
    </row>
    <row r="77" spans="1:19" ht="19.95" customHeight="1" thickBot="1" x14ac:dyDescent="0.35">
      <c r="A77" s="144" t="s">
        <v>0</v>
      </c>
      <c r="B77" s="366">
        <f>SUM(B73:B76)</f>
        <v>731</v>
      </c>
      <c r="C77" s="366">
        <f t="shared" ref="C77:D77" si="0">SUM(C73:C76)</f>
        <v>6163</v>
      </c>
      <c r="D77" s="366">
        <f t="shared" si="0"/>
        <v>49.105280711860374</v>
      </c>
      <c r="F77" s="77"/>
      <c r="K77" s="67"/>
      <c r="L77" s="67"/>
      <c r="M77" s="67"/>
      <c r="N77" s="67"/>
      <c r="O77" s="67"/>
      <c r="P77" s="67"/>
      <c r="Q77" s="67"/>
    </row>
    <row r="78" spans="1:19" ht="19.95" customHeight="1" x14ac:dyDescent="0.3">
      <c r="A78" s="12"/>
      <c r="B78" s="12"/>
      <c r="C78" s="79"/>
      <c r="D78" s="77"/>
      <c r="E78" s="79"/>
      <c r="F78" s="77"/>
      <c r="K78" s="67"/>
      <c r="L78" s="67"/>
      <c r="M78" s="67"/>
      <c r="N78" s="67"/>
      <c r="O78" s="67"/>
      <c r="P78" s="67"/>
      <c r="Q78" s="67"/>
      <c r="S78" s="77"/>
    </row>
    <row r="79" spans="1:19" ht="36" x14ac:dyDescent="0.3">
      <c r="A79" s="111" t="s">
        <v>343</v>
      </c>
      <c r="B79" s="156" t="s">
        <v>66</v>
      </c>
      <c r="C79" s="156" t="s">
        <v>149</v>
      </c>
      <c r="E79" s="39"/>
      <c r="F79" s="39"/>
      <c r="K79" s="67"/>
      <c r="L79" s="67"/>
      <c r="M79" s="67"/>
      <c r="N79" s="67"/>
      <c r="O79" s="67"/>
      <c r="P79" s="67"/>
      <c r="Q79" s="67"/>
    </row>
    <row r="80" spans="1:19" ht="19.95" customHeight="1" x14ac:dyDescent="0.3">
      <c r="A80" s="29">
        <v>2018</v>
      </c>
      <c r="B80" s="9">
        <v>115</v>
      </c>
      <c r="C80" s="64">
        <v>0.83</v>
      </c>
      <c r="K80" s="67"/>
      <c r="L80" s="67"/>
      <c r="M80" s="67"/>
      <c r="N80" s="67"/>
      <c r="O80" s="67"/>
      <c r="P80" s="67"/>
      <c r="Q80" s="67"/>
    </row>
    <row r="81" spans="1:17" ht="19.95" customHeight="1" x14ac:dyDescent="0.3">
      <c r="A81" s="29">
        <v>2019</v>
      </c>
      <c r="B81" s="9">
        <v>121</v>
      </c>
      <c r="C81" s="64">
        <v>0.89</v>
      </c>
      <c r="K81" s="67"/>
      <c r="L81" s="67"/>
      <c r="M81" s="67"/>
      <c r="N81" s="67"/>
      <c r="O81" s="67"/>
      <c r="P81" s="67"/>
      <c r="Q81" s="67"/>
    </row>
    <row r="82" spans="1:17" ht="19.95" customHeight="1" x14ac:dyDescent="0.3">
      <c r="A82" s="29">
        <v>2020</v>
      </c>
      <c r="B82" s="9">
        <v>122</v>
      </c>
      <c r="C82" s="64">
        <v>0.89</v>
      </c>
      <c r="E82" s="77"/>
      <c r="F82" s="77"/>
      <c r="K82" s="67"/>
      <c r="L82" s="67"/>
      <c r="M82" s="67"/>
      <c r="N82" s="67"/>
      <c r="O82" s="67"/>
      <c r="P82" s="67"/>
      <c r="Q82" s="67"/>
    </row>
    <row r="83" spans="1:17" ht="19.95" customHeight="1" x14ac:dyDescent="0.3">
      <c r="A83" s="29">
        <v>2021</v>
      </c>
      <c r="B83" s="9">
        <v>197</v>
      </c>
      <c r="C83" s="64">
        <v>0.89</v>
      </c>
      <c r="E83" s="77"/>
      <c r="F83" s="77"/>
      <c r="K83" s="67"/>
      <c r="L83" s="67"/>
      <c r="M83" s="67"/>
      <c r="N83" s="67"/>
      <c r="O83" s="67"/>
      <c r="P83" s="67"/>
      <c r="Q83" s="67"/>
    </row>
    <row r="84" spans="1:17" ht="19.95" customHeight="1" thickBot="1" x14ac:dyDescent="0.35">
      <c r="A84" s="367">
        <v>2022</v>
      </c>
      <c r="B84" s="154">
        <v>240</v>
      </c>
      <c r="C84" s="255">
        <v>0.89</v>
      </c>
      <c r="E84" s="77"/>
      <c r="F84" s="77"/>
      <c r="K84" s="67"/>
      <c r="L84" s="67"/>
      <c r="M84" s="67"/>
      <c r="N84" s="67"/>
      <c r="O84" s="67"/>
      <c r="P84" s="67"/>
      <c r="Q84" s="67"/>
    </row>
    <row r="86" spans="1:17" ht="19.95" customHeight="1" x14ac:dyDescent="0.3">
      <c r="B86" s="8"/>
      <c r="C86" s="8"/>
      <c r="D86" s="8"/>
      <c r="E86" s="8"/>
      <c r="F86" s="8"/>
      <c r="G86" s="8"/>
      <c r="H86" s="8"/>
    </row>
    <row r="87" spans="1:17" ht="36" x14ac:dyDescent="0.3">
      <c r="A87" s="111" t="s">
        <v>431</v>
      </c>
      <c r="B87" s="156" t="s">
        <v>66</v>
      </c>
      <c r="C87" s="156" t="s">
        <v>149</v>
      </c>
      <c r="E87" s="39"/>
      <c r="F87" s="39"/>
      <c r="G87" s="28"/>
      <c r="H87" s="28"/>
    </row>
    <row r="88" spans="1:17" ht="12" x14ac:dyDescent="0.3">
      <c r="A88" s="111"/>
      <c r="B88" s="156"/>
      <c r="C88" s="156"/>
      <c r="E88" s="39"/>
      <c r="F88" s="39"/>
      <c r="G88" s="28"/>
      <c r="H88" s="28"/>
    </row>
    <row r="89" spans="1:17" ht="19.95" customHeight="1" x14ac:dyDescent="0.3">
      <c r="A89" s="29">
        <v>2021</v>
      </c>
      <c r="B89" s="71">
        <v>2.7</v>
      </c>
      <c r="C89" s="64">
        <v>0.26</v>
      </c>
      <c r="E89" s="77"/>
      <c r="F89" s="77"/>
    </row>
    <row r="90" spans="1:17" ht="19.95" customHeight="1" thickBot="1" x14ac:dyDescent="0.35">
      <c r="A90" s="367">
        <v>2022</v>
      </c>
      <c r="B90" s="372">
        <v>2.42</v>
      </c>
      <c r="C90" s="371">
        <v>0.22</v>
      </c>
      <c r="E90" s="77"/>
      <c r="F90" s="77"/>
    </row>
  </sheetData>
  <sheetProtection algorithmName="SHA-512" hashValue="dbzu+Iq7lj8l0XctiQPzGDlyJVRtpI0pcg70AX6vMTc1lB+95nAMiOKcoawUyWTqH1x82v0NUnkrKuQAcJS7xA==" saltValue="nVecqHztSfBOAXLkO1QckQ==" spinCount="100000" sheet="1" objects="1" scenarios="1"/>
  <mergeCells count="5">
    <mergeCell ref="B41:C41"/>
    <mergeCell ref="D41:E41"/>
    <mergeCell ref="A10:E10"/>
    <mergeCell ref="A11:E11"/>
    <mergeCell ref="A13:E13"/>
  </mergeCells>
  <phoneticPr fontId="56" type="noConversion"/>
  <pageMargins left="0.7" right="0.7" top="0.75" bottom="0.75" header="0.3" footer="0.3"/>
  <pageSetup paperSize="8" scale="60" orientation="portrait" r:id="rId1"/>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pageSetUpPr autoPageBreaks="0"/>
  </sheetPr>
  <dimension ref="A1:G74"/>
  <sheetViews>
    <sheetView showGridLines="0" workbookViewId="0"/>
  </sheetViews>
  <sheetFormatPr defaultColWidth="8.88671875" defaultRowHeight="19.95" customHeight="1" x14ac:dyDescent="0.3"/>
  <cols>
    <col min="1" max="1" width="50.6640625" style="9" customWidth="1"/>
    <col min="2" max="2" width="21.5546875" style="9" customWidth="1"/>
    <col min="3" max="26" width="13.6640625" style="9" customWidth="1"/>
    <col min="27" max="16384" width="8.88671875" style="9"/>
  </cols>
  <sheetData>
    <row r="1" spans="1:5" ht="19.95" customHeight="1" x14ac:dyDescent="0.3">
      <c r="A1" s="111" t="s">
        <v>430</v>
      </c>
      <c r="B1" s="111"/>
      <c r="C1" s="111"/>
      <c r="D1" s="111"/>
      <c r="E1" s="111"/>
    </row>
    <row r="2" spans="1:5" ht="19.95" customHeight="1" x14ac:dyDescent="0.3">
      <c r="A2" s="111" t="s">
        <v>427</v>
      </c>
      <c r="B2" s="156">
        <v>2022</v>
      </c>
      <c r="C2" s="156">
        <v>2021</v>
      </c>
      <c r="D2" s="156">
        <v>2020</v>
      </c>
      <c r="E2" s="156">
        <v>2019</v>
      </c>
    </row>
    <row r="3" spans="1:5" ht="19.95" customHeight="1" thickBot="1" x14ac:dyDescent="0.35">
      <c r="A3" s="162" t="s">
        <v>0</v>
      </c>
      <c r="B3" s="162"/>
      <c r="C3" s="162"/>
      <c r="D3" s="162"/>
      <c r="E3" s="162"/>
    </row>
    <row r="4" spans="1:5" ht="19.95" customHeight="1" x14ac:dyDescent="0.3">
      <c r="A4" s="9" t="s">
        <v>428</v>
      </c>
      <c r="B4" s="266">
        <v>913</v>
      </c>
      <c r="C4" s="117">
        <v>872</v>
      </c>
      <c r="D4" s="67">
        <v>677</v>
      </c>
      <c r="E4" s="67">
        <v>782</v>
      </c>
    </row>
    <row r="5" spans="1:5" ht="19.95" customHeight="1" x14ac:dyDescent="0.3">
      <c r="A5" s="9" t="s">
        <v>429</v>
      </c>
      <c r="B5" s="76">
        <v>0.27</v>
      </c>
      <c r="C5" s="76">
        <v>0.28000000000000003</v>
      </c>
      <c r="D5" s="76">
        <v>0.28000000000000003</v>
      </c>
      <c r="E5" s="76">
        <v>0.33</v>
      </c>
    </row>
    <row r="6" spans="1:5" ht="19.95" customHeight="1" thickBot="1" x14ac:dyDescent="0.35">
      <c r="A6" s="162" t="s">
        <v>3</v>
      </c>
      <c r="B6" s="162"/>
      <c r="C6" s="162"/>
      <c r="D6" s="162"/>
      <c r="E6" s="162"/>
    </row>
    <row r="7" spans="1:5" ht="19.95" customHeight="1" x14ac:dyDescent="0.3">
      <c r="A7" s="9" t="s">
        <v>428</v>
      </c>
      <c r="B7" s="66">
        <v>336</v>
      </c>
      <c r="C7" s="67">
        <v>312</v>
      </c>
      <c r="D7" s="67">
        <v>231</v>
      </c>
      <c r="E7" s="67">
        <v>243</v>
      </c>
    </row>
    <row r="8" spans="1:5" ht="19.95" customHeight="1" x14ac:dyDescent="0.3">
      <c r="A8" s="9" t="s">
        <v>429</v>
      </c>
      <c r="B8" s="76">
        <v>0.24</v>
      </c>
      <c r="C8" s="76">
        <v>0.25</v>
      </c>
      <c r="D8" s="76">
        <v>0.23</v>
      </c>
      <c r="E8" s="76">
        <v>0.25</v>
      </c>
    </row>
    <row r="9" spans="1:5" ht="19.95" customHeight="1" thickBot="1" x14ac:dyDescent="0.35">
      <c r="A9" s="162" t="s">
        <v>2</v>
      </c>
      <c r="B9" s="162"/>
      <c r="C9" s="162"/>
      <c r="D9" s="162"/>
      <c r="E9" s="162"/>
    </row>
    <row r="10" spans="1:5" ht="19.95" customHeight="1" x14ac:dyDescent="0.3">
      <c r="A10" s="9" t="s">
        <v>428</v>
      </c>
      <c r="B10" s="66">
        <v>127</v>
      </c>
      <c r="C10" s="67">
        <v>118</v>
      </c>
      <c r="D10" s="67">
        <v>86</v>
      </c>
      <c r="E10" s="67">
        <v>84</v>
      </c>
    </row>
    <row r="11" spans="1:5" ht="19.95" customHeight="1" thickBot="1" x14ac:dyDescent="0.35">
      <c r="A11" s="144" t="s">
        <v>429</v>
      </c>
      <c r="B11" s="159">
        <v>0.28000000000000003</v>
      </c>
      <c r="C11" s="159">
        <v>0.28999999999999998</v>
      </c>
      <c r="D11" s="159">
        <v>0.3</v>
      </c>
      <c r="E11" s="159">
        <v>0.28999999999999998</v>
      </c>
    </row>
    <row r="12" spans="1:5" ht="19.95" customHeight="1" thickBot="1" x14ac:dyDescent="0.35">
      <c r="A12" s="162" t="s">
        <v>1</v>
      </c>
      <c r="B12" s="162"/>
      <c r="C12" s="162"/>
      <c r="D12" s="162"/>
      <c r="E12" s="162"/>
    </row>
    <row r="13" spans="1:5" ht="19.95" customHeight="1" x14ac:dyDescent="0.3">
      <c r="A13" s="9" t="s">
        <v>428</v>
      </c>
      <c r="B13" s="66">
        <v>410</v>
      </c>
      <c r="C13" s="67">
        <v>401</v>
      </c>
      <c r="D13" s="67">
        <v>328</v>
      </c>
      <c r="E13" s="67">
        <v>415</v>
      </c>
    </row>
    <row r="14" spans="1:5" ht="19.95" customHeight="1" x14ac:dyDescent="0.3">
      <c r="A14" s="9" t="s">
        <v>429</v>
      </c>
      <c r="B14" s="76">
        <v>0.36</v>
      </c>
      <c r="C14" s="76">
        <v>0.36</v>
      </c>
      <c r="D14" s="76">
        <v>0.37</v>
      </c>
      <c r="E14" s="76">
        <v>0.51</v>
      </c>
    </row>
    <row r="15" spans="1:5" ht="19.95" customHeight="1" thickBot="1" x14ac:dyDescent="0.35">
      <c r="A15" s="162" t="s">
        <v>74</v>
      </c>
      <c r="B15" s="162"/>
      <c r="C15" s="162"/>
      <c r="D15" s="162"/>
      <c r="E15" s="162"/>
    </row>
    <row r="16" spans="1:5" ht="19.95" customHeight="1" x14ac:dyDescent="0.3">
      <c r="A16" s="9" t="s">
        <v>428</v>
      </c>
      <c r="B16" s="66">
        <v>40</v>
      </c>
      <c r="C16" s="67">
        <v>41</v>
      </c>
      <c r="D16" s="67">
        <v>31</v>
      </c>
      <c r="E16" s="67">
        <v>40</v>
      </c>
    </row>
    <row r="17" spans="1:7" ht="19.95" customHeight="1" x14ac:dyDescent="0.3">
      <c r="A17" s="369" t="s">
        <v>429</v>
      </c>
      <c r="B17" s="370">
        <v>0.12</v>
      </c>
      <c r="C17" s="370">
        <v>0.13</v>
      </c>
      <c r="D17" s="370">
        <v>0.12</v>
      </c>
      <c r="E17" s="370">
        <v>0.13</v>
      </c>
    </row>
    <row r="27" spans="1:7" ht="19.95" customHeight="1" x14ac:dyDescent="0.3">
      <c r="G27" s="58"/>
    </row>
    <row r="32" spans="1:7" ht="19.95" customHeight="1" x14ac:dyDescent="0.3">
      <c r="G32" s="12"/>
    </row>
    <row r="33" spans="7:7" ht="19.95" customHeight="1" x14ac:dyDescent="0.3">
      <c r="G33" s="12"/>
    </row>
    <row r="39" spans="7:7" ht="19.95" customHeight="1" x14ac:dyDescent="0.3">
      <c r="G39" s="44"/>
    </row>
    <row r="40" spans="7:7" ht="19.95" customHeight="1" x14ac:dyDescent="0.3">
      <c r="G40" s="44"/>
    </row>
    <row r="41" spans="7:7" ht="19.95" customHeight="1" x14ac:dyDescent="0.3">
      <c r="G41" s="44"/>
    </row>
    <row r="42" spans="7:7" ht="19.95" customHeight="1" x14ac:dyDescent="0.3">
      <c r="G42" s="44"/>
    </row>
    <row r="43" spans="7:7" ht="19.95" customHeight="1" x14ac:dyDescent="0.3">
      <c r="G43" s="44"/>
    </row>
    <row r="44" spans="7:7" ht="19.95" customHeight="1" x14ac:dyDescent="0.3">
      <c r="G44" s="44"/>
    </row>
    <row r="48" spans="7:7" ht="19.95" customHeight="1" x14ac:dyDescent="0.3">
      <c r="G48" s="73"/>
    </row>
    <row r="49" spans="7:7" ht="19.95" customHeight="1" x14ac:dyDescent="0.3">
      <c r="G49" s="74"/>
    </row>
    <row r="50" spans="7:7" ht="19.95" customHeight="1" x14ac:dyDescent="0.3">
      <c r="G50" s="72"/>
    </row>
    <row r="51" spans="7:7" ht="19.95" customHeight="1" x14ac:dyDescent="0.3">
      <c r="G51" s="72"/>
    </row>
    <row r="52" spans="7:7" ht="19.95" customHeight="1" x14ac:dyDescent="0.3">
      <c r="G52" s="72"/>
    </row>
    <row r="53" spans="7:7" ht="19.95" customHeight="1" x14ac:dyDescent="0.3">
      <c r="G53" s="72"/>
    </row>
    <row r="54" spans="7:7" ht="19.95" customHeight="1" x14ac:dyDescent="0.3">
      <c r="G54" s="72"/>
    </row>
    <row r="58" spans="7:7" ht="19.95" customHeight="1" x14ac:dyDescent="0.3">
      <c r="G58" s="28"/>
    </row>
    <row r="59" spans="7:7" ht="19.95" customHeight="1" x14ac:dyDescent="0.3">
      <c r="G59" s="72"/>
    </row>
    <row r="60" spans="7:7" ht="19.95" customHeight="1" x14ac:dyDescent="0.3">
      <c r="G60" s="72"/>
    </row>
    <row r="61" spans="7:7" ht="19.95" customHeight="1" x14ac:dyDescent="0.3">
      <c r="G61" s="72"/>
    </row>
    <row r="62" spans="7:7" ht="19.95" customHeight="1" x14ac:dyDescent="0.3">
      <c r="G62" s="72"/>
    </row>
    <row r="63" spans="7:7" ht="19.95" customHeight="1" x14ac:dyDescent="0.3">
      <c r="G63" s="72"/>
    </row>
    <row r="64" spans="7:7" ht="19.95" customHeight="1" x14ac:dyDescent="0.3">
      <c r="G64" s="72"/>
    </row>
    <row r="65" spans="4:7" ht="19.95" customHeight="1" x14ac:dyDescent="0.3">
      <c r="G65" s="28"/>
    </row>
    <row r="66" spans="4:7" ht="19.95" customHeight="1" x14ac:dyDescent="0.3">
      <c r="G66" s="28"/>
    </row>
    <row r="67" spans="4:7" ht="19.95" customHeight="1" x14ac:dyDescent="0.3">
      <c r="G67" s="28"/>
    </row>
    <row r="68" spans="4:7" ht="19.95" customHeight="1" x14ac:dyDescent="0.3">
      <c r="G68" s="73"/>
    </row>
    <row r="69" spans="4:7" ht="19.95" customHeight="1" x14ac:dyDescent="0.3">
      <c r="G69" s="72"/>
    </row>
    <row r="70" spans="4:7" ht="19.95" customHeight="1" x14ac:dyDescent="0.3">
      <c r="G70" s="72"/>
    </row>
    <row r="71" spans="4:7" ht="19.95" customHeight="1" x14ac:dyDescent="0.3">
      <c r="G71" s="72"/>
    </row>
    <row r="72" spans="4:7" ht="19.95" customHeight="1" x14ac:dyDescent="0.3">
      <c r="G72" s="74"/>
    </row>
    <row r="73" spans="4:7" ht="19.95" customHeight="1" x14ac:dyDescent="0.3">
      <c r="G73" s="72"/>
    </row>
    <row r="74" spans="4:7" ht="19.95" customHeight="1" x14ac:dyDescent="0.3">
      <c r="D74" s="71"/>
      <c r="G74" s="28"/>
    </row>
  </sheetData>
  <sheetProtection algorithmName="SHA-512" hashValue="Lrp7eJLfWWK37nigNsRU8SQo5p9uv4JYE+EBKiMTfUvCZCr+G03MLB0W+xFsNiPY7zit3m52BGlOVIyrXILoqw==" saltValue="g6HcKxfEIwBGOmNm4J8l/A==" spinCount="100000" sheet="1" objects="1" scenarios="1"/>
  <pageMargins left="0.7" right="0.7" top="0.75" bottom="0.75" header="0.3" footer="0.3"/>
  <customProperties>
    <customPr name="_pios_id" r:id="rId1"/>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pageSetUpPr autoPageBreaks="0"/>
  </sheetPr>
  <dimension ref="A1:M51"/>
  <sheetViews>
    <sheetView showGridLines="0" workbookViewId="0">
      <selection activeCell="K14" sqref="K14"/>
    </sheetView>
  </sheetViews>
  <sheetFormatPr defaultColWidth="8.88671875" defaultRowHeight="19.95" customHeight="1" x14ac:dyDescent="0.3"/>
  <cols>
    <col min="1" max="1" width="50.6640625" style="9" customWidth="1"/>
    <col min="2" max="2" width="19.44140625" style="9" customWidth="1"/>
    <col min="3" max="29" width="13.6640625" style="9" customWidth="1"/>
    <col min="30" max="16384" width="8.88671875" style="9"/>
  </cols>
  <sheetData>
    <row r="1" spans="1:7" ht="19.95" customHeight="1" x14ac:dyDescent="0.3">
      <c r="A1" s="111" t="s">
        <v>151</v>
      </c>
      <c r="B1" s="156">
        <v>2022</v>
      </c>
      <c r="C1" s="156">
        <v>2021</v>
      </c>
      <c r="D1" s="156">
        <v>2020</v>
      </c>
      <c r="E1" s="156">
        <v>2019</v>
      </c>
      <c r="F1" s="156">
        <v>2018</v>
      </c>
    </row>
    <row r="2" spans="1:7" ht="19.95" customHeight="1" x14ac:dyDescent="0.3">
      <c r="A2" s="9" t="s">
        <v>3</v>
      </c>
      <c r="B2" s="12">
        <v>0.99</v>
      </c>
      <c r="C2" s="313">
        <v>0.9</v>
      </c>
      <c r="D2" s="313">
        <v>1.04</v>
      </c>
      <c r="E2" s="69">
        <v>1.19</v>
      </c>
      <c r="F2" s="69">
        <v>0.48</v>
      </c>
    </row>
    <row r="3" spans="1:7" ht="19.95" customHeight="1" x14ac:dyDescent="0.3">
      <c r="A3" s="9" t="s">
        <v>2</v>
      </c>
      <c r="B3" s="12">
        <v>5.83</v>
      </c>
      <c r="C3" s="313">
        <v>1.97</v>
      </c>
      <c r="D3" s="313">
        <v>2.5299999999999998</v>
      </c>
      <c r="E3" s="69">
        <v>2.88</v>
      </c>
      <c r="F3" s="69">
        <v>3.49</v>
      </c>
    </row>
    <row r="4" spans="1:7" ht="19.95" customHeight="1" x14ac:dyDescent="0.3">
      <c r="A4" s="9" t="s">
        <v>1</v>
      </c>
      <c r="B4" s="12">
        <v>8.49</v>
      </c>
      <c r="C4" s="313">
        <v>8.85</v>
      </c>
      <c r="D4" s="313">
        <v>10</v>
      </c>
      <c r="E4" s="69">
        <v>12.96</v>
      </c>
      <c r="F4" s="69">
        <v>15.31</v>
      </c>
    </row>
    <row r="5" spans="1:7" ht="19.95" customHeight="1" x14ac:dyDescent="0.3">
      <c r="A5" s="9" t="s">
        <v>4</v>
      </c>
      <c r="B5" s="12">
        <v>5.86</v>
      </c>
      <c r="C5" s="330">
        <v>4.5599999999999996</v>
      </c>
      <c r="D5" s="313">
        <v>3.18</v>
      </c>
      <c r="E5" s="69">
        <v>4.3099999999999996</v>
      </c>
      <c r="F5" s="69">
        <v>6.03</v>
      </c>
    </row>
    <row r="6" spans="1:7" ht="19.95" customHeight="1" thickBot="1" x14ac:dyDescent="0.35">
      <c r="A6" s="144" t="s">
        <v>219</v>
      </c>
      <c r="B6" s="154">
        <f>SUM(B2:B5)</f>
        <v>21.17</v>
      </c>
      <c r="C6" s="314">
        <v>16.27</v>
      </c>
      <c r="D6" s="314">
        <v>16.760000000000002</v>
      </c>
      <c r="E6" s="215">
        <v>21.35</v>
      </c>
      <c r="F6" s="215">
        <v>25.31</v>
      </c>
    </row>
    <row r="7" spans="1:7" s="116" customFormat="1" ht="19.95" customHeight="1" x14ac:dyDescent="0.3">
      <c r="A7" s="116" t="s">
        <v>220</v>
      </c>
    </row>
    <row r="8" spans="1:7" ht="19.95" customHeight="1" x14ac:dyDescent="0.3">
      <c r="C8" s="12"/>
      <c r="D8" s="12"/>
    </row>
    <row r="9" spans="1:7" ht="19.95" customHeight="1" x14ac:dyDescent="0.3">
      <c r="A9" s="111" t="s">
        <v>229</v>
      </c>
      <c r="B9" s="156">
        <v>2022</v>
      </c>
      <c r="C9" s="156">
        <v>2021</v>
      </c>
      <c r="D9" s="156">
        <v>2020</v>
      </c>
      <c r="E9" s="156">
        <v>2019</v>
      </c>
      <c r="F9" s="156">
        <v>2018</v>
      </c>
    </row>
    <row r="10" spans="1:7" ht="19.95" customHeight="1" x14ac:dyDescent="0.3">
      <c r="A10" s="9" t="s">
        <v>152</v>
      </c>
      <c r="B10" s="12">
        <v>0.53</v>
      </c>
      <c r="C10" s="71">
        <v>0.29779404999999998</v>
      </c>
      <c r="D10" s="9">
        <v>0.19</v>
      </c>
      <c r="E10" s="216">
        <v>0.28000000000000003</v>
      </c>
      <c r="F10" s="82">
        <v>0.28000000000000003</v>
      </c>
      <c r="G10" s="444"/>
    </row>
    <row r="11" spans="1:7" ht="19.95" customHeight="1" x14ac:dyDescent="0.3">
      <c r="A11" s="9" t="s">
        <v>153</v>
      </c>
      <c r="B11" s="12">
        <v>8.58</v>
      </c>
      <c r="C11" s="71">
        <v>8.5058459559061301</v>
      </c>
      <c r="D11" s="9">
        <v>9.32</v>
      </c>
      <c r="E11" s="216">
        <v>13.3</v>
      </c>
      <c r="F11" s="82">
        <v>16.02</v>
      </c>
      <c r="G11" s="444"/>
    </row>
    <row r="12" spans="1:7" ht="19.95" customHeight="1" x14ac:dyDescent="0.3">
      <c r="A12" s="9" t="s">
        <v>154</v>
      </c>
      <c r="B12" s="12">
        <v>3.29</v>
      </c>
      <c r="C12" s="71">
        <v>2.9600265977014599</v>
      </c>
      <c r="D12" s="9">
        <v>1.98</v>
      </c>
      <c r="E12" s="216">
        <v>3.72</v>
      </c>
      <c r="F12" s="82">
        <v>3.96</v>
      </c>
      <c r="G12" s="444"/>
    </row>
    <row r="13" spans="1:7" ht="19.95" customHeight="1" x14ac:dyDescent="0.3">
      <c r="A13" s="9" t="s">
        <v>155</v>
      </c>
      <c r="B13" s="70">
        <v>1</v>
      </c>
      <c r="C13" s="71">
        <v>1.0353567006467801</v>
      </c>
      <c r="D13" s="9">
        <v>1.38</v>
      </c>
      <c r="E13" s="216">
        <v>0.81</v>
      </c>
      <c r="F13" s="82">
        <v>0.76</v>
      </c>
      <c r="G13" s="444"/>
    </row>
    <row r="14" spans="1:7" ht="19.95" customHeight="1" x14ac:dyDescent="0.3">
      <c r="A14" s="9" t="s">
        <v>156</v>
      </c>
      <c r="B14" s="12">
        <v>5.89</v>
      </c>
      <c r="C14" s="71">
        <v>1.4672750836722701</v>
      </c>
      <c r="D14" s="9">
        <v>1.17</v>
      </c>
      <c r="E14" s="216">
        <v>1.86</v>
      </c>
      <c r="F14" s="82">
        <v>2.29</v>
      </c>
      <c r="G14" s="444"/>
    </row>
    <row r="15" spans="1:7" ht="19.95" customHeight="1" thickBot="1" x14ac:dyDescent="0.35">
      <c r="A15" s="144" t="s">
        <v>334</v>
      </c>
      <c r="B15" s="154">
        <v>1.93</v>
      </c>
      <c r="C15" s="217">
        <v>2.0018735490345998</v>
      </c>
      <c r="D15" s="218">
        <v>2.71</v>
      </c>
      <c r="E15" s="217">
        <v>1.38</v>
      </c>
      <c r="F15" s="217">
        <v>2</v>
      </c>
      <c r="G15" s="444"/>
    </row>
    <row r="16" spans="1:7" s="116" customFormat="1" ht="19.95" customHeight="1" x14ac:dyDescent="0.3">
      <c r="A16" s="116" t="s">
        <v>220</v>
      </c>
    </row>
    <row r="17" spans="1:13" s="116" customFormat="1" ht="19.95" customHeight="1" x14ac:dyDescent="0.3">
      <c r="A17" s="116" t="s">
        <v>335</v>
      </c>
    </row>
    <row r="18" spans="1:13" s="116" customFormat="1" ht="19.95" customHeight="1" x14ac:dyDescent="0.3"/>
    <row r="19" spans="1:13" s="116" customFormat="1" ht="19.95" customHeight="1" x14ac:dyDescent="0.3">
      <c r="A19" s="111" t="s">
        <v>231</v>
      </c>
      <c r="B19" s="156">
        <v>2022</v>
      </c>
      <c r="C19" s="156">
        <v>2021</v>
      </c>
      <c r="D19" s="156">
        <v>2020</v>
      </c>
      <c r="E19" s="156">
        <v>2019</v>
      </c>
      <c r="F19" s="156">
        <v>2018</v>
      </c>
    </row>
    <row r="20" spans="1:13" s="116" customFormat="1" ht="19.95" customHeight="1" x14ac:dyDescent="0.3">
      <c r="A20" s="9" t="s">
        <v>152</v>
      </c>
      <c r="B20" s="70">
        <v>0</v>
      </c>
      <c r="C20" s="71">
        <v>7.7003999999999996E-3</v>
      </c>
      <c r="D20" s="71">
        <v>1.8199500000000001E-3</v>
      </c>
      <c r="E20" s="71">
        <v>1.5243500000000001E-3</v>
      </c>
      <c r="F20" s="71">
        <v>0</v>
      </c>
      <c r="G20" s="478"/>
      <c r="H20"/>
      <c r="I20" s="538"/>
      <c r="J20" s="538"/>
      <c r="K20" s="538"/>
      <c r="L20" s="538"/>
    </row>
    <row r="21" spans="1:13" s="116" customFormat="1" ht="19.95" customHeight="1" x14ac:dyDescent="0.3">
      <c r="A21" s="9" t="s">
        <v>153</v>
      </c>
      <c r="B21" s="70">
        <v>0</v>
      </c>
      <c r="C21" s="71">
        <v>4.6591189999999998E-2</v>
      </c>
      <c r="D21" s="71">
        <v>0.21600813904339899</v>
      </c>
      <c r="E21" s="82">
        <v>4.837031E-2</v>
      </c>
      <c r="F21" s="82">
        <v>1.02050172605E-2</v>
      </c>
    </row>
    <row r="22" spans="1:13" s="116" customFormat="1" ht="19.95" customHeight="1" x14ac:dyDescent="0.3">
      <c r="A22" s="9" t="s">
        <v>154</v>
      </c>
      <c r="B22" s="70">
        <v>0.26</v>
      </c>
      <c r="C22" s="71">
        <v>8.8789935905999803E-2</v>
      </c>
      <c r="D22" s="71">
        <v>8.2852286632800004E-2</v>
      </c>
      <c r="E22" s="71">
        <v>0.27215804999999998</v>
      </c>
      <c r="F22" s="71">
        <v>0.1915440594998</v>
      </c>
    </row>
    <row r="23" spans="1:13" s="116" customFormat="1" ht="19.95" customHeight="1" x14ac:dyDescent="0.3">
      <c r="A23" s="9" t="s">
        <v>155</v>
      </c>
      <c r="B23" s="70">
        <v>0.63</v>
      </c>
      <c r="C23" s="71">
        <v>0.54849478141199903</v>
      </c>
      <c r="D23" s="71">
        <v>0.55130580236890003</v>
      </c>
      <c r="E23" s="82">
        <v>0.59594493999999998</v>
      </c>
      <c r="F23" s="82">
        <v>0.21244909964729999</v>
      </c>
    </row>
    <row r="24" spans="1:13" s="116" customFormat="1" ht="19.95" customHeight="1" x14ac:dyDescent="0.3">
      <c r="A24" s="9" t="s">
        <v>156</v>
      </c>
      <c r="B24" s="70">
        <v>0</v>
      </c>
      <c r="C24" s="71">
        <v>4.2485527956199497E-2</v>
      </c>
      <c r="D24" s="71">
        <v>1.5395560000000001E-2</v>
      </c>
      <c r="E24" s="82">
        <v>0.17768157000000001</v>
      </c>
      <c r="F24" s="82">
        <v>1.7273718E-2</v>
      </c>
    </row>
    <row r="25" spans="1:13" s="116" customFormat="1" ht="19.95" customHeight="1" thickBot="1" x14ac:dyDescent="0.35">
      <c r="A25" s="144" t="s">
        <v>334</v>
      </c>
      <c r="B25" s="267">
        <v>0.1</v>
      </c>
      <c r="C25" s="173">
        <v>0.1612285770346</v>
      </c>
      <c r="D25" s="173">
        <v>0.17375181339609999</v>
      </c>
      <c r="E25" s="217">
        <v>9.4028860000000006E-2</v>
      </c>
      <c r="F25" s="217">
        <v>4.8556396028799999E-2</v>
      </c>
    </row>
    <row r="26" spans="1:13" s="116" customFormat="1" ht="19.95" customHeight="1" x14ac:dyDescent="0.3">
      <c r="A26" s="116" t="s">
        <v>222</v>
      </c>
      <c r="D26" s="127"/>
    </row>
    <row r="27" spans="1:13" s="116" customFormat="1" ht="19.95" customHeight="1" x14ac:dyDescent="0.3"/>
    <row r="28" spans="1:13" s="116" customFormat="1" ht="19.95" customHeight="1" x14ac:dyDescent="0.3">
      <c r="A28" s="111" t="s">
        <v>232</v>
      </c>
      <c r="B28" s="156">
        <v>2022</v>
      </c>
      <c r="C28" s="156">
        <v>2021</v>
      </c>
      <c r="D28" s="156">
        <v>2020</v>
      </c>
      <c r="E28" s="156">
        <v>2019</v>
      </c>
      <c r="F28" s="156">
        <v>2018</v>
      </c>
    </row>
    <row r="29" spans="1:13" s="116" customFormat="1" ht="19.95" customHeight="1" x14ac:dyDescent="0.3">
      <c r="A29" s="9" t="s">
        <v>152</v>
      </c>
      <c r="B29" s="70">
        <v>0</v>
      </c>
      <c r="C29" s="71">
        <v>0</v>
      </c>
      <c r="D29" s="71">
        <v>6.3567416000002E-2</v>
      </c>
      <c r="E29" s="82">
        <v>7.6927800000000005E-2</v>
      </c>
      <c r="F29" s="82">
        <v>5.5555662156214998E-2</v>
      </c>
    </row>
    <row r="30" spans="1:13" s="116" customFormat="1" ht="19.95" customHeight="1" x14ac:dyDescent="0.3">
      <c r="A30" s="9" t="s">
        <v>153</v>
      </c>
      <c r="B30" s="70">
        <v>0.4</v>
      </c>
      <c r="C30" s="71">
        <v>0.37824207590613601</v>
      </c>
      <c r="D30" s="71">
        <v>0.12994752666999301</v>
      </c>
      <c r="E30" s="82">
        <v>0.15669548</v>
      </c>
      <c r="F30" s="82">
        <v>0.12919818608660899</v>
      </c>
    </row>
    <row r="31" spans="1:13" ht="19.95" customHeight="1" x14ac:dyDescent="0.3">
      <c r="A31" s="9" t="s">
        <v>154</v>
      </c>
      <c r="B31" s="70">
        <v>1.02</v>
      </c>
      <c r="C31" s="71">
        <v>1.29633799179547</v>
      </c>
      <c r="D31" s="71">
        <v>1.31646253789382</v>
      </c>
      <c r="E31" s="82">
        <v>2.2159166899999998</v>
      </c>
      <c r="F31" s="82">
        <v>2.5823146976431102</v>
      </c>
      <c r="G31" s="116"/>
      <c r="H31" s="116"/>
      <c r="I31" s="116"/>
      <c r="J31" s="116"/>
      <c r="K31" s="116"/>
      <c r="L31" s="116"/>
      <c r="M31" s="116"/>
    </row>
    <row r="32" spans="1:13" ht="19.95" customHeight="1" x14ac:dyDescent="0.3">
      <c r="A32" s="9" t="s">
        <v>155</v>
      </c>
      <c r="B32" s="70">
        <v>0</v>
      </c>
      <c r="C32" s="71">
        <v>7.4342599234783993E-2</v>
      </c>
      <c r="D32" s="71">
        <v>8.1842497193496996E-2</v>
      </c>
      <c r="E32" s="82">
        <v>9.0299039999999997E-2</v>
      </c>
      <c r="F32" s="82">
        <v>4.7044794311008997E-2</v>
      </c>
      <c r="G32" s="444"/>
    </row>
    <row r="33" spans="1:7" ht="19.95" customHeight="1" x14ac:dyDescent="0.3">
      <c r="A33" s="9" t="s">
        <v>156</v>
      </c>
      <c r="B33" s="70">
        <v>4.41</v>
      </c>
      <c r="C33" s="71">
        <v>0.20585060571607</v>
      </c>
      <c r="D33" s="71">
        <v>9.3037208332101995E-2</v>
      </c>
      <c r="E33" s="82">
        <v>0.23307506</v>
      </c>
      <c r="F33" s="82">
        <v>0.57486766483662699</v>
      </c>
      <c r="G33" s="444"/>
    </row>
    <row r="34" spans="1:7" ht="19.95" customHeight="1" thickBot="1" x14ac:dyDescent="0.35">
      <c r="A34" s="144" t="s">
        <v>334</v>
      </c>
      <c r="B34" s="267">
        <v>0</v>
      </c>
      <c r="C34" s="173">
        <v>1.2888611999996E-2</v>
      </c>
      <c r="D34" s="173">
        <v>0.85011401750002802</v>
      </c>
      <c r="E34" s="217">
        <v>0.10682419999999999</v>
      </c>
      <c r="F34" s="217">
        <v>0.10229833802761</v>
      </c>
    </row>
    <row r="35" spans="1:7" ht="19.95" customHeight="1" x14ac:dyDescent="0.3">
      <c r="D35" s="71"/>
    </row>
    <row r="36" spans="1:7" ht="19.95" customHeight="1" x14ac:dyDescent="0.3">
      <c r="A36" s="111" t="s">
        <v>233</v>
      </c>
      <c r="B36" s="156">
        <v>2022</v>
      </c>
      <c r="C36" s="156">
        <v>2021</v>
      </c>
      <c r="D36" s="156">
        <v>2020</v>
      </c>
      <c r="E36" s="156">
        <v>2019</v>
      </c>
      <c r="F36" s="156">
        <v>2018</v>
      </c>
    </row>
    <row r="37" spans="1:7" ht="19.95" customHeight="1" x14ac:dyDescent="0.3">
      <c r="A37" s="9" t="s">
        <v>152</v>
      </c>
      <c r="B37" s="12">
        <v>0.33</v>
      </c>
      <c r="C37" s="71">
        <v>0.13477848000000001</v>
      </c>
      <c r="D37" s="71">
        <v>2.51075E-3</v>
      </c>
      <c r="E37" s="82">
        <v>5.7355100000000001E-3</v>
      </c>
      <c r="F37" s="82">
        <v>3.07406E-3</v>
      </c>
      <c r="G37" s="444"/>
    </row>
    <row r="38" spans="1:7" ht="19.95" customHeight="1" x14ac:dyDescent="0.3">
      <c r="A38" s="9" t="s">
        <v>153</v>
      </c>
      <c r="B38" s="12">
        <v>5.66</v>
      </c>
      <c r="C38" s="71">
        <v>6.1826046500000098</v>
      </c>
      <c r="D38" s="71">
        <v>8.2818795499999993</v>
      </c>
      <c r="E38" s="82">
        <v>11.374393899999999</v>
      </c>
      <c r="F38" s="82">
        <v>13.842921970000001</v>
      </c>
      <c r="G38" s="444"/>
    </row>
    <row r="39" spans="1:7" ht="19.95" customHeight="1" x14ac:dyDescent="0.3">
      <c r="A39" s="9" t="s">
        <v>154</v>
      </c>
      <c r="B39" s="12">
        <v>1.45</v>
      </c>
      <c r="C39" s="71">
        <v>1.43420053</v>
      </c>
      <c r="D39" s="71">
        <v>0.37192984000000001</v>
      </c>
      <c r="E39" s="82">
        <v>0.61195136000000006</v>
      </c>
      <c r="F39" s="82">
        <v>0.50450074</v>
      </c>
      <c r="G39" s="444"/>
    </row>
    <row r="40" spans="1:7" ht="19.95" customHeight="1" x14ac:dyDescent="0.3">
      <c r="A40" s="9" t="s">
        <v>155</v>
      </c>
      <c r="B40" s="12">
        <v>0.24</v>
      </c>
      <c r="C40" s="71">
        <v>0.23417821999999999</v>
      </c>
      <c r="D40" s="71">
        <v>0.64401039999999998</v>
      </c>
      <c r="E40" s="82">
        <v>6.3656879999999999E-2</v>
      </c>
      <c r="F40" s="82">
        <v>4.1333769999999999E-2</v>
      </c>
      <c r="G40" s="444"/>
    </row>
    <row r="41" spans="1:7" ht="19.95" customHeight="1" x14ac:dyDescent="0.3">
      <c r="A41" s="9" t="s">
        <v>156</v>
      </c>
      <c r="B41" s="12">
        <v>0.7</v>
      </c>
      <c r="C41" s="71">
        <v>0.71691109000000097</v>
      </c>
      <c r="D41" s="71">
        <v>0.64544837000000099</v>
      </c>
      <c r="E41" s="82">
        <v>0.86246657999999998</v>
      </c>
      <c r="F41" s="82">
        <v>0.89661542000000005</v>
      </c>
      <c r="G41" s="444"/>
    </row>
    <row r="42" spans="1:7" ht="19.95" customHeight="1" thickBot="1" x14ac:dyDescent="0.35">
      <c r="A42" s="144" t="s">
        <v>334</v>
      </c>
      <c r="B42" s="154">
        <v>0.11</v>
      </c>
      <c r="C42" s="173">
        <v>0.14679324999999999</v>
      </c>
      <c r="D42" s="173">
        <v>5.2866700000000003E-2</v>
      </c>
      <c r="E42" s="217">
        <v>4.6225830000000002E-2</v>
      </c>
      <c r="F42" s="217">
        <v>2.6537680000000001E-2</v>
      </c>
      <c r="G42" s="444"/>
    </row>
    <row r="44" spans="1:7" ht="19.95" customHeight="1" x14ac:dyDescent="0.3">
      <c r="A44" s="111" t="s">
        <v>230</v>
      </c>
      <c r="B44" s="156">
        <v>2022</v>
      </c>
      <c r="C44" s="156">
        <v>2021</v>
      </c>
      <c r="D44" s="156">
        <v>2020</v>
      </c>
      <c r="E44" s="156">
        <v>2019</v>
      </c>
      <c r="F44" s="156">
        <v>2018</v>
      </c>
    </row>
    <row r="45" spans="1:7" ht="19.95" customHeight="1" x14ac:dyDescent="0.3">
      <c r="A45" s="9" t="s">
        <v>152</v>
      </c>
      <c r="B45" s="70">
        <v>0.2</v>
      </c>
      <c r="C45" s="71">
        <v>0.15531517</v>
      </c>
      <c r="D45" s="71">
        <v>0.12599411999999999</v>
      </c>
      <c r="E45" s="82">
        <v>0.19731908000000001</v>
      </c>
      <c r="F45" s="82">
        <v>0.22307099999999999</v>
      </c>
      <c r="G45" s="444"/>
    </row>
    <row r="46" spans="1:7" ht="19.95" customHeight="1" x14ac:dyDescent="0.3">
      <c r="A46" s="9" t="s">
        <v>153</v>
      </c>
      <c r="B46" s="70">
        <v>2.52</v>
      </c>
      <c r="C46" s="71">
        <v>1.8984080400000001</v>
      </c>
      <c r="D46" s="71">
        <v>0.69637751999999997</v>
      </c>
      <c r="E46" s="82">
        <v>1.7229192799999999</v>
      </c>
      <c r="F46" s="82">
        <v>2.0404100000000001</v>
      </c>
      <c r="G46" s="444"/>
    </row>
    <row r="47" spans="1:7" ht="19.95" customHeight="1" x14ac:dyDescent="0.3">
      <c r="A47" s="9" t="s">
        <v>154</v>
      </c>
      <c r="B47" s="70">
        <v>0.55000000000000004</v>
      </c>
      <c r="C47" s="71">
        <v>0.14069814</v>
      </c>
      <c r="D47" s="82">
        <v>0.21349340999999999</v>
      </c>
      <c r="E47" s="82">
        <v>0.61533393999999997</v>
      </c>
      <c r="F47" s="82">
        <v>0.67793199999999998</v>
      </c>
      <c r="G47" s="444"/>
    </row>
    <row r="48" spans="1:7" ht="19.95" customHeight="1" x14ac:dyDescent="0.3">
      <c r="A48" s="9" t="s">
        <v>155</v>
      </c>
      <c r="B48" s="70">
        <v>0.1</v>
      </c>
      <c r="C48" s="71">
        <v>0.1783411</v>
      </c>
      <c r="D48" s="71">
        <v>9.9083459999999998E-2</v>
      </c>
      <c r="E48" s="82">
        <v>5.7935090000000002E-2</v>
      </c>
      <c r="F48" s="82">
        <v>0.45940900000000001</v>
      </c>
      <c r="G48" s="444"/>
    </row>
    <row r="49" spans="1:7" ht="19.95" customHeight="1" x14ac:dyDescent="0.3">
      <c r="A49" s="9" t="s">
        <v>156</v>
      </c>
      <c r="B49" s="70">
        <v>0.77</v>
      </c>
      <c r="C49" s="71">
        <v>0.50202785999999999</v>
      </c>
      <c r="D49" s="71">
        <v>0.41875680999999998</v>
      </c>
      <c r="E49" s="82">
        <v>0.58226688000000004</v>
      </c>
      <c r="F49" s="82">
        <v>0.80074699999999999</v>
      </c>
      <c r="G49" s="444"/>
    </row>
    <row r="50" spans="1:7" ht="19.95" customHeight="1" thickBot="1" x14ac:dyDescent="0.35">
      <c r="A50" s="144" t="s">
        <v>334</v>
      </c>
      <c r="B50" s="267">
        <v>1.72</v>
      </c>
      <c r="C50" s="173">
        <v>1.68096311</v>
      </c>
      <c r="D50" s="173">
        <v>1.6305269499999999</v>
      </c>
      <c r="E50" s="217">
        <v>1.1355270200000001</v>
      </c>
      <c r="F50" s="217">
        <v>1.8269820000000001</v>
      </c>
      <c r="G50" s="444"/>
    </row>
    <row r="51" spans="1:7" ht="19.95" customHeight="1" x14ac:dyDescent="0.3">
      <c r="A51" s="116" t="s">
        <v>221</v>
      </c>
      <c r="B51" s="116"/>
      <c r="C51" s="116"/>
      <c r="D51" s="127"/>
      <c r="E51" s="116"/>
      <c r="F51" s="116"/>
    </row>
  </sheetData>
  <sheetProtection algorithmName="SHA-512" hashValue="va9tSyoVIdeTrYIaso6pHkfgexNS+fSWRZsarjI96kaw0ExBBnKEKrlPtqe6Y+cXedtyd6dNsYRFIStnw8HTDQ==" saltValue="3CWwlssIRtzZZJabueBKww==" spinCount="100000" sheet="1" objects="1" scenarios="1"/>
  <pageMargins left="0.7" right="0.7" top="0.75" bottom="0.75" header="0.3" footer="0.3"/>
  <customProperties>
    <customPr name="_pios_id" r:id="rId1"/>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4879A-B99E-4526-B6D1-C6AC2AE35C6E}">
  <sheetPr>
    <tabColor rgb="FFFFC000"/>
    <pageSetUpPr autoPageBreaks="0"/>
  </sheetPr>
  <dimension ref="A1:G49"/>
  <sheetViews>
    <sheetView showGridLines="0" workbookViewId="0">
      <selection activeCell="C44" sqref="C44"/>
    </sheetView>
  </sheetViews>
  <sheetFormatPr defaultColWidth="8.5546875" defaultRowHeight="20.100000000000001" customHeight="1" x14ac:dyDescent="0.3"/>
  <cols>
    <col min="1" max="1" width="50.5546875" style="9" customWidth="1"/>
    <col min="2" max="5" width="13.5546875" style="9" customWidth="1"/>
    <col min="6" max="6" width="9.88671875" style="9" customWidth="1"/>
    <col min="7" max="16384" width="8.5546875" style="9"/>
  </cols>
  <sheetData>
    <row r="1" spans="1:6" ht="20.100000000000001" customHeight="1" x14ac:dyDescent="0.3">
      <c r="A1" s="111" t="s">
        <v>385</v>
      </c>
      <c r="B1" s="111"/>
      <c r="C1" s="111"/>
      <c r="D1" s="111"/>
    </row>
    <row r="2" spans="1:6" s="28" customFormat="1" ht="20.100000000000001" customHeight="1" x14ac:dyDescent="0.3">
      <c r="A2" s="17"/>
      <c r="B2" s="17"/>
      <c r="E2" s="9"/>
    </row>
    <row r="3" spans="1:6" ht="20.100000000000001" customHeight="1" x14ac:dyDescent="0.3">
      <c r="A3" s="111" t="s">
        <v>277</v>
      </c>
      <c r="B3" s="111"/>
      <c r="C3" s="111"/>
      <c r="D3" s="111"/>
      <c r="E3" s="111"/>
      <c r="F3" s="12"/>
    </row>
    <row r="4" spans="1:6" ht="20.100000000000001" customHeight="1" x14ac:dyDescent="0.3">
      <c r="A4" s="111" t="s">
        <v>187</v>
      </c>
      <c r="B4" s="156">
        <v>2022</v>
      </c>
      <c r="C4" s="156">
        <v>2021</v>
      </c>
      <c r="D4" s="156">
        <v>2020</v>
      </c>
      <c r="E4" s="156">
        <v>2019</v>
      </c>
      <c r="F4" s="46"/>
    </row>
    <row r="5" spans="1:6" ht="20.100000000000001" customHeight="1" x14ac:dyDescent="0.3">
      <c r="A5" s="239" t="s">
        <v>75</v>
      </c>
      <c r="B5" s="31">
        <v>0</v>
      </c>
      <c r="C5" s="31">
        <v>0</v>
      </c>
      <c r="D5" s="31">
        <v>0</v>
      </c>
      <c r="E5" s="97">
        <v>0</v>
      </c>
    </row>
    <row r="6" spans="1:6" ht="20.100000000000001" customHeight="1" x14ac:dyDescent="0.3">
      <c r="A6" s="239" t="s">
        <v>15</v>
      </c>
      <c r="B6" s="31">
        <v>0</v>
      </c>
      <c r="C6" s="31">
        <v>0</v>
      </c>
      <c r="D6" s="31">
        <v>0</v>
      </c>
      <c r="E6" s="97">
        <v>1</v>
      </c>
    </row>
    <row r="7" spans="1:6" ht="20.100000000000001" customHeight="1" x14ac:dyDescent="0.3">
      <c r="A7" s="239" t="s">
        <v>13</v>
      </c>
      <c r="B7" s="31">
        <v>0</v>
      </c>
      <c r="C7" s="31">
        <v>0</v>
      </c>
      <c r="D7" s="31">
        <v>0</v>
      </c>
      <c r="E7" s="97">
        <v>0</v>
      </c>
    </row>
    <row r="8" spans="1:6" ht="20.100000000000001" customHeight="1" x14ac:dyDescent="0.3">
      <c r="A8" s="239" t="s">
        <v>14</v>
      </c>
      <c r="B8" s="31">
        <v>0</v>
      </c>
      <c r="C8" s="31">
        <v>0</v>
      </c>
      <c r="D8" s="117">
        <v>0</v>
      </c>
      <c r="E8" s="97">
        <v>0</v>
      </c>
    </row>
    <row r="9" spans="1:6" ht="20.100000000000001" customHeight="1" x14ac:dyDescent="0.3">
      <c r="A9" s="239" t="s">
        <v>10</v>
      </c>
      <c r="B9" s="31">
        <v>7</v>
      </c>
      <c r="C9" s="31">
        <v>8</v>
      </c>
      <c r="D9" s="31">
        <v>5</v>
      </c>
      <c r="E9" s="97">
        <v>5</v>
      </c>
    </row>
    <row r="10" spans="1:6" ht="20.100000000000001" customHeight="1" x14ac:dyDescent="0.3">
      <c r="A10" s="239" t="s">
        <v>11</v>
      </c>
      <c r="B10" s="31">
        <v>9</v>
      </c>
      <c r="C10" s="31">
        <v>4</v>
      </c>
      <c r="D10" s="31">
        <v>7</v>
      </c>
      <c r="E10" s="97">
        <v>13</v>
      </c>
    </row>
    <row r="11" spans="1:6" ht="20.100000000000001" customHeight="1" x14ac:dyDescent="0.3">
      <c r="A11" s="239" t="s">
        <v>12</v>
      </c>
      <c r="B11" s="31">
        <v>22</v>
      </c>
      <c r="C11" s="31">
        <v>14</v>
      </c>
      <c r="D11" s="31">
        <v>13</v>
      </c>
      <c r="E11" s="97">
        <v>21</v>
      </c>
    </row>
    <row r="12" spans="1:6" ht="20.100000000000001" customHeight="1" x14ac:dyDescent="0.3">
      <c r="A12" s="239" t="s">
        <v>16</v>
      </c>
      <c r="B12" s="31">
        <v>50</v>
      </c>
      <c r="C12" s="31">
        <v>35</v>
      </c>
      <c r="D12" s="31">
        <v>105</v>
      </c>
      <c r="E12" s="97">
        <v>37</v>
      </c>
    </row>
    <row r="13" spans="1:6" ht="20.100000000000001" customHeight="1" x14ac:dyDescent="0.3">
      <c r="A13" s="239" t="s">
        <v>188</v>
      </c>
      <c r="B13" s="31">
        <v>4</v>
      </c>
      <c r="C13" s="31">
        <v>4</v>
      </c>
      <c r="D13" s="31">
        <v>9</v>
      </c>
      <c r="E13" s="97">
        <v>0</v>
      </c>
    </row>
    <row r="14" spans="1:6" ht="20.100000000000001" customHeight="1" thickBot="1" x14ac:dyDescent="0.35">
      <c r="A14" s="240" t="s">
        <v>0</v>
      </c>
      <c r="B14" s="243">
        <f>SUM(B5:B13)</f>
        <v>92</v>
      </c>
      <c r="C14" s="241">
        <f>SUM(C5:C13)</f>
        <v>65</v>
      </c>
      <c r="D14" s="241">
        <f>SUM(D5:D13)</f>
        <v>139</v>
      </c>
      <c r="E14" s="241">
        <f>SUM(E5:E13)</f>
        <v>77</v>
      </c>
    </row>
    <row r="16" spans="1:6" ht="20.100000000000001" customHeight="1" x14ac:dyDescent="0.3">
      <c r="A16" s="111" t="s">
        <v>317</v>
      </c>
      <c r="B16" s="111"/>
      <c r="C16" s="111"/>
      <c r="D16" s="111"/>
      <c r="E16" s="111"/>
    </row>
    <row r="17" spans="1:7" ht="20.100000000000001" customHeight="1" x14ac:dyDescent="0.3">
      <c r="A17" s="111" t="s">
        <v>206</v>
      </c>
      <c r="B17" s="156">
        <v>2022</v>
      </c>
      <c r="C17" s="156">
        <v>2021</v>
      </c>
      <c r="D17" s="156">
        <v>2020</v>
      </c>
      <c r="E17" s="156">
        <v>2019</v>
      </c>
      <c r="F17" s="46"/>
    </row>
    <row r="18" spans="1:7" ht="20.100000000000001" customHeight="1" x14ac:dyDescent="0.3">
      <c r="A18" s="239" t="s">
        <v>204</v>
      </c>
      <c r="B18" s="31">
        <v>0</v>
      </c>
      <c r="C18" s="31">
        <f>1+7+1</f>
        <v>9</v>
      </c>
      <c r="D18" s="117">
        <f>5+2+1+9</f>
        <v>17</v>
      </c>
      <c r="E18" s="97">
        <v>8</v>
      </c>
    </row>
    <row r="19" spans="1:7" ht="20.100000000000001" customHeight="1" x14ac:dyDescent="0.3">
      <c r="A19" s="239" t="s">
        <v>837</v>
      </c>
      <c r="B19" s="31">
        <v>48</v>
      </c>
      <c r="C19" s="31">
        <f>1+1+4</f>
        <v>6</v>
      </c>
      <c r="D19" s="31">
        <f>1+3+8</f>
        <v>12</v>
      </c>
      <c r="E19" s="97">
        <v>18</v>
      </c>
    </row>
    <row r="20" spans="1:7" ht="20.100000000000001" customHeight="1" x14ac:dyDescent="0.3">
      <c r="A20" s="239" t="s">
        <v>836</v>
      </c>
      <c r="B20" s="31">
        <v>2</v>
      </c>
      <c r="C20" s="31">
        <v>0</v>
      </c>
      <c r="D20" s="31">
        <v>0</v>
      </c>
      <c r="E20" s="97">
        <v>7</v>
      </c>
    </row>
    <row r="21" spans="1:7" ht="20.100000000000001" customHeight="1" x14ac:dyDescent="0.3">
      <c r="A21" s="239" t="s">
        <v>207</v>
      </c>
      <c r="B21" s="31">
        <v>7</v>
      </c>
      <c r="C21" s="31">
        <f>6+4</f>
        <v>10</v>
      </c>
      <c r="D21" s="31">
        <v>9</v>
      </c>
      <c r="E21" s="97">
        <v>18</v>
      </c>
    </row>
    <row r="22" spans="1:7" ht="20.100000000000001" customHeight="1" x14ac:dyDescent="0.3">
      <c r="A22" s="239" t="s">
        <v>208</v>
      </c>
      <c r="B22" s="31">
        <v>16</v>
      </c>
      <c r="C22" s="31">
        <f>18+7</f>
        <v>25</v>
      </c>
      <c r="D22" s="31">
        <v>75</v>
      </c>
      <c r="E22" s="97">
        <v>11</v>
      </c>
    </row>
    <row r="23" spans="1:7" ht="20.100000000000001" customHeight="1" x14ac:dyDescent="0.3">
      <c r="A23" s="239" t="s">
        <v>209</v>
      </c>
      <c r="B23" s="31">
        <v>2</v>
      </c>
      <c r="C23" s="31">
        <v>0</v>
      </c>
      <c r="D23" s="31">
        <v>3</v>
      </c>
      <c r="E23" s="97">
        <v>4</v>
      </c>
    </row>
    <row r="24" spans="1:7" ht="20.100000000000001" customHeight="1" x14ac:dyDescent="0.3">
      <c r="A24" s="239" t="s">
        <v>835</v>
      </c>
      <c r="B24" s="31">
        <v>0</v>
      </c>
      <c r="C24" s="31">
        <v>0</v>
      </c>
      <c r="D24" s="31">
        <v>0</v>
      </c>
      <c r="E24" s="97">
        <v>0</v>
      </c>
    </row>
    <row r="25" spans="1:7" ht="20.100000000000001" customHeight="1" x14ac:dyDescent="0.3">
      <c r="A25" s="239" t="s">
        <v>210</v>
      </c>
      <c r="B25" s="31">
        <v>7</v>
      </c>
      <c r="C25" s="31">
        <f>5</f>
        <v>5</v>
      </c>
      <c r="D25" s="31">
        <f>4+4</f>
        <v>8</v>
      </c>
      <c r="E25" s="97">
        <v>3</v>
      </c>
    </row>
    <row r="26" spans="1:7" ht="20.100000000000001" customHeight="1" x14ac:dyDescent="0.3">
      <c r="A26" s="239" t="s">
        <v>834</v>
      </c>
      <c r="B26" s="31">
        <v>7</v>
      </c>
      <c r="C26" s="31">
        <v>0</v>
      </c>
      <c r="D26" s="31">
        <v>0</v>
      </c>
      <c r="E26" s="97">
        <v>8</v>
      </c>
    </row>
    <row r="27" spans="1:7" ht="20.100000000000001" customHeight="1" x14ac:dyDescent="0.3">
      <c r="A27" s="239" t="s">
        <v>318</v>
      </c>
      <c r="B27" s="31">
        <v>0</v>
      </c>
      <c r="C27" s="31">
        <f>10</f>
        <v>10</v>
      </c>
      <c r="D27" s="117">
        <v>2</v>
      </c>
      <c r="E27" s="97">
        <v>0</v>
      </c>
    </row>
    <row r="28" spans="1:7" ht="20.100000000000001" customHeight="1" x14ac:dyDescent="0.3">
      <c r="A28" s="239" t="s">
        <v>833</v>
      </c>
      <c r="B28" s="31">
        <v>0</v>
      </c>
      <c r="C28" s="31">
        <v>0</v>
      </c>
      <c r="D28" s="117">
        <v>0</v>
      </c>
      <c r="E28" s="97">
        <v>0</v>
      </c>
    </row>
    <row r="29" spans="1:7" ht="20.100000000000001" customHeight="1" x14ac:dyDescent="0.3">
      <c r="A29" s="239" t="s">
        <v>319</v>
      </c>
      <c r="B29" s="31">
        <v>3</v>
      </c>
      <c r="C29" s="31">
        <v>0</v>
      </c>
      <c r="D29" s="31">
        <f>5+8</f>
        <v>13</v>
      </c>
      <c r="E29" s="97">
        <v>0</v>
      </c>
    </row>
    <row r="30" spans="1:7" s="12" customFormat="1" ht="20.100000000000001" customHeight="1" thickBot="1" x14ac:dyDescent="0.35">
      <c r="A30" s="242" t="s">
        <v>9</v>
      </c>
      <c r="B30" s="243">
        <f>SUM(B18:B29)</f>
        <v>92</v>
      </c>
      <c r="C30" s="241">
        <f>SUM(C18:C29)</f>
        <v>65</v>
      </c>
      <c r="D30" s="241">
        <f>SUM(D18:D29)</f>
        <v>139</v>
      </c>
      <c r="E30" s="241">
        <f>SUM(E18:E29)</f>
        <v>77</v>
      </c>
    </row>
    <row r="32" spans="1:7" ht="32.1" customHeight="1" x14ac:dyDescent="0.3">
      <c r="A32" s="111" t="s">
        <v>400</v>
      </c>
      <c r="B32" s="111"/>
      <c r="C32" s="111"/>
      <c r="D32" s="111"/>
      <c r="E32" s="111"/>
      <c r="F32" s="111"/>
      <c r="G32" s="111"/>
    </row>
    <row r="33" spans="1:7" ht="20.100000000000001" customHeight="1" x14ac:dyDescent="0.3">
      <c r="A33" s="111"/>
      <c r="B33" s="558">
        <v>2022</v>
      </c>
      <c r="C33" s="558"/>
      <c r="D33" s="558">
        <v>2021</v>
      </c>
      <c r="E33" s="558"/>
      <c r="F33" s="156">
        <v>2020</v>
      </c>
      <c r="G33" s="156"/>
    </row>
    <row r="34" spans="1:7" ht="72" x14ac:dyDescent="0.3">
      <c r="A34" s="111" t="s">
        <v>187</v>
      </c>
      <c r="B34" s="156" t="s">
        <v>320</v>
      </c>
      <c r="C34" s="156" t="s">
        <v>321</v>
      </c>
      <c r="D34" s="156" t="s">
        <v>320</v>
      </c>
      <c r="E34" s="156" t="s">
        <v>321</v>
      </c>
      <c r="F34" s="156" t="s">
        <v>320</v>
      </c>
      <c r="G34" s="156" t="s">
        <v>321</v>
      </c>
    </row>
    <row r="35" spans="1:7" ht="20.100000000000001" customHeight="1" x14ac:dyDescent="0.3">
      <c r="A35" s="239" t="s">
        <v>75</v>
      </c>
      <c r="B35" s="31">
        <v>0</v>
      </c>
      <c r="C35" s="31" t="s">
        <v>184</v>
      </c>
      <c r="D35" s="31">
        <v>0</v>
      </c>
      <c r="E35" s="31" t="s">
        <v>184</v>
      </c>
      <c r="F35" s="31">
        <v>0</v>
      </c>
      <c r="G35" s="31" t="s">
        <v>184</v>
      </c>
    </row>
    <row r="36" spans="1:7" ht="20.100000000000001" customHeight="1" x14ac:dyDescent="0.3">
      <c r="A36" s="239" t="s">
        <v>15</v>
      </c>
      <c r="B36" s="31">
        <v>0</v>
      </c>
      <c r="C36" s="31" t="s">
        <v>184</v>
      </c>
      <c r="D36" s="31">
        <v>0</v>
      </c>
      <c r="E36" s="31" t="s">
        <v>184</v>
      </c>
      <c r="F36" s="31">
        <v>0</v>
      </c>
      <c r="G36" s="31" t="s">
        <v>184</v>
      </c>
    </row>
    <row r="37" spans="1:7" ht="20.100000000000001" customHeight="1" x14ac:dyDescent="0.3">
      <c r="A37" s="239" t="s">
        <v>13</v>
      </c>
      <c r="B37" s="31">
        <v>0</v>
      </c>
      <c r="C37" s="31" t="s">
        <v>184</v>
      </c>
      <c r="D37" s="31">
        <v>0</v>
      </c>
      <c r="E37" s="31" t="s">
        <v>184</v>
      </c>
      <c r="F37" s="31">
        <v>0</v>
      </c>
      <c r="G37" s="31" t="s">
        <v>184</v>
      </c>
    </row>
    <row r="38" spans="1:7" ht="20.100000000000001" customHeight="1" x14ac:dyDescent="0.3">
      <c r="A38" s="239" t="s">
        <v>14</v>
      </c>
      <c r="B38" s="31">
        <v>0</v>
      </c>
      <c r="C38" s="31" t="s">
        <v>184</v>
      </c>
      <c r="D38" s="31">
        <v>0</v>
      </c>
      <c r="E38" s="31" t="s">
        <v>184</v>
      </c>
      <c r="F38" s="31">
        <v>0</v>
      </c>
      <c r="G38" s="31" t="s">
        <v>184</v>
      </c>
    </row>
    <row r="39" spans="1:7" ht="20.100000000000001" customHeight="1" x14ac:dyDescent="0.3">
      <c r="A39" s="239" t="s">
        <v>10</v>
      </c>
      <c r="B39" s="31">
        <v>7</v>
      </c>
      <c r="C39" s="31">
        <v>100</v>
      </c>
      <c r="D39" s="31">
        <v>8</v>
      </c>
      <c r="E39" s="31">
        <v>88</v>
      </c>
      <c r="F39" s="31">
        <v>5</v>
      </c>
      <c r="G39" s="31">
        <v>100</v>
      </c>
    </row>
    <row r="40" spans="1:7" ht="20.100000000000001" customHeight="1" x14ac:dyDescent="0.3">
      <c r="A40" s="239" t="s">
        <v>11</v>
      </c>
      <c r="B40" s="31">
        <v>9</v>
      </c>
      <c r="C40" s="31">
        <v>100</v>
      </c>
      <c r="D40" s="31">
        <v>4</v>
      </c>
      <c r="E40" s="31">
        <v>100</v>
      </c>
      <c r="F40" s="31">
        <v>7</v>
      </c>
      <c r="G40" s="31">
        <v>43</v>
      </c>
    </row>
    <row r="41" spans="1:7" ht="20.100000000000001" customHeight="1" x14ac:dyDescent="0.3">
      <c r="A41" s="239" t="s">
        <v>12</v>
      </c>
      <c r="B41" s="31">
        <v>22</v>
      </c>
      <c r="C41" s="31">
        <v>95</v>
      </c>
      <c r="D41" s="31">
        <v>14</v>
      </c>
      <c r="E41" s="31">
        <v>100</v>
      </c>
      <c r="F41" s="31">
        <v>13</v>
      </c>
      <c r="G41" s="31">
        <v>100</v>
      </c>
    </row>
    <row r="42" spans="1:7" ht="20.100000000000001" customHeight="1" x14ac:dyDescent="0.3">
      <c r="A42" s="239" t="s">
        <v>16</v>
      </c>
      <c r="B42" s="31">
        <v>50</v>
      </c>
      <c r="C42" s="31">
        <v>26</v>
      </c>
      <c r="D42" s="31">
        <v>35</v>
      </c>
      <c r="E42" s="31">
        <v>66</v>
      </c>
      <c r="F42" s="31">
        <v>105</v>
      </c>
      <c r="G42" s="31">
        <v>55</v>
      </c>
    </row>
    <row r="43" spans="1:7" ht="20.100000000000001" customHeight="1" x14ac:dyDescent="0.3">
      <c r="A43" s="239" t="s">
        <v>188</v>
      </c>
      <c r="B43" s="31">
        <v>4</v>
      </c>
      <c r="C43" s="31">
        <v>100</v>
      </c>
      <c r="D43" s="31">
        <v>4</v>
      </c>
      <c r="E43" s="31">
        <v>100</v>
      </c>
      <c r="F43" s="31">
        <v>9</v>
      </c>
      <c r="G43" s="31">
        <v>100</v>
      </c>
    </row>
    <row r="44" spans="1:7" ht="20.100000000000001" customHeight="1" thickBot="1" x14ac:dyDescent="0.35">
      <c r="A44" s="240" t="s">
        <v>0</v>
      </c>
      <c r="B44" s="243">
        <f>SUM(B35:B43)</f>
        <v>92</v>
      </c>
      <c r="C44" s="241">
        <f>SUM(C35:C43)/5</f>
        <v>84.2</v>
      </c>
      <c r="D44" s="241">
        <f>SUM(D35:D43)</f>
        <v>65</v>
      </c>
      <c r="E44" s="241">
        <f>SUM(E35:E43)/5</f>
        <v>90.8</v>
      </c>
      <c r="F44" s="241">
        <f>SUM(F35:F43)</f>
        <v>139</v>
      </c>
      <c r="G44" s="241">
        <f>SUM(G35:G43)/5</f>
        <v>79.599999999999994</v>
      </c>
    </row>
    <row r="45" spans="1:7" ht="20.100000000000001" customHeight="1" x14ac:dyDescent="0.3">
      <c r="A45" s="48"/>
      <c r="B45" s="21"/>
      <c r="C45" s="21"/>
    </row>
    <row r="47" spans="1:7" ht="24" x14ac:dyDescent="0.3">
      <c r="A47" s="111" t="s">
        <v>399</v>
      </c>
      <c r="B47" s="156">
        <v>2022</v>
      </c>
      <c r="C47" s="156">
        <v>2021</v>
      </c>
      <c r="D47" s="156">
        <v>2020</v>
      </c>
      <c r="E47" s="156">
        <v>2019</v>
      </c>
    </row>
    <row r="48" spans="1:7" ht="20.100000000000001" customHeight="1" thickBot="1" x14ac:dyDescent="0.35">
      <c r="A48" s="244" t="s">
        <v>0</v>
      </c>
      <c r="B48" s="492">
        <v>0</v>
      </c>
      <c r="C48" s="245">
        <v>0</v>
      </c>
      <c r="D48" s="245">
        <v>0</v>
      </c>
      <c r="E48" s="245">
        <v>0</v>
      </c>
    </row>
    <row r="49" spans="1:4" ht="20.100000000000001" customHeight="1" x14ac:dyDescent="0.3">
      <c r="A49" s="28"/>
      <c r="B49" s="28"/>
      <c r="C49" s="28"/>
      <c r="D49" s="28"/>
    </row>
  </sheetData>
  <sheetProtection algorithmName="SHA-512" hashValue="OO7mowVVmEhpA5mhaEPTvzKCMNWsPj+fwK2cka57Prk2oUFjSLqAtJiwn/kGjRcR88lHUv16NA0Sm2Dg60gaDw==" saltValue="3LG3kRgFDe/uLtWhaF+SpA==" spinCount="100000" sheet="1" objects="1" scenarios="1"/>
  <mergeCells count="2">
    <mergeCell ref="D33:E33"/>
    <mergeCell ref="B33:C33"/>
  </mergeCells>
  <pageMargins left="0.7" right="0.7" top="0.75" bottom="0.75" header="0.3" footer="0.3"/>
  <pageSetup paperSize="9" orientation="portrait" r:id="rId1"/>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EB274-F3BD-4D9E-9857-C103C48D344D}">
  <sheetPr>
    <tabColor rgb="FFFFC000"/>
  </sheetPr>
  <dimension ref="A1:H56"/>
  <sheetViews>
    <sheetView showGridLines="0" topLeftCell="A6" workbookViewId="0">
      <selection sqref="A1:E1"/>
    </sheetView>
  </sheetViews>
  <sheetFormatPr defaultRowHeight="14.4" x14ac:dyDescent="0.3"/>
  <cols>
    <col min="1" max="1" width="38.5546875" customWidth="1"/>
    <col min="2" max="2" width="17" customWidth="1"/>
    <col min="3" max="4" width="9.5546875" bestFit="1" customWidth="1"/>
    <col min="5" max="5" width="10.5546875" bestFit="1" customWidth="1"/>
  </cols>
  <sheetData>
    <row r="1" spans="1:5" ht="24" customHeight="1" x14ac:dyDescent="0.3">
      <c r="A1" s="555" t="s">
        <v>516</v>
      </c>
      <c r="B1" s="555"/>
      <c r="C1" s="555"/>
      <c r="D1" s="555"/>
      <c r="E1" s="555"/>
    </row>
    <row r="3" spans="1:5" x14ac:dyDescent="0.3">
      <c r="A3" s="111" t="s">
        <v>3</v>
      </c>
      <c r="B3" s="156">
        <v>2022</v>
      </c>
      <c r="C3" s="156">
        <v>2021</v>
      </c>
      <c r="D3" s="156">
        <v>2020</v>
      </c>
      <c r="E3" s="156">
        <v>2019</v>
      </c>
    </row>
    <row r="4" spans="1:5" x14ac:dyDescent="0.3">
      <c r="A4" s="239" t="s">
        <v>515</v>
      </c>
      <c r="B4" s="274">
        <v>119</v>
      </c>
      <c r="C4" s="31">
        <v>148</v>
      </c>
      <c r="D4" s="31">
        <v>72</v>
      </c>
      <c r="E4" s="31">
        <v>85</v>
      </c>
    </row>
    <row r="5" spans="1:5" x14ac:dyDescent="0.3">
      <c r="A5" s="239" t="s">
        <v>437</v>
      </c>
      <c r="B5" s="274">
        <v>119</v>
      </c>
      <c r="C5" s="31">
        <v>115</v>
      </c>
      <c r="D5" s="31">
        <v>59</v>
      </c>
      <c r="E5" s="31">
        <v>129</v>
      </c>
    </row>
    <row r="6" spans="1:5" x14ac:dyDescent="0.3">
      <c r="A6" s="239" t="s">
        <v>514</v>
      </c>
      <c r="B6" s="274">
        <v>346</v>
      </c>
      <c r="C6" s="31">
        <v>221</v>
      </c>
      <c r="D6" s="31">
        <v>125</v>
      </c>
      <c r="E6" s="31">
        <v>134</v>
      </c>
    </row>
    <row r="7" spans="1:5" ht="15" thickBot="1" x14ac:dyDescent="0.35">
      <c r="A7" s="276" t="s">
        <v>9</v>
      </c>
      <c r="B7" s="277">
        <f>SUM(B4:B6)</f>
        <v>584</v>
      </c>
      <c r="C7" s="277">
        <f>SUM(C4:C6)</f>
        <v>484</v>
      </c>
      <c r="D7" s="278">
        <f>SUM(D4:D6)</f>
        <v>256</v>
      </c>
      <c r="E7" s="278">
        <f>SUM(E4:E6)</f>
        <v>348</v>
      </c>
    </row>
    <row r="8" spans="1:5" x14ac:dyDescent="0.3">
      <c r="A8" s="9"/>
      <c r="B8" s="274"/>
      <c r="C8" s="274"/>
      <c r="D8" s="275"/>
      <c r="E8" s="275"/>
    </row>
    <row r="9" spans="1:5" x14ac:dyDescent="0.3">
      <c r="A9" s="111" t="s">
        <v>2</v>
      </c>
      <c r="B9" s="156">
        <v>2022</v>
      </c>
      <c r="C9" s="156">
        <v>2021</v>
      </c>
      <c r="D9" s="156">
        <v>2020</v>
      </c>
      <c r="E9" s="156">
        <v>2019</v>
      </c>
    </row>
    <row r="10" spans="1:5" x14ac:dyDescent="0.3">
      <c r="A10" s="9" t="s">
        <v>515</v>
      </c>
      <c r="B10" s="274">
        <v>101</v>
      </c>
      <c r="C10" s="275">
        <v>156</v>
      </c>
      <c r="D10" s="275">
        <v>192</v>
      </c>
      <c r="E10" s="275">
        <v>57</v>
      </c>
    </row>
    <row r="11" spans="1:5" x14ac:dyDescent="0.3">
      <c r="A11" s="9" t="s">
        <v>437</v>
      </c>
      <c r="B11" s="274">
        <v>118</v>
      </c>
      <c r="C11" s="275">
        <v>113</v>
      </c>
      <c r="D11" s="275">
        <v>156</v>
      </c>
      <c r="E11" s="275">
        <v>137</v>
      </c>
    </row>
    <row r="12" spans="1:5" x14ac:dyDescent="0.3">
      <c r="A12" s="9" t="s">
        <v>514</v>
      </c>
      <c r="B12" s="274">
        <v>141</v>
      </c>
      <c r="C12" s="275">
        <v>212</v>
      </c>
      <c r="D12" s="275">
        <v>305</v>
      </c>
      <c r="E12" s="275">
        <v>265</v>
      </c>
    </row>
    <row r="13" spans="1:5" ht="15" thickBot="1" x14ac:dyDescent="0.35">
      <c r="A13" s="276" t="s">
        <v>9</v>
      </c>
      <c r="B13" s="277">
        <f>SUM(B10:B12)</f>
        <v>360</v>
      </c>
      <c r="C13" s="278">
        <f>SUM(C10:C12)</f>
        <v>481</v>
      </c>
      <c r="D13" s="278">
        <f>SUM(D10:D12)</f>
        <v>653</v>
      </c>
      <c r="E13" s="278">
        <f>SUM(E10:E12)</f>
        <v>459</v>
      </c>
    </row>
    <row r="14" spans="1:5" x14ac:dyDescent="0.3">
      <c r="A14" s="9"/>
      <c r="B14" s="274"/>
      <c r="C14" s="274"/>
      <c r="D14" s="275"/>
      <c r="E14" s="275"/>
    </row>
    <row r="15" spans="1:5" x14ac:dyDescent="0.3">
      <c r="A15" s="111" t="s">
        <v>20</v>
      </c>
      <c r="B15" s="156">
        <v>2022</v>
      </c>
      <c r="C15" s="156">
        <v>2021</v>
      </c>
      <c r="D15" s="156">
        <v>2020</v>
      </c>
      <c r="E15" s="156">
        <v>2019</v>
      </c>
    </row>
    <row r="16" spans="1:5" x14ac:dyDescent="0.3">
      <c r="A16" s="239" t="s">
        <v>515</v>
      </c>
      <c r="B16" s="274">
        <v>390</v>
      </c>
      <c r="C16" s="31">
        <v>346</v>
      </c>
      <c r="D16" s="31">
        <v>271</v>
      </c>
      <c r="E16" s="31">
        <v>161</v>
      </c>
    </row>
    <row r="17" spans="1:5" x14ac:dyDescent="0.3">
      <c r="A17" s="239" t="s">
        <v>437</v>
      </c>
      <c r="B17" s="274">
        <v>88</v>
      </c>
      <c r="C17" s="31">
        <v>129</v>
      </c>
      <c r="D17" s="31">
        <v>110</v>
      </c>
      <c r="E17" s="31">
        <v>93</v>
      </c>
    </row>
    <row r="18" spans="1:5" x14ac:dyDescent="0.3">
      <c r="A18" s="239" t="s">
        <v>514</v>
      </c>
      <c r="B18" s="274">
        <v>179</v>
      </c>
      <c r="C18" s="31">
        <v>142</v>
      </c>
      <c r="D18" s="31">
        <v>125</v>
      </c>
      <c r="E18" s="31">
        <v>83</v>
      </c>
    </row>
    <row r="19" spans="1:5" ht="15" thickBot="1" x14ac:dyDescent="0.35">
      <c r="A19" s="276" t="s">
        <v>9</v>
      </c>
      <c r="B19" s="277">
        <f>SUM(B16:B18)</f>
        <v>657</v>
      </c>
      <c r="C19" s="278">
        <f>SUM(C16:C18)</f>
        <v>617</v>
      </c>
      <c r="D19" s="278">
        <f>SUM(D16:D18)</f>
        <v>506</v>
      </c>
      <c r="E19" s="278">
        <f>SUM(E16:E18)</f>
        <v>337</v>
      </c>
    </row>
    <row r="20" spans="1:5" x14ac:dyDescent="0.3">
      <c r="A20" s="116"/>
      <c r="B20" s="116"/>
      <c r="C20" s="274"/>
      <c r="D20" s="275"/>
      <c r="E20" s="275"/>
    </row>
    <row r="21" spans="1:5" x14ac:dyDescent="0.3">
      <c r="A21" s="111" t="s">
        <v>19</v>
      </c>
      <c r="B21" s="156">
        <v>2022</v>
      </c>
      <c r="C21" s="156">
        <v>2021</v>
      </c>
      <c r="D21" s="156">
        <v>2020</v>
      </c>
      <c r="E21" s="156">
        <v>2019</v>
      </c>
    </row>
    <row r="22" spans="1:5" x14ac:dyDescent="0.3">
      <c r="A22" s="9" t="s">
        <v>515</v>
      </c>
      <c r="B22" s="274">
        <v>88</v>
      </c>
      <c r="C22" s="275">
        <v>99</v>
      </c>
      <c r="D22" s="275">
        <v>71</v>
      </c>
      <c r="E22" s="275">
        <v>24</v>
      </c>
    </row>
    <row r="23" spans="1:5" x14ac:dyDescent="0.3">
      <c r="A23" s="9" t="s">
        <v>437</v>
      </c>
      <c r="B23" s="274">
        <v>781</v>
      </c>
      <c r="C23" s="275">
        <v>552</v>
      </c>
      <c r="D23" s="275">
        <v>562</v>
      </c>
      <c r="E23" s="275">
        <v>421</v>
      </c>
    </row>
    <row r="24" spans="1:5" x14ac:dyDescent="0.3">
      <c r="A24" s="9" t="s">
        <v>514</v>
      </c>
      <c r="B24" s="274">
        <v>238</v>
      </c>
      <c r="C24" s="275">
        <v>214</v>
      </c>
      <c r="D24" s="275">
        <v>233</v>
      </c>
      <c r="E24" s="275">
        <v>139</v>
      </c>
    </row>
    <row r="25" spans="1:5" ht="15" thickBot="1" x14ac:dyDescent="0.35">
      <c r="A25" s="276" t="s">
        <v>9</v>
      </c>
      <c r="B25" s="277">
        <f>SUM(B22:B24)</f>
        <v>1107</v>
      </c>
      <c r="C25" s="278">
        <f>SUM(C22:C24)</f>
        <v>865</v>
      </c>
      <c r="D25" s="278">
        <f>SUM(D22:D24)</f>
        <v>866</v>
      </c>
      <c r="E25" s="278">
        <f>SUM(E22:E24)</f>
        <v>584</v>
      </c>
    </row>
    <row r="26" spans="1:5" x14ac:dyDescent="0.3">
      <c r="A26" s="116"/>
      <c r="B26" s="116"/>
      <c r="C26" s="274"/>
      <c r="D26" s="275"/>
      <c r="E26" s="275"/>
    </row>
    <row r="27" spans="1:5" x14ac:dyDescent="0.3">
      <c r="A27" s="111" t="s">
        <v>67</v>
      </c>
      <c r="B27" s="156">
        <v>2022</v>
      </c>
      <c r="C27" s="156">
        <v>2021</v>
      </c>
      <c r="D27" s="156">
        <v>2020</v>
      </c>
      <c r="E27" s="156">
        <v>2019</v>
      </c>
    </row>
    <row r="28" spans="1:5" x14ac:dyDescent="0.3">
      <c r="A28" s="9" t="s">
        <v>515</v>
      </c>
      <c r="B28" s="274">
        <v>213</v>
      </c>
      <c r="C28" s="275">
        <v>79</v>
      </c>
      <c r="D28" s="275">
        <v>50</v>
      </c>
      <c r="E28" s="275">
        <v>33</v>
      </c>
    </row>
    <row r="29" spans="1:5" x14ac:dyDescent="0.3">
      <c r="A29" s="9" t="s">
        <v>437</v>
      </c>
      <c r="B29" s="274">
        <v>159</v>
      </c>
      <c r="C29" s="275">
        <v>150</v>
      </c>
      <c r="D29" s="275">
        <v>97</v>
      </c>
      <c r="E29" s="275">
        <v>69</v>
      </c>
    </row>
    <row r="30" spans="1:5" x14ac:dyDescent="0.3">
      <c r="A30" s="9" t="s">
        <v>514</v>
      </c>
      <c r="B30" s="274">
        <v>44</v>
      </c>
      <c r="C30" s="275">
        <v>39</v>
      </c>
      <c r="D30" s="275">
        <v>18</v>
      </c>
      <c r="E30" s="275">
        <v>36</v>
      </c>
    </row>
    <row r="31" spans="1:5" ht="15" thickBot="1" x14ac:dyDescent="0.35">
      <c r="A31" s="276" t="s">
        <v>9</v>
      </c>
      <c r="B31" s="277">
        <f>SUM(B28:B30)</f>
        <v>416</v>
      </c>
      <c r="C31" s="278">
        <f>SUM(C28:C30)</f>
        <v>268</v>
      </c>
      <c r="D31" s="278">
        <f>SUM(D28:D30)</f>
        <v>165</v>
      </c>
      <c r="E31" s="278">
        <f>SUM(E28:E30)</f>
        <v>138</v>
      </c>
    </row>
    <row r="32" spans="1:5" x14ac:dyDescent="0.3">
      <c r="A32" s="116"/>
      <c r="B32" s="116"/>
      <c r="C32" s="274"/>
      <c r="D32" s="275"/>
      <c r="E32" s="275"/>
    </row>
    <row r="33" spans="1:6" x14ac:dyDescent="0.3">
      <c r="A33" s="111" t="s">
        <v>538</v>
      </c>
      <c r="B33" s="156">
        <v>2022</v>
      </c>
      <c r="C33" s="156">
        <v>2021</v>
      </c>
      <c r="D33" s="156">
        <v>2020</v>
      </c>
      <c r="E33" s="156">
        <v>2019</v>
      </c>
    </row>
    <row r="34" spans="1:6" x14ac:dyDescent="0.3">
      <c r="A34" s="9" t="s">
        <v>515</v>
      </c>
      <c r="B34" s="274">
        <v>8</v>
      </c>
      <c r="C34" s="275">
        <v>1</v>
      </c>
      <c r="D34" s="275">
        <v>2</v>
      </c>
      <c r="E34" s="275">
        <v>4</v>
      </c>
    </row>
    <row r="35" spans="1:6" x14ac:dyDescent="0.3">
      <c r="A35" s="9" t="s">
        <v>437</v>
      </c>
      <c r="B35" s="274">
        <v>21</v>
      </c>
      <c r="C35" s="275">
        <v>10</v>
      </c>
      <c r="D35" s="275">
        <v>33</v>
      </c>
      <c r="E35" s="275">
        <v>50</v>
      </c>
    </row>
    <row r="36" spans="1:6" x14ac:dyDescent="0.3">
      <c r="A36" s="9" t="s">
        <v>514</v>
      </c>
      <c r="B36" s="274">
        <v>1</v>
      </c>
      <c r="C36" s="275">
        <v>1</v>
      </c>
      <c r="D36" s="275">
        <v>2</v>
      </c>
      <c r="E36" s="275">
        <v>12</v>
      </c>
    </row>
    <row r="37" spans="1:6" ht="15" thickBot="1" x14ac:dyDescent="0.35">
      <c r="A37" s="276" t="s">
        <v>9</v>
      </c>
      <c r="B37" s="277">
        <f>SUM(B34:B36)</f>
        <v>30</v>
      </c>
      <c r="C37" s="278">
        <f>SUM(C34:C36)</f>
        <v>12</v>
      </c>
      <c r="D37" s="278">
        <f>SUM(D34:D36)</f>
        <v>37</v>
      </c>
      <c r="E37" s="278">
        <f>SUM(E34:E36)</f>
        <v>66</v>
      </c>
    </row>
    <row r="38" spans="1:6" x14ac:dyDescent="0.3">
      <c r="C38" s="274"/>
      <c r="D38" s="275"/>
      <c r="E38" s="275"/>
    </row>
    <row r="39" spans="1:6" x14ac:dyDescent="0.3">
      <c r="A39" s="111" t="s">
        <v>539</v>
      </c>
      <c r="B39" s="156">
        <v>2022</v>
      </c>
      <c r="C39" s="156">
        <v>2021</v>
      </c>
      <c r="D39" s="156">
        <v>2020</v>
      </c>
      <c r="E39" s="156">
        <v>2019</v>
      </c>
    </row>
    <row r="40" spans="1:6" x14ac:dyDescent="0.3">
      <c r="A40" s="9" t="s">
        <v>515</v>
      </c>
      <c r="B40" s="274">
        <f>SUM(B28+B22+B16+B10+B4)</f>
        <v>911</v>
      </c>
      <c r="C40" s="275">
        <f t="shared" ref="C40:E43" si="0">+C28+C22+C10+C16+C4</f>
        <v>828</v>
      </c>
      <c r="D40" s="275">
        <f t="shared" si="0"/>
        <v>656</v>
      </c>
      <c r="E40" s="275">
        <f t="shared" si="0"/>
        <v>360</v>
      </c>
    </row>
    <row r="41" spans="1:6" x14ac:dyDescent="0.3">
      <c r="A41" s="9" t="s">
        <v>437</v>
      </c>
      <c r="B41" s="274">
        <f>SUM(B29+B23+B17+B11+B5)</f>
        <v>1265</v>
      </c>
      <c r="C41" s="275">
        <f t="shared" si="0"/>
        <v>1059</v>
      </c>
      <c r="D41" s="275">
        <f t="shared" si="0"/>
        <v>984</v>
      </c>
      <c r="E41" s="275">
        <f t="shared" si="0"/>
        <v>849</v>
      </c>
    </row>
    <row r="42" spans="1:6" x14ac:dyDescent="0.3">
      <c r="A42" s="9" t="s">
        <v>514</v>
      </c>
      <c r="B42" s="274">
        <f>SUM(B30+B24+B18+B12+B6)</f>
        <v>948</v>
      </c>
      <c r="C42" s="275">
        <f t="shared" si="0"/>
        <v>828</v>
      </c>
      <c r="D42" s="275">
        <f t="shared" si="0"/>
        <v>806</v>
      </c>
      <c r="E42" s="275">
        <f t="shared" si="0"/>
        <v>657</v>
      </c>
    </row>
    <row r="43" spans="1:6" ht="15" thickBot="1" x14ac:dyDescent="0.35">
      <c r="A43" s="276" t="s">
        <v>9</v>
      </c>
      <c r="B43" s="277">
        <f>SUM(B31+B25+B19+B13+B7)</f>
        <v>3124</v>
      </c>
      <c r="C43" s="278">
        <f t="shared" si="0"/>
        <v>2715</v>
      </c>
      <c r="D43" s="278">
        <f t="shared" si="0"/>
        <v>2446</v>
      </c>
      <c r="E43" s="278">
        <f t="shared" si="0"/>
        <v>1866</v>
      </c>
      <c r="F43" s="493"/>
    </row>
    <row r="44" spans="1:6" x14ac:dyDescent="0.3">
      <c r="C44" s="274"/>
      <c r="D44" s="275"/>
      <c r="E44" s="275"/>
    </row>
    <row r="45" spans="1:6" x14ac:dyDescent="0.3">
      <c r="A45" s="111" t="s">
        <v>540</v>
      </c>
      <c r="B45" s="156">
        <v>2022</v>
      </c>
      <c r="C45" s="156">
        <v>2021</v>
      </c>
      <c r="D45" s="156">
        <v>2020</v>
      </c>
      <c r="E45" s="156">
        <v>2019</v>
      </c>
    </row>
    <row r="46" spans="1:6" x14ac:dyDescent="0.3">
      <c r="A46" s="9" t="s">
        <v>515</v>
      </c>
      <c r="B46" s="274">
        <f>SUM(B34+B28+B22+B16+B10+B4)</f>
        <v>919</v>
      </c>
      <c r="C46" s="275">
        <f t="shared" ref="C46:E49" si="1">+C34+C28+C22+C10+C16+C4</f>
        <v>829</v>
      </c>
      <c r="D46" s="275">
        <f t="shared" si="1"/>
        <v>658</v>
      </c>
      <c r="E46" s="275">
        <f t="shared" si="1"/>
        <v>364</v>
      </c>
    </row>
    <row r="47" spans="1:6" x14ac:dyDescent="0.3">
      <c r="A47" s="9" t="s">
        <v>437</v>
      </c>
      <c r="B47" s="274">
        <f>SUM(B35+B29+B23+B17+B11+B5)</f>
        <v>1286</v>
      </c>
      <c r="C47" s="275">
        <f t="shared" si="1"/>
        <v>1069</v>
      </c>
      <c r="D47" s="275">
        <f t="shared" si="1"/>
        <v>1017</v>
      </c>
      <c r="E47" s="275">
        <f t="shared" si="1"/>
        <v>899</v>
      </c>
    </row>
    <row r="48" spans="1:6" x14ac:dyDescent="0.3">
      <c r="A48" s="9" t="s">
        <v>514</v>
      </c>
      <c r="B48" s="274">
        <f>SUM(B36+B30+B24+B18+B12+B6)</f>
        <v>949</v>
      </c>
      <c r="C48" s="275">
        <f t="shared" si="1"/>
        <v>829</v>
      </c>
      <c r="D48" s="275">
        <f t="shared" si="1"/>
        <v>808</v>
      </c>
      <c r="E48" s="275">
        <f t="shared" si="1"/>
        <v>669</v>
      </c>
    </row>
    <row r="49" spans="1:8" ht="15" thickBot="1" x14ac:dyDescent="0.35">
      <c r="A49" s="276" t="s">
        <v>9</v>
      </c>
      <c r="B49" s="277">
        <f>SUM(B37+B31+B25+B19+B13+B7)</f>
        <v>3154</v>
      </c>
      <c r="C49" s="278">
        <f t="shared" si="1"/>
        <v>2727</v>
      </c>
      <c r="D49" s="278">
        <f t="shared" si="1"/>
        <v>2483</v>
      </c>
      <c r="E49" s="278">
        <f t="shared" si="1"/>
        <v>1932</v>
      </c>
    </row>
    <row r="51" spans="1:8" x14ac:dyDescent="0.3">
      <c r="A51" s="116" t="s">
        <v>840</v>
      </c>
      <c r="B51" s="494"/>
      <c r="C51" s="494"/>
      <c r="D51" s="494"/>
      <c r="E51" s="494"/>
      <c r="F51" s="494"/>
      <c r="G51" s="494"/>
      <c r="H51" s="494"/>
    </row>
    <row r="52" spans="1:8" x14ac:dyDescent="0.3">
      <c r="A52" s="116" t="s">
        <v>841</v>
      </c>
      <c r="B52" s="494"/>
      <c r="C52" s="494"/>
      <c r="D52" s="494"/>
      <c r="E52" s="494"/>
      <c r="F52" s="494"/>
      <c r="G52" s="494"/>
      <c r="H52" s="494"/>
    </row>
    <row r="53" spans="1:8" x14ac:dyDescent="0.3">
      <c r="A53" s="116" t="s">
        <v>842</v>
      </c>
      <c r="B53" s="494"/>
      <c r="C53" s="494"/>
      <c r="D53" s="494"/>
      <c r="E53" s="494"/>
      <c r="F53" s="494"/>
      <c r="G53" s="494"/>
      <c r="H53" s="494"/>
    </row>
    <row r="54" spans="1:8" x14ac:dyDescent="0.3">
      <c r="A54" s="116" t="s">
        <v>839</v>
      </c>
      <c r="B54" s="494"/>
      <c r="C54" s="494"/>
      <c r="D54" s="494"/>
      <c r="E54" s="494"/>
      <c r="F54" s="494"/>
      <c r="G54" s="494"/>
      <c r="H54" s="494"/>
    </row>
    <row r="55" spans="1:8" x14ac:dyDescent="0.3">
      <c r="A55" s="116" t="s">
        <v>838</v>
      </c>
      <c r="B55" s="494"/>
      <c r="C55" s="494"/>
      <c r="D55" s="494"/>
      <c r="E55" s="494"/>
      <c r="F55" s="494"/>
      <c r="G55" s="494"/>
      <c r="H55" s="494"/>
    </row>
    <row r="56" spans="1:8" x14ac:dyDescent="0.3">
      <c r="A56" s="494"/>
      <c r="B56" s="494"/>
      <c r="C56" s="494"/>
      <c r="D56" s="494"/>
      <c r="E56" s="494"/>
      <c r="F56" s="494"/>
      <c r="G56" s="494"/>
      <c r="H56" s="494"/>
    </row>
  </sheetData>
  <sheetProtection algorithmName="SHA-512" hashValue="u+cSKEJlosFjZJN0x6eIWl2etPTQaiKdQHcSAs3PIZaN5++visy3zTXz/lyiB2a2jX0VmuEFTZ+G+wUUDcYWfg==" saltValue="XZqJ4w4JPW8sMZ6xkw1nxQ==" spinCount="100000" sheet="1" objects="1" scenarios="1"/>
  <mergeCells count="1">
    <mergeCell ref="A1:E1"/>
  </mergeCells>
  <pageMargins left="0.7" right="0.7" top="0.75" bottom="0.75" header="0.3" footer="0.3"/>
  <pageSetup paperSize="9" orientation="portrait" r:id="rId1"/>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4556F-7752-4BA4-A59E-7FDDD3CA27D5}">
  <sheetPr>
    <tabColor rgb="FFFFC000"/>
  </sheetPr>
  <dimension ref="A1:F6"/>
  <sheetViews>
    <sheetView showGridLines="0" workbookViewId="0">
      <selection activeCell="E11" sqref="E11"/>
    </sheetView>
  </sheetViews>
  <sheetFormatPr defaultRowHeight="14.4" x14ac:dyDescent="0.3"/>
  <cols>
    <col min="1" max="1" width="62.6640625" customWidth="1"/>
    <col min="2" max="2" width="21.6640625" customWidth="1"/>
    <col min="3" max="3" width="23.109375" customWidth="1"/>
    <col min="4" max="6" width="15.33203125" bestFit="1" customWidth="1"/>
    <col min="7" max="7" width="14.6640625" bestFit="1" customWidth="1"/>
    <col min="8" max="9" width="0" hidden="1" customWidth="1"/>
  </cols>
  <sheetData>
    <row r="1" spans="1:6" x14ac:dyDescent="0.3">
      <c r="A1" s="111" t="s">
        <v>550</v>
      </c>
      <c r="B1" s="156">
        <v>2022</v>
      </c>
      <c r="C1" s="156">
        <v>2021</v>
      </c>
      <c r="D1" s="156">
        <v>2020</v>
      </c>
      <c r="E1" s="156">
        <v>2019</v>
      </c>
      <c r="F1" s="156">
        <v>2018</v>
      </c>
    </row>
    <row r="2" spans="1:6" ht="20.399999999999999" customHeight="1" x14ac:dyDescent="0.3">
      <c r="A2" s="9" t="s">
        <v>549</v>
      </c>
      <c r="B2" s="9"/>
      <c r="C2" s="281">
        <v>16630000</v>
      </c>
      <c r="D2" s="282">
        <v>17200000</v>
      </c>
      <c r="E2" s="282">
        <v>21350000</v>
      </c>
      <c r="F2" s="282">
        <v>25700000</v>
      </c>
    </row>
    <row r="3" spans="1:6" x14ac:dyDescent="0.3">
      <c r="A3" s="9" t="s">
        <v>548</v>
      </c>
      <c r="B3" s="9"/>
      <c r="C3" s="281">
        <v>0</v>
      </c>
      <c r="D3" s="282">
        <v>9000</v>
      </c>
      <c r="E3" s="282">
        <v>139000</v>
      </c>
      <c r="F3" s="282">
        <v>4000</v>
      </c>
    </row>
    <row r="4" spans="1:6" ht="24" customHeight="1" x14ac:dyDescent="0.3">
      <c r="A4" s="9" t="s">
        <v>547</v>
      </c>
      <c r="B4" s="9"/>
      <c r="C4" s="281">
        <v>379000</v>
      </c>
      <c r="D4" s="282">
        <v>18000</v>
      </c>
      <c r="E4" s="282">
        <v>25000</v>
      </c>
      <c r="F4" s="282">
        <v>0</v>
      </c>
    </row>
    <row r="5" spans="1:6" x14ac:dyDescent="0.3">
      <c r="A5" s="239" t="s">
        <v>546</v>
      </c>
      <c r="B5" s="239"/>
      <c r="C5" s="283">
        <v>4776000</v>
      </c>
      <c r="D5" s="284">
        <v>4929000</v>
      </c>
      <c r="E5" s="284">
        <v>6382000</v>
      </c>
      <c r="F5" s="284">
        <v>5300000</v>
      </c>
    </row>
    <row r="6" spans="1:6" x14ac:dyDescent="0.3">
      <c r="A6" s="9"/>
      <c r="B6" s="9"/>
    </row>
  </sheetData>
  <pageMargins left="0.7" right="0.7" top="0.75" bottom="0.75" header="0.3" footer="0.3"/>
  <pageSetup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63C429C7B4C5042A5F1AE46BD3194AE" ma:contentTypeVersion="1" ma:contentTypeDescription="Create a new document." ma:contentTypeScope="" ma:versionID="a8391c03acee8dcdba277cd911f7f480">
  <xsd:schema xmlns:xsd="http://www.w3.org/2001/XMLSchema" xmlns:xs="http://www.w3.org/2001/XMLSchema" xmlns:p="http://schemas.microsoft.com/office/2006/metadata/properties" xmlns:ns2="84f5aeab-559c-4cf1-9a2a-9bc795933757" targetNamespace="http://schemas.microsoft.com/office/2006/metadata/properties" ma:root="true" ma:fieldsID="14c42b127feab1450c5596b11fe64c3e" ns2:_="">
    <xsd:import namespace="84f5aeab-559c-4cf1-9a2a-9bc79593375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f5aeab-559c-4cf1-9a2a-9bc79593375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Application xmlns="http://www.sap.com/cof/excel/application">
  <Version>2</Version>
  <Revision>2.4.2.67253</Revision>
</Application>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E57CD0-1BEB-487A-BF1A-49E9833FE16B}">
  <ds:schemaRefs>
    <ds:schemaRef ds:uri="http://schemas.microsoft.com/sharepoint/v3/contenttype/forms"/>
  </ds:schemaRefs>
</ds:datastoreItem>
</file>

<file path=customXml/itemProps2.xml><?xml version="1.0" encoding="utf-8"?>
<ds:datastoreItem xmlns:ds="http://schemas.openxmlformats.org/officeDocument/2006/customXml" ds:itemID="{B9647AB4-A1FA-4A30-90D8-C5F2079129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f5aeab-559c-4cf1-9a2a-9bc795933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1C5DBB-6A3B-4289-9230-3347DA8E0541}">
  <ds:schemaRefs>
    <ds:schemaRef ds:uri="http://www.sap.com/cof/excel/application"/>
  </ds:schemaRefs>
</ds:datastoreItem>
</file>

<file path=customXml/itemProps4.xml><?xml version="1.0" encoding="utf-8"?>
<ds:datastoreItem xmlns:ds="http://schemas.openxmlformats.org/officeDocument/2006/customXml" ds:itemID="{10567A9C-E87B-46D0-B441-D796AB00A23E}">
  <ds:schemaRefs>
    <ds:schemaRef ds:uri="84f5aeab-559c-4cf1-9a2a-9bc795933757"/>
    <ds:schemaRef ds:uri="http://purl.org/dc/dcmitype/"/>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vt:i4>
      </vt:variant>
    </vt:vector>
  </HeadingPairs>
  <TitlesOfParts>
    <vt:vector size="35" baseType="lpstr">
      <vt:lpstr>Introduction</vt:lpstr>
      <vt:lpstr>National Value Distribution</vt:lpstr>
      <vt:lpstr>Government and Tax Transparency</vt:lpstr>
      <vt:lpstr>Policy Influence</vt:lpstr>
      <vt:lpstr>Supply Chain</vt:lpstr>
      <vt:lpstr>Code of Conduct</vt:lpstr>
      <vt:lpstr>Production</vt:lpstr>
      <vt:lpstr>Energy</vt:lpstr>
      <vt:lpstr>Regional Energy</vt:lpstr>
      <vt:lpstr>GHG Emissions</vt:lpstr>
      <vt:lpstr>Energy and Carbon Performance</vt:lpstr>
      <vt:lpstr>Water</vt:lpstr>
      <vt:lpstr>Environmental OPEX and CAPEX</vt:lpstr>
      <vt:lpstr>Environment &amp; Compliance</vt:lpstr>
      <vt:lpstr>Land Management &amp; Biodivers</vt:lpstr>
      <vt:lpstr>Tailings and Waste</vt:lpstr>
      <vt:lpstr>Closure Costs  </vt:lpstr>
      <vt:lpstr>Land Management &amp; Biodiversity</vt:lpstr>
      <vt:lpstr>Safety</vt:lpstr>
      <vt:lpstr>Health</vt:lpstr>
      <vt:lpstr>Workforce</vt:lpstr>
      <vt:lpstr> Diversity &amp; Equal Opportunity</vt:lpstr>
      <vt:lpstr>Remuneration </vt:lpstr>
      <vt:lpstr>Hiring and Turnover</vt:lpstr>
      <vt:lpstr>Training and Development</vt:lpstr>
      <vt:lpstr>Host Community Employment</vt:lpstr>
      <vt:lpstr>Host Community Procurement</vt:lpstr>
      <vt:lpstr>Host Community Value Creation</vt:lpstr>
      <vt:lpstr>Socio Economic Development $</vt:lpstr>
      <vt:lpstr>Community Grievances</vt:lpstr>
      <vt:lpstr>Stakeholder Engagement</vt:lpstr>
      <vt:lpstr>Philanthropic Contributions</vt:lpstr>
      <vt:lpstr>Energy!Print_Area</vt:lpstr>
      <vt:lpstr>Introduction!Print_Area</vt:lpstr>
      <vt:lpstr>Water!Print_Area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Cecily Kyle</dc:creator>
  <cp:lastModifiedBy>Ntsebeng Phaala</cp:lastModifiedBy>
  <cp:lastPrinted>2020-03-30T16:25:50Z</cp:lastPrinted>
  <dcterms:created xsi:type="dcterms:W3CDTF">2018-03-22T08:49:22Z</dcterms:created>
  <dcterms:modified xsi:type="dcterms:W3CDTF">2023-06-30T14:09:26Z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0x010100463C429C7B4C5042A5F1AE46BD3194AE</vt:lpwstr>
  </property>
  <property fmtid="{D5CDD505-2E9C-101B-9397-08002B2CF9AE}" pid="3" name="CofWorkbookId">
    <vt:lpwstr>253bf210-16e8-4bf0-8707-a4414418542e</vt:lpwstr>
  </property>
  <property fmtid="{D5CDD505-2E9C-101B-9397-08002B2CF9AE}" pid="4" name="{A44787D4-0540-4523-9961-78E4036D8C6D}">
    <vt:lpwstr>{8A49BDB4-3B22-4863-9D20-66079811801B}</vt:lpwstr>
  </property>
</Properties>
</file>