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autoCompressPictures="0"/>
  <mc:AlternateContent xmlns:mc="http://schemas.openxmlformats.org/markup-compatibility/2006">
    <mc:Choice Requires="x15">
      <x15ac:absPath xmlns:x15ac="http://schemas.microsoft.com/office/spreadsheetml/2010/11/ac" url="Y:\websites\production\websites\live\gold-fields-newsite\pdf\investors\integrated-annual-reports\2021\"/>
    </mc:Choice>
  </mc:AlternateContent>
  <xr:revisionPtr revIDLastSave="0" documentId="13_ncr:1_{852F7E9B-5392-4508-8B10-33AC61995F6B}" xr6:coauthVersionLast="47" xr6:coauthVersionMax="47" xr10:uidLastSave="{00000000-0000-0000-0000-000000000000}"/>
  <bookViews>
    <workbookView xWindow="28680" yWindow="-120" windowWidth="29040" windowHeight="15990" xr2:uid="{00000000-000D-0000-FFFF-FFFF00000000}"/>
  </bookViews>
  <sheets>
    <sheet name="Introduction" sheetId="15" r:id="rId1"/>
    <sheet name="National Value Distribution" sheetId="22" r:id="rId2"/>
    <sheet name="Government" sheetId="67" r:id="rId3"/>
    <sheet name="Policy Influence" sheetId="18" r:id="rId4"/>
    <sheet name="Supply Chain" sheetId="16" r:id="rId5"/>
    <sheet name="Code of Conduct" sheetId="55" r:id="rId6"/>
    <sheet name="Production" sheetId="57" r:id="rId7"/>
    <sheet name="Energy" sheetId="7" r:id="rId8"/>
    <sheet name="Regional Energy" sheetId="45" r:id="rId9"/>
    <sheet name="GHG Emissions" sheetId="9" r:id="rId10"/>
    <sheet name="Energy and Carbon Performance" sheetId="64" r:id="rId11"/>
    <sheet name="Water" sheetId="3" r:id="rId12"/>
    <sheet name="Environmental OPEX and CAPEX" sheetId="56" r:id="rId13"/>
    <sheet name="Environment" sheetId="40" r:id="rId14"/>
    <sheet name="Tailings and Waste" sheetId="69" r:id="rId15"/>
    <sheet name="Land Management &amp; Biodiversity" sheetId="54" r:id="rId16"/>
    <sheet name="Closure Costs  " sheetId="46" r:id="rId17"/>
    <sheet name="Safety" sheetId="12" r:id="rId18"/>
    <sheet name="Health" sheetId="39" r:id="rId19"/>
    <sheet name="Workforce" sheetId="60" r:id="rId20"/>
    <sheet name=" Diversity &amp; Equal Opportunity" sheetId="61" r:id="rId21"/>
    <sheet name="Hiring and Turnover" sheetId="62" r:id="rId22"/>
    <sheet name="Training and Development" sheetId="63" r:id="rId23"/>
    <sheet name="Host Community Employment" sheetId="51" r:id="rId24"/>
    <sheet name="Host Community Procurement" sheetId="13" r:id="rId25"/>
    <sheet name="Host Community Value Creation" sheetId="65" r:id="rId26"/>
    <sheet name="Socio Economic Development $" sheetId="66" r:id="rId27"/>
    <sheet name="Community Grievances" sheetId="59" r:id="rId28"/>
    <sheet name="Stakeholder Engagement" sheetId="70" r:id="rId29"/>
    <sheet name="Philanthropic Contributions" sheetId="71" r:id="rId3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Energy!$A$1:$L$125</definedName>
    <definedName name="_xlnm.Print_Area" localSheetId="0">Introduction!$A$1:$J$16</definedName>
    <definedName name="_xlnm.Print_Area" localSheetId="11">Water!$A$1:$G$123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6" i="9" l="1"/>
  <c r="D66" i="9"/>
  <c r="E66" i="9"/>
  <c r="F66" i="9"/>
  <c r="G66" i="9"/>
  <c r="H66" i="9"/>
  <c r="I66" i="9"/>
  <c r="B66" i="9"/>
  <c r="C43" i="9"/>
  <c r="D43" i="9"/>
  <c r="E43" i="9"/>
  <c r="F43" i="9"/>
  <c r="G43" i="9"/>
  <c r="B43" i="9"/>
  <c r="C23" i="9"/>
  <c r="D23" i="9"/>
  <c r="E23" i="9"/>
  <c r="F23" i="9"/>
  <c r="G23" i="9"/>
  <c r="H23" i="9"/>
  <c r="I23" i="9"/>
  <c r="B23" i="9"/>
  <c r="B24" i="9" s="1"/>
  <c r="C24" i="9"/>
  <c r="D24" i="9"/>
  <c r="E24" i="9"/>
  <c r="F24" i="9"/>
  <c r="G24" i="9"/>
  <c r="H24" i="9"/>
  <c r="I24" i="9"/>
  <c r="R77" i="9"/>
  <c r="H71" i="45" l="1"/>
  <c r="I71" i="45"/>
  <c r="I68" i="9" l="1"/>
  <c r="G7" i="7" l="1"/>
  <c r="G8" i="7" s="1"/>
  <c r="F7" i="7" l="1"/>
  <c r="F8" i="7" s="1"/>
  <c r="E7" i="7"/>
  <c r="E8" i="7" s="1"/>
  <c r="D7" i="7" l="1"/>
  <c r="C7" i="7"/>
  <c r="B40" i="7" l="1"/>
  <c r="B41" i="7"/>
  <c r="B42" i="7"/>
  <c r="B39" i="7"/>
  <c r="D40" i="7"/>
  <c r="D41" i="7"/>
  <c r="D42" i="7"/>
  <c r="D39" i="7"/>
  <c r="C40" i="7"/>
  <c r="C41" i="7"/>
  <c r="C42" i="7"/>
  <c r="C39" i="7"/>
  <c r="D33" i="7"/>
  <c r="C33" i="7"/>
  <c r="B33" i="7"/>
  <c r="D25" i="7"/>
  <c r="D43" i="7" s="1"/>
  <c r="C25" i="7"/>
  <c r="D8" i="7"/>
  <c r="C8" i="7"/>
  <c r="B8" i="7"/>
  <c r="C43" i="7" l="1"/>
  <c r="C44" i="9"/>
  <c r="D44" i="9"/>
  <c r="E44" i="9"/>
  <c r="F44" i="9"/>
  <c r="G44" i="9"/>
  <c r="B44" i="9" l="1"/>
  <c r="B104" i="7" l="1"/>
  <c r="B97" i="7"/>
  <c r="C108" i="7"/>
  <c r="D108" i="7"/>
  <c r="B108" i="7"/>
  <c r="C107" i="7"/>
  <c r="D107" i="7"/>
  <c r="B107" i="7"/>
  <c r="C106" i="7"/>
  <c r="D106" i="7"/>
  <c r="B106" i="7"/>
  <c r="B105" i="7"/>
  <c r="C105" i="7"/>
  <c r="D105" i="7"/>
  <c r="C104" i="7"/>
  <c r="D104" i="7"/>
  <c r="C101" i="7"/>
  <c r="D101" i="7"/>
  <c r="B101" i="7"/>
  <c r="C100" i="7"/>
  <c r="D100" i="7"/>
  <c r="B100" i="7"/>
  <c r="C99" i="7"/>
  <c r="D99" i="7"/>
  <c r="B99" i="7"/>
  <c r="C98" i="7"/>
  <c r="D98" i="7"/>
  <c r="B98" i="7"/>
  <c r="C97" i="7"/>
  <c r="D97" i="7"/>
  <c r="B52" i="69" l="1"/>
  <c r="C7" i="18" l="1"/>
  <c r="B73" i="69" l="1"/>
  <c r="D76" i="69"/>
  <c r="C76" i="69"/>
  <c r="B28" i="3" l="1"/>
  <c r="B34" i="3"/>
  <c r="C15" i="54" l="1"/>
  <c r="D48" i="70" l="1"/>
  <c r="C48" i="70"/>
  <c r="B48" i="70"/>
  <c r="D47" i="70"/>
  <c r="C47" i="70"/>
  <c r="B47" i="70"/>
  <c r="D46" i="70"/>
  <c r="C46" i="70"/>
  <c r="B46" i="70"/>
  <c r="D42" i="70"/>
  <c r="C42" i="70"/>
  <c r="B42" i="70"/>
  <c r="D41" i="70"/>
  <c r="C41" i="70"/>
  <c r="B41" i="70"/>
  <c r="D40" i="70"/>
  <c r="C40" i="70"/>
  <c r="B40" i="70"/>
  <c r="D37" i="70"/>
  <c r="C37" i="70"/>
  <c r="B37" i="70"/>
  <c r="D31" i="70"/>
  <c r="C31" i="70"/>
  <c r="B31" i="70"/>
  <c r="D25" i="70"/>
  <c r="C25" i="70"/>
  <c r="B25" i="70"/>
  <c r="D19" i="70"/>
  <c r="C19" i="70"/>
  <c r="B19" i="70"/>
  <c r="D13" i="70"/>
  <c r="C13" i="70"/>
  <c r="B13" i="70"/>
  <c r="D7" i="70"/>
  <c r="C7" i="70"/>
  <c r="B7" i="70"/>
  <c r="H15" i="54"/>
  <c r="B49" i="70" l="1"/>
  <c r="C49" i="70"/>
  <c r="D43" i="70"/>
  <c r="D49" i="70"/>
  <c r="B43" i="70"/>
  <c r="C43" i="70"/>
  <c r="B14" i="69"/>
  <c r="C14" i="69"/>
  <c r="D14" i="69"/>
  <c r="E14" i="69"/>
  <c r="C52" i="69"/>
  <c r="D52" i="69"/>
  <c r="E52" i="69"/>
  <c r="B53" i="69"/>
  <c r="C53" i="69"/>
  <c r="D53" i="69"/>
  <c r="D75" i="69" s="1"/>
  <c r="E53" i="69"/>
  <c r="E75" i="69" s="1"/>
  <c r="E76" i="69" s="1"/>
  <c r="B61" i="69"/>
  <c r="C61" i="69"/>
  <c r="D61" i="69"/>
  <c r="E61" i="69"/>
  <c r="C75" i="69"/>
  <c r="B87" i="69"/>
  <c r="C87" i="69"/>
  <c r="D87" i="69"/>
  <c r="E87" i="69"/>
  <c r="E90" i="69"/>
  <c r="E91" i="69"/>
  <c r="E92" i="69"/>
  <c r="E93" i="69"/>
  <c r="E94" i="69"/>
  <c r="E95" i="69"/>
  <c r="E98" i="69"/>
  <c r="B99" i="69"/>
  <c r="C99" i="69"/>
  <c r="D99" i="69"/>
  <c r="B44" i="61"/>
  <c r="C44" i="61"/>
  <c r="D44" i="61"/>
  <c r="D47" i="61" s="1"/>
  <c r="E44" i="61"/>
  <c r="F44" i="61"/>
  <c r="F47" i="61" s="1"/>
  <c r="G44" i="61"/>
  <c r="B40" i="61"/>
  <c r="C40" i="61"/>
  <c r="D40" i="61"/>
  <c r="E40" i="61"/>
  <c r="F40" i="61"/>
  <c r="G40" i="61"/>
  <c r="G43" i="61" s="1"/>
  <c r="B36" i="61"/>
  <c r="B39" i="61" s="1"/>
  <c r="C36" i="61"/>
  <c r="C39" i="61" s="1"/>
  <c r="D36" i="61"/>
  <c r="D39" i="61" s="1"/>
  <c r="E36" i="61"/>
  <c r="E39" i="61" s="1"/>
  <c r="F36" i="61"/>
  <c r="F39" i="61" s="1"/>
  <c r="G36" i="61"/>
  <c r="G39" i="61" s="1"/>
  <c r="F35" i="61"/>
  <c r="B32" i="61"/>
  <c r="B35" i="61" s="1"/>
  <c r="C32" i="61"/>
  <c r="C35" i="61" s="1"/>
  <c r="D32" i="61"/>
  <c r="D35" i="61" s="1"/>
  <c r="E32" i="61"/>
  <c r="E35" i="61" s="1"/>
  <c r="F32" i="61"/>
  <c r="G32" i="61"/>
  <c r="G35" i="61" s="1"/>
  <c r="B28" i="61"/>
  <c r="B31" i="61" s="1"/>
  <c r="C28" i="61"/>
  <c r="C31" i="61" s="1"/>
  <c r="D28" i="61"/>
  <c r="D31" i="61" s="1"/>
  <c r="E28" i="61"/>
  <c r="E31" i="61" s="1"/>
  <c r="F28" i="61"/>
  <c r="F31" i="61" s="1"/>
  <c r="G28" i="61"/>
  <c r="G31" i="61" s="1"/>
  <c r="B24" i="61"/>
  <c r="B27" i="61" s="1"/>
  <c r="C24" i="61"/>
  <c r="C27" i="61" s="1"/>
  <c r="D24" i="61"/>
  <c r="D27" i="61" s="1"/>
  <c r="E24" i="61"/>
  <c r="E27" i="61" s="1"/>
  <c r="F24" i="61"/>
  <c r="F27" i="61" s="1"/>
  <c r="G24" i="61"/>
  <c r="G27" i="61" s="1"/>
  <c r="G50" i="61"/>
  <c r="G49" i="61"/>
  <c r="H46" i="61"/>
  <c r="H45" i="61"/>
  <c r="H42" i="61"/>
  <c r="H41" i="61"/>
  <c r="H38" i="61"/>
  <c r="H37" i="61"/>
  <c r="H34" i="61"/>
  <c r="H33" i="61"/>
  <c r="H30" i="61"/>
  <c r="H29" i="61"/>
  <c r="H26" i="61"/>
  <c r="H25" i="61"/>
  <c r="G13" i="61"/>
  <c r="H40" i="61" l="1"/>
  <c r="H43" i="61" s="1"/>
  <c r="H32" i="61"/>
  <c r="H35" i="61" s="1"/>
  <c r="H36" i="61"/>
  <c r="H39" i="61" s="1"/>
  <c r="H24" i="61"/>
  <c r="H27" i="61" s="1"/>
  <c r="H44" i="61"/>
  <c r="H47" i="61" s="1"/>
  <c r="E99" i="69"/>
  <c r="B75" i="69"/>
  <c r="B76" i="69" s="1"/>
  <c r="H28" i="61"/>
  <c r="H31" i="61" s="1"/>
  <c r="C6" i="67" l="1"/>
  <c r="E6" i="67"/>
  <c r="B6" i="67"/>
  <c r="H103" i="3" l="1"/>
  <c r="D97" i="3" l="1"/>
  <c r="C33" i="54" l="1"/>
  <c r="D33" i="54"/>
  <c r="E33" i="54"/>
  <c r="E15" i="54"/>
  <c r="I15" i="54"/>
  <c r="K15" i="54"/>
  <c r="I10" i="9" l="1"/>
  <c r="H10" i="9"/>
  <c r="N43" i="51" l="1"/>
  <c r="N44" i="51"/>
  <c r="N45" i="51"/>
  <c r="N42" i="51"/>
  <c r="C46" i="51"/>
  <c r="D46" i="51"/>
  <c r="E46" i="51"/>
  <c r="F46" i="51"/>
  <c r="G46" i="51"/>
  <c r="H46" i="51"/>
  <c r="I46" i="51"/>
  <c r="J46" i="51"/>
  <c r="K46" i="51"/>
  <c r="L46" i="51"/>
  <c r="M46" i="51"/>
  <c r="B46" i="51"/>
  <c r="D73" i="13"/>
  <c r="D74" i="13"/>
  <c r="D75" i="13"/>
  <c r="D76" i="13"/>
  <c r="B77" i="13"/>
  <c r="C77" i="13"/>
  <c r="B69" i="13"/>
  <c r="N46" i="51" l="1"/>
  <c r="D77" i="13"/>
  <c r="C18" i="63" l="1"/>
  <c r="B15" i="64" l="1"/>
  <c r="B8" i="64" l="1"/>
  <c r="C36" i="64"/>
  <c r="D36" i="64"/>
  <c r="E36" i="64"/>
  <c r="F36" i="64"/>
  <c r="C22" i="64"/>
  <c r="D22" i="64"/>
  <c r="E22" i="64"/>
  <c r="F22" i="64"/>
  <c r="G22" i="64"/>
  <c r="C15" i="64"/>
  <c r="D15" i="64"/>
  <c r="E15" i="64"/>
  <c r="F15" i="64"/>
  <c r="G15" i="64"/>
  <c r="C8" i="64"/>
  <c r="D8" i="64"/>
  <c r="E8" i="64"/>
  <c r="F8" i="64"/>
  <c r="G8" i="64"/>
  <c r="E10" i="18" l="1"/>
  <c r="E9" i="18"/>
  <c r="E8" i="18"/>
  <c r="E7" i="18"/>
  <c r="E6" i="18"/>
  <c r="E5" i="18"/>
  <c r="E4" i="18"/>
  <c r="E3" i="18"/>
  <c r="E2" i="18"/>
  <c r="D10" i="18"/>
  <c r="D9" i="18"/>
  <c r="D8" i="18"/>
  <c r="D7" i="18"/>
  <c r="D5" i="18"/>
  <c r="D4" i="18"/>
  <c r="D3" i="18"/>
  <c r="D2" i="18"/>
  <c r="C10" i="18"/>
  <c r="C9" i="18"/>
  <c r="C8" i="18"/>
  <c r="C5" i="18"/>
  <c r="C4" i="18"/>
  <c r="C3" i="18"/>
  <c r="C2" i="18"/>
  <c r="B10" i="18" l="1"/>
  <c r="B9" i="18"/>
  <c r="B8" i="18"/>
  <c r="B7" i="18"/>
  <c r="B5" i="18"/>
  <c r="B4" i="18"/>
  <c r="B3" i="18"/>
  <c r="B16" i="56" l="1"/>
  <c r="G6" i="63"/>
  <c r="E13" i="63"/>
  <c r="E14" i="63"/>
  <c r="E15" i="63"/>
  <c r="E16" i="63"/>
  <c r="E17" i="63"/>
  <c r="D18" i="63"/>
  <c r="D5" i="62"/>
  <c r="D6" i="62"/>
  <c r="F6" i="62" s="1"/>
  <c r="D7" i="62"/>
  <c r="F7" i="62" s="1"/>
  <c r="D8" i="62"/>
  <c r="F8" i="62" s="1"/>
  <c r="D9" i="62"/>
  <c r="F9" i="62" s="1"/>
  <c r="D10" i="62"/>
  <c r="F10" i="62" s="1"/>
  <c r="B11" i="62"/>
  <c r="C11" i="62"/>
  <c r="E11" i="62"/>
  <c r="H16" i="62"/>
  <c r="H17" i="62"/>
  <c r="H18" i="62"/>
  <c r="H19" i="62"/>
  <c r="H20" i="62"/>
  <c r="H21" i="62"/>
  <c r="H22" i="62"/>
  <c r="H23" i="62"/>
  <c r="B24" i="62"/>
  <c r="C24" i="62"/>
  <c r="D24" i="62"/>
  <c r="E24" i="62"/>
  <c r="F24" i="62"/>
  <c r="G24" i="62"/>
  <c r="B59" i="62"/>
  <c r="B60" i="62" s="1"/>
  <c r="C59" i="62"/>
  <c r="D59" i="62"/>
  <c r="F5" i="61"/>
  <c r="F6" i="61"/>
  <c r="B6" i="61" s="1"/>
  <c r="F7" i="61"/>
  <c r="B7" i="61" s="1"/>
  <c r="F8" i="61"/>
  <c r="B8" i="61" s="1"/>
  <c r="F9" i="61"/>
  <c r="C9" i="61" s="1"/>
  <c r="F10" i="61"/>
  <c r="B10" i="61" s="1"/>
  <c r="F11" i="61"/>
  <c r="C11" i="61" s="1"/>
  <c r="F12" i="61"/>
  <c r="C12" i="61" s="1"/>
  <c r="D13" i="61"/>
  <c r="E13" i="61"/>
  <c r="B48" i="61"/>
  <c r="C48" i="61"/>
  <c r="C50" i="61" s="1"/>
  <c r="D48" i="61"/>
  <c r="E48" i="61"/>
  <c r="E50" i="61" s="1"/>
  <c r="F48" i="61"/>
  <c r="F50" i="61" s="1"/>
  <c r="B49" i="61"/>
  <c r="C49" i="61"/>
  <c r="D49" i="61"/>
  <c r="E49" i="61"/>
  <c r="F49" i="61"/>
  <c r="D53" i="61"/>
  <c r="D54" i="61"/>
  <c r="D55" i="61"/>
  <c r="D57" i="61"/>
  <c r="D58" i="61"/>
  <c r="B59" i="61"/>
  <c r="C59" i="61"/>
  <c r="E6" i="60"/>
  <c r="J6" i="60"/>
  <c r="B7" i="60"/>
  <c r="E7" i="60"/>
  <c r="B8" i="60"/>
  <c r="J8" i="60" s="1"/>
  <c r="E8" i="60"/>
  <c r="B9" i="60"/>
  <c r="J9" i="60" s="1"/>
  <c r="E9" i="60"/>
  <c r="B10" i="60"/>
  <c r="J10" i="60" s="1"/>
  <c r="E10" i="60"/>
  <c r="B11" i="60"/>
  <c r="E11" i="60"/>
  <c r="C12" i="60"/>
  <c r="D12" i="60"/>
  <c r="F12" i="60"/>
  <c r="G12" i="60"/>
  <c r="H12" i="60"/>
  <c r="B19" i="60"/>
  <c r="C19" i="60"/>
  <c r="E19" i="60"/>
  <c r="D20" i="60"/>
  <c r="F20" i="60" s="1"/>
  <c r="D21" i="60"/>
  <c r="F21" i="60" s="1"/>
  <c r="B22" i="60"/>
  <c r="C22" i="60"/>
  <c r="E22" i="60"/>
  <c r="D23" i="60"/>
  <c r="D24" i="60"/>
  <c r="F24" i="60" s="1"/>
  <c r="B25" i="60"/>
  <c r="C25" i="60"/>
  <c r="E25" i="60"/>
  <c r="D26" i="60"/>
  <c r="F26" i="60" s="1"/>
  <c r="D27" i="60"/>
  <c r="F27" i="60" s="1"/>
  <c r="B28" i="60"/>
  <c r="C28" i="60"/>
  <c r="E28" i="60"/>
  <c r="D29" i="60"/>
  <c r="F29" i="60" s="1"/>
  <c r="D30" i="60"/>
  <c r="F30" i="60" s="1"/>
  <c r="D31" i="60"/>
  <c r="F31" i="60" s="1"/>
  <c r="D32" i="60"/>
  <c r="F32" i="60" s="1"/>
  <c r="D33" i="60"/>
  <c r="F33" i="60" s="1"/>
  <c r="H42" i="60"/>
  <c r="O42" i="60"/>
  <c r="H43" i="60"/>
  <c r="O43" i="60"/>
  <c r="H44" i="60"/>
  <c r="O44" i="60"/>
  <c r="H45" i="60"/>
  <c r="O45" i="60"/>
  <c r="H46" i="60"/>
  <c r="O46" i="60"/>
  <c r="H47" i="60"/>
  <c r="O47" i="60"/>
  <c r="H48" i="60"/>
  <c r="O48" i="60"/>
  <c r="H49" i="60"/>
  <c r="O49" i="60"/>
  <c r="H50" i="60"/>
  <c r="O50" i="60"/>
  <c r="H51" i="60"/>
  <c r="O51" i="60"/>
  <c r="H52" i="60"/>
  <c r="O52" i="60"/>
  <c r="H53" i="60"/>
  <c r="O53" i="60"/>
  <c r="B54" i="60"/>
  <c r="C54" i="60"/>
  <c r="D54" i="60"/>
  <c r="E54" i="60"/>
  <c r="F54" i="60"/>
  <c r="G54" i="60"/>
  <c r="I54" i="60"/>
  <c r="J54" i="60"/>
  <c r="K54" i="60"/>
  <c r="L54" i="60"/>
  <c r="M54" i="60"/>
  <c r="N54" i="60"/>
  <c r="B50" i="61" l="1"/>
  <c r="H48" i="61"/>
  <c r="H49" i="61"/>
  <c r="E18" i="63"/>
  <c r="F5" i="62"/>
  <c r="P47" i="60"/>
  <c r="H54" i="60"/>
  <c r="P52" i="60"/>
  <c r="P44" i="60"/>
  <c r="P42" i="60"/>
  <c r="P43" i="60"/>
  <c r="E12" i="60"/>
  <c r="P50" i="60"/>
  <c r="P49" i="60"/>
  <c r="B34" i="60"/>
  <c r="P53" i="60"/>
  <c r="P46" i="60"/>
  <c r="O54" i="60"/>
  <c r="D22" i="60"/>
  <c r="F22" i="60" s="1"/>
  <c r="C34" i="60"/>
  <c r="P45" i="60"/>
  <c r="P51" i="60"/>
  <c r="D28" i="60"/>
  <c r="F28" i="60" s="1"/>
  <c r="P48" i="60"/>
  <c r="B12" i="60"/>
  <c r="F23" i="60"/>
  <c r="E34" i="60"/>
  <c r="D11" i="62"/>
  <c r="C12" i="62" s="1"/>
  <c r="F11" i="62"/>
  <c r="H24" i="62"/>
  <c r="B12" i="62"/>
  <c r="B9" i="61"/>
  <c r="B11" i="61"/>
  <c r="B12" i="61"/>
  <c r="C8" i="61"/>
  <c r="F13" i="61"/>
  <c r="C13" i="61" s="1"/>
  <c r="C5" i="61"/>
  <c r="C10" i="61"/>
  <c r="B5" i="61"/>
  <c r="C7" i="61"/>
  <c r="D50" i="61"/>
  <c r="C6" i="61"/>
  <c r="F19" i="60"/>
  <c r="D25" i="60"/>
  <c r="F25" i="60" s="1"/>
  <c r="J7" i="60"/>
  <c r="D19" i="60"/>
  <c r="H50" i="61" l="1"/>
  <c r="D34" i="60"/>
  <c r="P54" i="60"/>
  <c r="B13" i="61"/>
  <c r="F34" i="60"/>
  <c r="B28" i="39" l="1"/>
  <c r="B41" i="39" s="1"/>
  <c r="B35" i="39"/>
  <c r="B42" i="39" s="1"/>
  <c r="B21" i="39"/>
  <c r="B40" i="39" s="1"/>
  <c r="B14" i="39"/>
  <c r="B39" i="39" s="1"/>
  <c r="B17" i="12" l="1"/>
  <c r="B16" i="12"/>
  <c r="B10" i="12"/>
  <c r="B9" i="12"/>
  <c r="B34" i="12"/>
  <c r="B5" i="39" s="1"/>
  <c r="B30" i="12" l="1"/>
  <c r="B54" i="13"/>
  <c r="B38" i="51"/>
  <c r="D29" i="51" l="1"/>
  <c r="B135" i="3"/>
  <c r="B5" i="9"/>
  <c r="B6" i="9"/>
  <c r="G103" i="3" l="1"/>
  <c r="F103" i="3"/>
  <c r="B14" i="59" l="1"/>
  <c r="C14" i="59"/>
  <c r="D14" i="59"/>
  <c r="B18" i="59"/>
  <c r="C18" i="59"/>
  <c r="B19" i="59"/>
  <c r="C19" i="59"/>
  <c r="B21" i="59"/>
  <c r="B22" i="59"/>
  <c r="B26" i="59"/>
  <c r="C26" i="59"/>
  <c r="B28" i="59"/>
  <c r="C29" i="59"/>
  <c r="D30" i="59"/>
  <c r="B44" i="59"/>
  <c r="C44" i="59"/>
  <c r="D44" i="59"/>
  <c r="E44" i="59"/>
  <c r="B30" i="59" l="1"/>
  <c r="C30" i="59"/>
  <c r="E103" i="3"/>
  <c r="B42" i="3"/>
  <c r="B10" i="56" l="1"/>
  <c r="B11" i="18" l="1"/>
  <c r="F26" i="51" l="1"/>
  <c r="F27" i="51"/>
  <c r="F28" i="51"/>
  <c r="F25" i="51"/>
  <c r="C29" i="51"/>
  <c r="B29" i="51"/>
  <c r="C10" i="16" l="1"/>
  <c r="H78" i="9" l="1"/>
  <c r="I78" i="9"/>
  <c r="B178" i="9" l="1"/>
  <c r="B62" i="45"/>
  <c r="B45" i="45"/>
  <c r="B9" i="45"/>
  <c r="B59" i="7"/>
  <c r="B116" i="7" l="1"/>
  <c r="B112" i="7"/>
  <c r="G51" i="9" l="1"/>
  <c r="C4" i="9"/>
  <c r="B7" i="9"/>
  <c r="B4" i="9"/>
  <c r="B77" i="9"/>
  <c r="E7" i="9" l="1"/>
  <c r="C7" i="9"/>
  <c r="D7" i="9"/>
  <c r="G5" i="9" l="1"/>
  <c r="G6" i="9"/>
  <c r="G7" i="9"/>
  <c r="G4" i="9"/>
  <c r="F5" i="9"/>
  <c r="F6" i="9"/>
  <c r="F7" i="9"/>
  <c r="F4" i="9"/>
  <c r="E5" i="9"/>
  <c r="E6" i="9"/>
  <c r="E4" i="9"/>
  <c r="D5" i="9"/>
  <c r="D6" i="9"/>
  <c r="D4" i="9"/>
  <c r="C5" i="9"/>
  <c r="C6" i="9"/>
  <c r="C8" i="9" l="1"/>
  <c r="D8" i="9"/>
  <c r="G8" i="9"/>
  <c r="F8" i="9"/>
  <c r="E8" i="9"/>
  <c r="G28" i="9" l="1"/>
  <c r="F28" i="9"/>
  <c r="D28" i="9"/>
  <c r="E28" i="9" l="1"/>
  <c r="B8" i="9"/>
  <c r="D10" i="12" l="1"/>
  <c r="E10" i="12"/>
  <c r="C10" i="12"/>
  <c r="D9" i="12"/>
  <c r="E9" i="12"/>
  <c r="C9" i="12"/>
  <c r="D133" i="3" l="1"/>
  <c r="D135" i="3" s="1"/>
  <c r="E133" i="3"/>
  <c r="E135" i="3" s="1"/>
  <c r="C133" i="3"/>
  <c r="C135" i="3" s="1"/>
  <c r="C16" i="56" l="1"/>
  <c r="D16" i="56"/>
  <c r="E16" i="56"/>
  <c r="H10" i="56" l="1"/>
  <c r="E10" i="56"/>
  <c r="C10" i="56"/>
  <c r="E10" i="16" l="1"/>
  <c r="B10" i="16"/>
  <c r="D9" i="16"/>
  <c r="D8" i="16"/>
  <c r="D7" i="16"/>
  <c r="D6" i="16"/>
  <c r="D10" i="16" l="1"/>
  <c r="C42" i="3" l="1"/>
  <c r="E29" i="51" l="1"/>
  <c r="F29" i="51" l="1"/>
  <c r="C103" i="3"/>
  <c r="B103" i="3"/>
  <c r="D102" i="3"/>
  <c r="D101" i="3"/>
  <c r="D100" i="3"/>
  <c r="D99" i="3"/>
  <c r="D98" i="3"/>
  <c r="D96" i="3"/>
  <c r="D95" i="3"/>
  <c r="C77" i="9"/>
  <c r="D103" i="3" l="1"/>
  <c r="C11" i="18" l="1"/>
  <c r="C5" i="39" l="1"/>
  <c r="D35" i="39" l="1"/>
  <c r="E35" i="39"/>
  <c r="G35" i="39"/>
  <c r="H35" i="39"/>
  <c r="C35" i="39"/>
  <c r="C42" i="39" s="1"/>
  <c r="D28" i="39"/>
  <c r="E28" i="39"/>
  <c r="G28" i="39"/>
  <c r="H28" i="39"/>
  <c r="C28" i="39"/>
  <c r="C41" i="39" s="1"/>
  <c r="D21" i="39"/>
  <c r="E21" i="39"/>
  <c r="G21" i="39"/>
  <c r="H21" i="39"/>
  <c r="C21" i="39"/>
  <c r="C40" i="39" s="1"/>
  <c r="D14" i="39"/>
  <c r="E14" i="39"/>
  <c r="G14" i="39"/>
  <c r="H14" i="39"/>
  <c r="C14" i="39"/>
  <c r="C39" i="39" s="1"/>
  <c r="D30" i="12" l="1"/>
  <c r="C30" i="12" l="1"/>
  <c r="C178" i="9" l="1"/>
  <c r="C45" i="45" l="1"/>
  <c r="C62" i="45"/>
  <c r="C26" i="45"/>
  <c r="C9" i="45"/>
  <c r="C59" i="7"/>
  <c r="H28" i="9" l="1"/>
  <c r="I28" i="9"/>
  <c r="E8" i="12" l="1"/>
  <c r="G8" i="12"/>
  <c r="D8" i="12"/>
  <c r="E30" i="12"/>
  <c r="G30" i="12"/>
  <c r="E15" i="3"/>
  <c r="D15" i="3"/>
  <c r="E8" i="3"/>
  <c r="D8" i="3"/>
  <c r="D16" i="3" l="1"/>
  <c r="E16" i="3"/>
  <c r="G22" i="12" l="1"/>
  <c r="E11" i="18" l="1"/>
  <c r="D11" i="18"/>
  <c r="E42" i="3" l="1"/>
  <c r="D42" i="3"/>
  <c r="E22" i="12"/>
  <c r="D22" i="12"/>
  <c r="E24" i="12"/>
  <c r="D24" i="12"/>
  <c r="E23" i="12"/>
  <c r="D23" i="12"/>
  <c r="I7" i="7"/>
  <c r="H118" i="7"/>
  <c r="E178" i="9"/>
  <c r="F178" i="9"/>
  <c r="G178" i="9"/>
  <c r="H178" i="9"/>
  <c r="I178" i="9"/>
  <c r="D178" i="9"/>
  <c r="G116" i="7"/>
  <c r="F116" i="7" s="1"/>
  <c r="E116" i="7" s="1"/>
  <c r="D116" i="7" s="1"/>
  <c r="F59" i="7"/>
  <c r="E59" i="7"/>
  <c r="D59" i="7"/>
  <c r="H7" i="7"/>
</calcChain>
</file>

<file path=xl/sharedStrings.xml><?xml version="1.0" encoding="utf-8"?>
<sst xmlns="http://schemas.openxmlformats.org/spreadsheetml/2006/main" count="1737" uniqueCount="887">
  <si>
    <t>Group</t>
  </si>
  <si>
    <t>West Africa</t>
  </si>
  <si>
    <t>South Africa</t>
  </si>
  <si>
    <t>Australia</t>
  </si>
  <si>
    <t>Americas</t>
  </si>
  <si>
    <t>Energy spend (% of Opex)</t>
  </si>
  <si>
    <t>Total Energy Costs (US$m)</t>
  </si>
  <si>
    <t>Energy Intensity (GJ/oz produced)</t>
  </si>
  <si>
    <t>Total energy consumption (GJ)</t>
  </si>
  <si>
    <t>Diesel consumption (kL)</t>
  </si>
  <si>
    <t>Electricity Purchased (MWh)</t>
  </si>
  <si>
    <t>Regional and Group Energy and Carbon Performance</t>
  </si>
  <si>
    <t>Operation</t>
  </si>
  <si>
    <t>Group Total</t>
  </si>
  <si>
    <t>Year</t>
  </si>
  <si>
    <t>West Africa region</t>
  </si>
  <si>
    <t>100  </t>
  </si>
  <si>
    <t>79  </t>
  </si>
  <si>
    <t>South Africa region</t>
  </si>
  <si>
    <t>42  </t>
  </si>
  <si>
    <t>Group total</t>
  </si>
  <si>
    <t>400  </t>
  </si>
  <si>
    <t>Diesel</t>
  </si>
  <si>
    <t>Total</t>
  </si>
  <si>
    <t>South Deep</t>
  </si>
  <si>
    <t>Tarkwa</t>
  </si>
  <si>
    <t>Damang</t>
  </si>
  <si>
    <t>St Ives</t>
  </si>
  <si>
    <t>Agnew</t>
  </si>
  <si>
    <t>Darlot</t>
  </si>
  <si>
    <t>Granny Smith</t>
  </si>
  <si>
    <t>Cerro Corona</t>
  </si>
  <si>
    <t xml:space="preserve">Local (In Country) Procurement </t>
  </si>
  <si>
    <t>Region</t>
  </si>
  <si>
    <t>Peru</t>
  </si>
  <si>
    <t>Ghana</t>
  </si>
  <si>
    <t xml:space="preserve">Group </t>
  </si>
  <si>
    <t>Critical Tier 1 Suppliers</t>
  </si>
  <si>
    <t>Cost Optimisation</t>
  </si>
  <si>
    <t>Occupational diseases at South Deep (rate per 1,000 employees and contractors at year-end)</t>
  </si>
  <si>
    <t>Silicosis</t>
  </si>
  <si>
    <t>South Deep workforce</t>
  </si>
  <si>
    <t>Near Misses</t>
  </si>
  <si>
    <t xml:space="preserve">% Timely close out on Serious Potential Incidents (SPI's) </t>
  </si>
  <si>
    <t>TOTAL</t>
  </si>
  <si>
    <t>¹ Chronic obstructive airways disease</t>
  </si>
  <si>
    <t>² Noise Induced hearing loss</t>
  </si>
  <si>
    <t>ᶟ Cardio-respiratory tuberculosis</t>
  </si>
  <si>
    <t>TRD</t>
  </si>
  <si>
    <t xml:space="preserve">TRDFR </t>
  </si>
  <si>
    <t>Peruvian National Mining, Petroleum and Energy Society</t>
  </si>
  <si>
    <t>Chamber of Commerce Cajamarca</t>
  </si>
  <si>
    <t xml:space="preserve">Chamber of Commerce Lima </t>
  </si>
  <si>
    <t>Chamber of Minerals and Energy of Western Australia</t>
  </si>
  <si>
    <t>Australia Gold Industry Group</t>
  </si>
  <si>
    <t>Total Workforce</t>
  </si>
  <si>
    <t>Contractors</t>
  </si>
  <si>
    <t>Of which Host Community Employees</t>
  </si>
  <si>
    <t>Australasia</t>
  </si>
  <si>
    <t>Corporate Office</t>
  </si>
  <si>
    <t xml:space="preserve">Total </t>
  </si>
  <si>
    <t>Percentage of Headcount</t>
  </si>
  <si>
    <t>Job Band</t>
  </si>
  <si>
    <t>Female</t>
  </si>
  <si>
    <t>Male</t>
  </si>
  <si>
    <t>No of female</t>
  </si>
  <si>
    <t>No of male</t>
  </si>
  <si>
    <t>G Band</t>
  </si>
  <si>
    <t>E Band</t>
  </si>
  <si>
    <t>D Band</t>
  </si>
  <si>
    <t>C Band</t>
  </si>
  <si>
    <t>B Band</t>
  </si>
  <si>
    <t>A Band</t>
  </si>
  <si>
    <t>Age</t>
  </si>
  <si>
    <t>Workforce</t>
  </si>
  <si>
    <t>16-24</t>
  </si>
  <si>
    <t>25-29</t>
  </si>
  <si>
    <t>30-35</t>
  </si>
  <si>
    <t>36-50</t>
  </si>
  <si>
    <t>51-</t>
  </si>
  <si>
    <t>%</t>
  </si>
  <si>
    <t>Actual numbers</t>
  </si>
  <si>
    <t>US$m</t>
  </si>
  <si>
    <t>Chile</t>
  </si>
  <si>
    <t>National value distribution</t>
  </si>
  <si>
    <t xml:space="preserve">West Africa </t>
  </si>
  <si>
    <t>Corporate</t>
  </si>
  <si>
    <t>Total Gold Fields</t>
  </si>
  <si>
    <t>In-country</t>
  </si>
  <si>
    <t>International</t>
  </si>
  <si>
    <t>America</t>
  </si>
  <si>
    <t>Gruyere</t>
  </si>
  <si>
    <t>Cyanide</t>
  </si>
  <si>
    <t>Caustic soda</t>
  </si>
  <si>
    <t>Cement</t>
  </si>
  <si>
    <t>Lime</t>
  </si>
  <si>
    <t>Blasting agents</t>
  </si>
  <si>
    <t xml:space="preserve">St Ives </t>
  </si>
  <si>
    <t xml:space="preserve">South Deep </t>
  </si>
  <si>
    <t xml:space="preserve">Granny Smith </t>
  </si>
  <si>
    <t xml:space="preserve">South Africa </t>
  </si>
  <si>
    <t>Employees</t>
  </si>
  <si>
    <t>Exposure to water stressed areas</t>
  </si>
  <si>
    <t>Ground water</t>
  </si>
  <si>
    <t>Purchased water</t>
  </si>
  <si>
    <t>A</t>
  </si>
  <si>
    <t xml:space="preserve">    Female</t>
  </si>
  <si>
    <t xml:space="preserve">    Male</t>
  </si>
  <si>
    <t>BL</t>
  </si>
  <si>
    <t>CL</t>
  </si>
  <si>
    <t>CU</t>
  </si>
  <si>
    <t>DL</t>
  </si>
  <si>
    <t>DU</t>
  </si>
  <si>
    <t>EL</t>
  </si>
  <si>
    <t>EU</t>
  </si>
  <si>
    <t>F</t>
  </si>
  <si>
    <t>G</t>
  </si>
  <si>
    <t>Permanent Employees</t>
  </si>
  <si>
    <t>Fixed term (temporary employees)</t>
  </si>
  <si>
    <t>Total employees</t>
  </si>
  <si>
    <t>Contractors (other workers)</t>
  </si>
  <si>
    <t>% females of Permanent Employees</t>
  </si>
  <si>
    <t>EU &amp; ABOVE</t>
  </si>
  <si>
    <t xml:space="preserve">    %</t>
  </si>
  <si>
    <t>DU &amp; EL</t>
  </si>
  <si>
    <t>Board</t>
  </si>
  <si>
    <t>Total female representation including Board</t>
  </si>
  <si>
    <t>Total Tier 1 Suppliers</t>
  </si>
  <si>
    <t>Actual</t>
  </si>
  <si>
    <t>Target</t>
  </si>
  <si>
    <t xml:space="preserve"> Host Community procurement expenditure %</t>
  </si>
  <si>
    <t>n/a</t>
  </si>
  <si>
    <t>External third party screening solution to screen new and existing suppliers and contractors</t>
  </si>
  <si>
    <t>USDm</t>
  </si>
  <si>
    <t>% regional operational and capital expenditure against AISC</t>
  </si>
  <si>
    <t>Gold Fields does not sell electricity, heating, cooling or steam.</t>
  </si>
  <si>
    <t>The organisation-specific metric is ounce of gold, as our saleable product, this metric is externally assured.</t>
  </si>
  <si>
    <t>Fuels and electricity have been included in the energy intensity ratio.</t>
  </si>
  <si>
    <t>Energy consumed within the organisation has been included in the ratio.</t>
  </si>
  <si>
    <t>GRI 302-3 Energy Intensity</t>
  </si>
  <si>
    <t>GRI 302-1 Energy consumption within the organization</t>
  </si>
  <si>
    <t>The types of energy included in the reductions were fuel and electricity.</t>
  </si>
  <si>
    <t>The Greenhouse Gas Protocol and WRI Mitigation Goal Standard, an accounting and reporting standard for national and subnational greenhouse gas reduction goals, were the standards followed to calculate the impact of energy reduction projects.</t>
  </si>
  <si>
    <t>Energy</t>
  </si>
  <si>
    <t>Water Abstraction Costs</t>
  </si>
  <si>
    <t>Water related Energy Costs</t>
  </si>
  <si>
    <t>Water Infrustructure and Maintenance Costs</t>
  </si>
  <si>
    <t>Water Discharge Costs</t>
  </si>
  <si>
    <t>Water Administrative Costs</t>
  </si>
  <si>
    <t>Statutory Legal Penalties</t>
  </si>
  <si>
    <t>Civil Legal Penalties</t>
  </si>
  <si>
    <t>Water Related Incident/non-conformance Remediation Costs</t>
  </si>
  <si>
    <t>Capital Projects Costs</t>
  </si>
  <si>
    <t>Total water management cost</t>
  </si>
  <si>
    <t>Total water cost</t>
  </si>
  <si>
    <t xml:space="preserve">n/a </t>
  </si>
  <si>
    <t>Serious Potential incidents (SPI)</t>
  </si>
  <si>
    <t>USD m</t>
  </si>
  <si>
    <t>2-5%</t>
  </si>
  <si>
    <t>2-4%</t>
  </si>
  <si>
    <t>2-3%</t>
  </si>
  <si>
    <t>Perth Office</t>
  </si>
  <si>
    <t>Gold Fields’ direct GHG emissions are primarily from fuel purchased by us and used at our operations.</t>
  </si>
  <si>
    <t>Gold Fields’ carbon footprint is calculated based on the operational control consolidation approach.</t>
  </si>
  <si>
    <t>Scope 2 emissions are derived solely from electricity purchased from power suppliers.</t>
  </si>
  <si>
    <t>Gold Fields collected data and calculated emissions for all categories as per the GHG Protocol Value Chain Standard. The following are Scope 3 categories examined:</t>
  </si>
  <si>
    <t>1.   Purchased goods and services</t>
  </si>
  <si>
    <t>2.   Capital goods – not applicable</t>
  </si>
  <si>
    <t>4.   Upstream transportation and distribution</t>
  </si>
  <si>
    <t>5.   Waste generated in operations</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</si>
  <si>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</si>
  <si>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</si>
  <si>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</si>
  <si>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</si>
  <si>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</si>
  <si>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</si>
  <si>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</si>
  <si>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</si>
  <si>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15. Investments</t>
  </si>
  <si>
    <t>The ratio denominator is ounces of gold produced.</t>
  </si>
  <si>
    <t>305-5 Reduction of GHG emissions</t>
  </si>
  <si>
    <t>Emission reduction initiatives were calculated in accordance with:</t>
  </si>
  <si>
    <t>• ISO 14064 Part 1</t>
  </si>
  <si>
    <t>Total Water Withdrawn</t>
  </si>
  <si>
    <t>Total Water Discharge</t>
  </si>
  <si>
    <t>Total Water Recycled</t>
  </si>
  <si>
    <t>GRI 303-4 and GRI 303-5</t>
  </si>
  <si>
    <t>% of Total Procurement Spend</t>
  </si>
  <si>
    <t>The energy losses from the onsite power generators are accounted for by applying an energy efficiency factor at the respective sites where Gold Fields purchases gas.</t>
  </si>
  <si>
    <t>Group and Regional SED Spend (US$m)</t>
  </si>
  <si>
    <t>Conservation and Environment</t>
  </si>
  <si>
    <t>Infrastructure</t>
  </si>
  <si>
    <t>Education and Training</t>
  </si>
  <si>
    <t>Health and Wellbeing</t>
  </si>
  <si>
    <t>Economic Diversification</t>
  </si>
  <si>
    <t>Regional Energy Spend (US$m)</t>
  </si>
  <si>
    <t>²Other includes Petrol, LPG, Acetylene</t>
  </si>
  <si>
    <t xml:space="preserve">Region </t>
  </si>
  <si>
    <t>Grand Total</t>
  </si>
  <si>
    <t>Reporting bands</t>
  </si>
  <si>
    <t>BU</t>
  </si>
  <si>
    <t>NG</t>
  </si>
  <si>
    <t>TOTAL Females</t>
  </si>
  <si>
    <t>Group female employees (%)</t>
  </si>
  <si>
    <t>Middle Management (D-Upper to E-Lower)</t>
  </si>
  <si>
    <t>Senior Management (EU&lt;)</t>
  </si>
  <si>
    <t xml:space="preserve">Employees </t>
  </si>
  <si>
    <t xml:space="preserve">Male vs female turnover </t>
  </si>
  <si>
    <t>E</t>
  </si>
  <si>
    <t>D</t>
  </si>
  <si>
    <t>C</t>
  </si>
  <si>
    <t>B</t>
  </si>
  <si>
    <t>By gender</t>
  </si>
  <si>
    <t>By region</t>
  </si>
  <si>
    <t xml:space="preserve">South America </t>
  </si>
  <si>
    <t>18-29 years</t>
  </si>
  <si>
    <t>30-39 years</t>
  </si>
  <si>
    <t>40-49 years</t>
  </si>
  <si>
    <t>50-59 years</t>
  </si>
  <si>
    <t>60 plus</t>
  </si>
  <si>
    <t>Suppliers</t>
  </si>
  <si>
    <t>Total jobs</t>
  </si>
  <si>
    <t>-</t>
  </si>
  <si>
    <t>Host community suppliers</t>
  </si>
  <si>
    <t>Total suppliers</t>
  </si>
  <si>
    <t>Operations</t>
  </si>
  <si>
    <t>Salares Norte</t>
  </si>
  <si>
    <t xml:space="preserve">Employee by grade and gender </t>
  </si>
  <si>
    <t xml:space="preserve">Employee type breakdown </t>
  </si>
  <si>
    <t>Proportion of Nationals per region</t>
  </si>
  <si>
    <t>Minimum wage ratio</t>
  </si>
  <si>
    <t>CEO to employee average</t>
  </si>
  <si>
    <t>CEO to employee minimum</t>
  </si>
  <si>
    <t>Level 2 incidents</t>
  </si>
  <si>
    <t>Level 3 incidents</t>
  </si>
  <si>
    <t>Hydrochloric Acid</t>
  </si>
  <si>
    <t>Hours worked</t>
  </si>
  <si>
    <t>Severity rate</t>
  </si>
  <si>
    <t>Group Safety Performance</t>
  </si>
  <si>
    <t>COAD¹</t>
  </si>
  <si>
    <t>NIHL²</t>
  </si>
  <si>
    <t>CRTBᶟ</t>
  </si>
  <si>
    <t>Social and community</t>
  </si>
  <si>
    <t>Environmental</t>
  </si>
  <si>
    <t>Land and Legal</t>
  </si>
  <si>
    <t>Land access</t>
  </si>
  <si>
    <t>Water</t>
  </si>
  <si>
    <t>Grievance category</t>
  </si>
  <si>
    <t>Social impact</t>
  </si>
  <si>
    <t>Employment and procurement</t>
  </si>
  <si>
    <t>Social development</t>
  </si>
  <si>
    <t>Resettlement and compensation</t>
  </si>
  <si>
    <t>Group Water Costs (US$m)</t>
  </si>
  <si>
    <t>Sources of Water (GL)</t>
  </si>
  <si>
    <t xml:space="preserve"> Water Recycled/reused (GL)</t>
  </si>
  <si>
    <t>Total Water Withdrawal (GL) Stress Areas</t>
  </si>
  <si>
    <t>Number of Operations  identified as requiring biodiversity management plans  WITH plans in place</t>
  </si>
  <si>
    <t xml:space="preserve">Number of Operations  identified as requiring biodiversity management plans </t>
  </si>
  <si>
    <t>Number of Managed Operations</t>
  </si>
  <si>
    <t xml:space="preserve">Operation </t>
  </si>
  <si>
    <t>Number of Operations  identified as requiring biodiversity management plans according to stated criteria, and the number (percentage) of those sites with plans in place</t>
  </si>
  <si>
    <t>2018 (ha)</t>
  </si>
  <si>
    <t>2019 (ha)</t>
  </si>
  <si>
    <t>Number of IUCN Red List species and national conservation list species with habitats in areas affected by operations, by level of extinction risk</t>
  </si>
  <si>
    <t>Habitats protected or restored (ha)</t>
  </si>
  <si>
    <t>Proximity to or overlap with World Heritage sites</t>
  </si>
  <si>
    <t>Proximity to or overlap with Legally Protected areas incl exploration</t>
  </si>
  <si>
    <t>Operational sites owned, leased, managed in, or adjacent to, protected areas and areas of high biodiversity value outside protected areas</t>
  </si>
  <si>
    <t xml:space="preserve">Actual Completion against Plan </t>
  </si>
  <si>
    <t>Target Completion against Plan</t>
  </si>
  <si>
    <t xml:space="preserve">Progressive Rehabilitation </t>
  </si>
  <si>
    <t>Contributions into Environmental Trust Funds and guarantees</t>
  </si>
  <si>
    <t xml:space="preserve">South Africa Region </t>
  </si>
  <si>
    <t>Bank Guarantee</t>
  </si>
  <si>
    <t xml:space="preserve">Americas Region (Peru) </t>
  </si>
  <si>
    <t xml:space="preserve">Bank Bonds and Cash </t>
  </si>
  <si>
    <t>Reclamation Security Agreement and bonds underwritten by banks along with restricted cash</t>
  </si>
  <si>
    <t xml:space="preserve">Ghana Region </t>
  </si>
  <si>
    <t>Existing cash and resources. Due to legislative changes introduced in Western Australia, there is no longer a legal obligation to have unconditional performance bonds in place for mine closure liabilities. Such liabilities for continuing operations are now self-funding. In addition, companies are now required to pay a levy to the state based on the total mine closure liability. This levy is 1% of the total liability per mine, paid annually. This levy goes into a state administered fund known as the Mine Rehabilitation Fund. Capital and interest from the fund will be used to rehabilitate legacy sites or sites that have prematurely closed or been abandoned</t>
  </si>
  <si>
    <t>Australia Region</t>
  </si>
  <si>
    <t>Provision Method</t>
  </si>
  <si>
    <t>Summary of Financial Provision Methods</t>
  </si>
  <si>
    <t xml:space="preserve">Closure Liability: Financial Provision </t>
  </si>
  <si>
    <t>Closure Cost Liability Estimate</t>
  </si>
  <si>
    <t xml:space="preserve">Percentage of Closure Plans (against operations) </t>
  </si>
  <si>
    <t>Operations with Updated Mine Closure Plans:</t>
  </si>
  <si>
    <t>Number of Managed Operations:</t>
  </si>
  <si>
    <t>Environmental expenditures/investments (US$ m)</t>
  </si>
  <si>
    <t>Note: Gold Fields has a 45% share in Asanko Gold Mine. Gold Fields does not operate Asanko. Asanko has an up-to-date mine closure plan.</t>
  </si>
  <si>
    <t xml:space="preserve">Biodiversity Conservation and Land Management </t>
  </si>
  <si>
    <t xml:space="preserve">Number of Operations  assessed to determine if require biodiversity management plans </t>
  </si>
  <si>
    <t>2 - 4%</t>
  </si>
  <si>
    <t>F band</t>
  </si>
  <si>
    <t>Ratio of basic salary men to women</t>
  </si>
  <si>
    <t>Group¹</t>
  </si>
  <si>
    <t>¹Excludes Far South East and Salares Norte</t>
  </si>
  <si>
    <t>¹Excludes Salares Norte</t>
  </si>
  <si>
    <t xml:space="preserve">¹Excludes Far South East </t>
  </si>
  <si>
    <t>Australia region¹,²</t>
  </si>
  <si>
    <t>Fatalities ¹</t>
  </si>
  <si>
    <t>Electricity¹</t>
  </si>
  <si>
    <t>Other Fuels²</t>
  </si>
  <si>
    <t>In these tables we believe we offer our stakeholders a comprehensive overview of our ESG performance, which we believe underlines our commitment to sustainable, responsible mining practices.</t>
  </si>
  <si>
    <t>For management approach disclosures, performance measures and additional context, please refer to our website : https://www.goldfields.com/sustainability.php</t>
  </si>
  <si>
    <t>0*</t>
  </si>
  <si>
    <t>* Tarkwa have a Biodiversity Management Plan, although it is not required in line with Goldfield's Biodiversity Guideline requirements</t>
  </si>
  <si>
    <t>International Council on Mining &amp; Metals</t>
  </si>
  <si>
    <t>National value distribution by region (US$m)</t>
  </si>
  <si>
    <t>Group¹ SED contributions by type (US$m)</t>
  </si>
  <si>
    <t>Americas¹ SED contributions by type (US$m)</t>
  </si>
  <si>
    <t>Australia¹ SED contributions by type (US$m)</t>
  </si>
  <si>
    <t>South Africa SED contributions by type (US$m)</t>
  </si>
  <si>
    <t>West Africa SED contributions by type (US$m)</t>
  </si>
  <si>
    <t xml:space="preserve">Given the high proportion of costs relating to our supply, we have since 2017, been focusing on AISC cost optimisation through contracts, procurement and materials management savings. </t>
  </si>
  <si>
    <t>3.  Fuel-and-energy-related activities (not included in Scope 1 or 2)</t>
  </si>
  <si>
    <t>6.  Business travel</t>
  </si>
  <si>
    <t>The basis for calculating reductions in emissions was directly related to energy efficiency projects implemented. Energy savings initiatives impact are captured for 36 months, after which they become baseline.</t>
  </si>
  <si>
    <t xml:space="preserve"> As the energy efficiency of gold mining is influenced by many factors, such as hauling distances, mining depth, ore quality and stripping ratios, emission reductions should be linked back to actual projects implemented.</t>
  </si>
  <si>
    <t>• Greenhouse Gas Protocol and WRI Mitigation Goal Standard: an accounting and reporting standard for national and subnational greenhouse gas reduction goals</t>
  </si>
  <si>
    <t>• Greenhouse Gas Protocol A Corporate Accounting and Reporting Standard (Revised Edition)</t>
  </si>
  <si>
    <t xml:space="preserve">Our Granny Smith, Agnew and Gruyere operations purchase gas for their on-site gas-fired power stations that are owned and operated by independent power producers (IPP's). These sites also pay for electricity delivery. </t>
  </si>
  <si>
    <t>Our Damang and Tarkwa operations have on-site gas-fired power stations, owned and operated over the fence by an IPP. The IPP's are also responsible for the procurement of gas. Our St Ives, Cerro Corona and South Deep mines purchase electricity from the grid.</t>
  </si>
  <si>
    <t xml:space="preserve">As per the guidance under 302-1, organisations are expected to select a consistent boundary for energy consumption. When possible, the boundary should be consistent with the boundary used in Indicators 305-1 and 305-2. </t>
  </si>
  <si>
    <t>The standard used to select the boundary for reporting under 305-1 and 305-2 is ISO-14064 – Part 1. The boundary selected to report on 302-1 is in line with this boundary.</t>
  </si>
  <si>
    <t xml:space="preserve">Only energy consumption outside of the organisation which was expected to be material (based on emissions associated with this energy use) was calculated. </t>
  </si>
  <si>
    <t>To calculate this energy consumption outside of the organisation, assumptions were made with respect to the type of fuels used to produce, transport and distribute goods, services and fuels.</t>
  </si>
  <si>
    <t xml:space="preserve">Where available, the energy data used to calculate the relevant emission factors to produce goods and services were used. </t>
  </si>
  <si>
    <t>The basis for calculating reductions in energy consumption was directly related to energy efficiency initiatives implemented.</t>
  </si>
  <si>
    <t xml:space="preserve">The standard used to select the boundary for reporting under 305-1 and 305-2 is ISO-14064 – Part 1. The boundary selected to report on 302-1 is in line with this boundary. </t>
  </si>
  <si>
    <t xml:space="preserve">The methodology used to calculate the direct and indirect energy consumption by primary energy source is by multiplying the measured amounts consumed with default energy content factors. </t>
  </si>
  <si>
    <t>Energy consumption is obtained by meter readings and cross checked with invoices. If no meter is installed, the data is obtained from invoices only.</t>
  </si>
  <si>
    <t>The GWP rates are obtained from the IPCC Fourth Assessment Guidelines.</t>
  </si>
  <si>
    <t>The quantification methodology is a calculation based on GHG activity data multiplied by GHG emission or removal factors.</t>
  </si>
  <si>
    <t xml:space="preserve">Gold Fields’ carbon footprint is calculated in accordance with the ISO 14064 Part 1 Standard (“Specification with guidance at the organisation level for quantification and reporting of greenhouse gas emissions and removals”). </t>
  </si>
  <si>
    <t>Greenhouse Gas (GHG) Emissions</t>
  </si>
  <si>
    <t xml:space="preserve">GRI 302-4 Group Reduction of energy consumption </t>
  </si>
  <si>
    <t xml:space="preserve">GRI 305-1 Direct (Scope 1) GHG emissions </t>
  </si>
  <si>
    <t xml:space="preserve">GRI 305-2 Indirect (Scope 2) GHG emissions </t>
  </si>
  <si>
    <t xml:space="preserve">GRI 305-3 Other Indirect (Scope 3) GHG emissions </t>
  </si>
  <si>
    <t xml:space="preserve">GRI 303-3 Total water withdrawal by source </t>
  </si>
  <si>
    <t>GRI 301 - 1 Group input materials (kt )</t>
  </si>
  <si>
    <t>GRI 306 - 3 Group environmental incidents</t>
  </si>
  <si>
    <t>GRI 403-9 Work Related Injuries</t>
  </si>
  <si>
    <t>GRI 403-10 Work Related Ill Health</t>
  </si>
  <si>
    <t xml:space="preserve">GRI 307-1 Environmental Non Compliance with Environmental Laws and Regulations </t>
  </si>
  <si>
    <t>GRI 401-3 Return to work and retention rates after parental leave, by gender</t>
  </si>
  <si>
    <t>MM10  Number of Operations with Up-to-date Mine Closure Plans:</t>
  </si>
  <si>
    <t>Gold production ('000 ounces )</t>
  </si>
  <si>
    <t>Cost reduction (US$ per ounce)</t>
  </si>
  <si>
    <t>On emission converssion factors, preference is given to data obtained from the oroginal equipment manufacturers, enery suppliers, then country specific, with the DEFRA source as last resort</t>
  </si>
  <si>
    <t>Total Energy per Ounces Produced (GJ/oz)</t>
  </si>
  <si>
    <t>Annual cost savings (US$m)</t>
  </si>
  <si>
    <t>Cumulative cost savings (US$m)</t>
  </si>
  <si>
    <t>Annual energy savings from projects implemented since 2013 (TJ)</t>
  </si>
  <si>
    <t>Cumulative energy savings from projects implemented since 2013 (TJ)</t>
  </si>
  <si>
    <t>1 227</t>
  </si>
  <si>
    <t>1 355</t>
  </si>
  <si>
    <t>Annual GHG emissions avoided (ktCO₂e)</t>
  </si>
  <si>
    <t>Level 4 incidents</t>
  </si>
  <si>
    <t>Level 5 incidents</t>
  </si>
  <si>
    <t>Employees hours worked</t>
  </si>
  <si>
    <t xml:space="preserve">Contractors hours worked </t>
  </si>
  <si>
    <t>Absenteeism rate %</t>
  </si>
  <si>
    <t>Female employees by management categories</t>
  </si>
  <si>
    <t>Wage comparison type</t>
  </si>
  <si>
    <t xml:space="preserve">Gender representation trends </t>
  </si>
  <si>
    <t>Female Total</t>
  </si>
  <si>
    <t xml:space="preserve">Male Total </t>
  </si>
  <si>
    <t>** Employee figures are listed by legal entity and not by location. Employees in Accra are counted under Tarkwa, Lima office under Cerro Corona and Santiago under Salares Norte. Employees in Denver, Isle of Man, Amsterdam are assigned to Corporate office and Philippines under Australia.</t>
  </si>
  <si>
    <t>Total Recordable disease frequency rate ("TRDFR")</t>
  </si>
  <si>
    <t>Host Community jobs in the mine value chain</t>
  </si>
  <si>
    <t>Wages for community employees</t>
  </si>
  <si>
    <t>Gruyere is included from commissioning in mid-2019.</t>
  </si>
  <si>
    <t xml:space="preserve">Total community grievances recorded per Operation </t>
  </si>
  <si>
    <t>Host community wages US$ million</t>
  </si>
  <si>
    <t>Near Miss Frequency Rate (NMFR)</t>
  </si>
  <si>
    <t>Fatality Rate</t>
  </si>
  <si>
    <t>SASB EM-MM-310a.1.</t>
  </si>
  <si>
    <t>SASB EM-MM-310a.2.</t>
  </si>
  <si>
    <t>GRI MM4 - Number of strikes and lockouts exceeding one week duration</t>
  </si>
  <si>
    <t>SASB EM-MM-130a.1</t>
  </si>
  <si>
    <t>Regional Energy Performance</t>
  </si>
  <si>
    <t>Total energy usage (TJ)</t>
  </si>
  <si>
    <t>Energy split electricity/fuel (%)</t>
  </si>
  <si>
    <t>46/54</t>
  </si>
  <si>
    <t>50/50</t>
  </si>
  <si>
    <t>55/45</t>
  </si>
  <si>
    <t>Total energy spend (US$m)</t>
  </si>
  <si>
    <t>Energy spend per oz (US$/oz)</t>
  </si>
  <si>
    <t>Energy initiatives savings (TJ)</t>
  </si>
  <si>
    <t>Energy cost savings (US$m)</t>
  </si>
  <si>
    <t>49/51</t>
  </si>
  <si>
    <t>42/58</t>
  </si>
  <si>
    <t>28/72</t>
  </si>
  <si>
    <t>95/5</t>
  </si>
  <si>
    <t>96/4</t>
  </si>
  <si>
    <t>94/6</t>
  </si>
  <si>
    <t>Percentage Grid Electricity (%)</t>
  </si>
  <si>
    <t xml:space="preserve"> Freshwater¹ Use (Withdrawn) (GL)</t>
  </si>
  <si>
    <t>SASB EM-MM-140a.1. (2)  % Total fresh water consumed in regions with High or Extremely High Baseline Water Stress (% of Group Total)</t>
  </si>
  <si>
    <t>SASB EM-MM-140a.1. Total Freshwater Withdrawn</t>
  </si>
  <si>
    <t>¹ Gold Fields use the ICMM definition for this KPI</t>
  </si>
  <si>
    <t xml:space="preserve">Total Water Withdrawal (GL) </t>
  </si>
  <si>
    <t>SASB EM-MM-320a.1.</t>
  </si>
  <si>
    <t xml:space="preserve">SASB EM-MM-160a.3. Percentage of (1) proved* and (2) probable* reserves in or near sites with protected conservation status or endangered species habitat </t>
  </si>
  <si>
    <t>* Gold Fields have not attributed these KPIs to proved and probable reserves and only report on the biodiversity reserves in or near sites with protected conservation status or endangered species habitat or similar.</t>
  </si>
  <si>
    <t>GRI 304-1</t>
  </si>
  <si>
    <t>GRI 304-3</t>
  </si>
  <si>
    <t>GRI 304-4</t>
  </si>
  <si>
    <t xml:space="preserve">² Gold Fields have revised and optimised their Biodiversity Management Key Performance Indicators and report against those that are material with emphasis on KPI's material to local stakeholders; and for internal and operational use and management. </t>
  </si>
  <si>
    <t>Geochemically Reactive Material at Gold Fields</t>
  </si>
  <si>
    <t xml:space="preserve">SASB EM-MM-120a.1 </t>
  </si>
  <si>
    <t>SASB: Gold Fields do not undertake their water stress analysis using the World Resources Institute's (WRI) Water Risk Atlas tool, Aqueduct.</t>
  </si>
  <si>
    <t>SASB EM-MM-000.B</t>
  </si>
  <si>
    <t>Percentage (%) covered under emissions-limiting regulations</t>
  </si>
  <si>
    <t>Yes</t>
  </si>
  <si>
    <t>No</t>
  </si>
  <si>
    <t xml:space="preserve">2 sites </t>
  </si>
  <si>
    <t xml:space="preserve">Total % of mine sites = 25%
 (2 of 8 sites) </t>
  </si>
  <si>
    <t>ARD Potential / Risk</t>
  </si>
  <si>
    <t>GRI MM2</t>
  </si>
  <si>
    <t xml:space="preserve">Male </t>
  </si>
  <si>
    <t>Mining (A - CU)</t>
  </si>
  <si>
    <t xml:space="preserve">Australia </t>
  </si>
  <si>
    <t>Union Overall</t>
  </si>
  <si>
    <t>52/48</t>
  </si>
  <si>
    <t>29/71</t>
  </si>
  <si>
    <t>56/44</t>
  </si>
  <si>
    <t>Total community grievances recorded by category</t>
  </si>
  <si>
    <t>Commitments</t>
  </si>
  <si>
    <t>Other (miscellaneous)</t>
  </si>
  <si>
    <t>Recorded per operation</t>
  </si>
  <si>
    <t>Percentage resolved within agreed timeframe</t>
  </si>
  <si>
    <t>Gold Fields TRDFR (per manhours worked) is based on number of Silicosis, NIHL, COAD and CRTB cases as these diseases are deemed material and are externally assured.</t>
  </si>
  <si>
    <t>*** 28 from Philippines</t>
  </si>
  <si>
    <t>Perth***</t>
  </si>
  <si>
    <t>Chile*</t>
  </si>
  <si>
    <t>Miners Artisans Officials ( A Band to D Lower including NG)</t>
  </si>
  <si>
    <t>Total employees including Board</t>
  </si>
  <si>
    <t>*impacted by Covid and the ability to have face to face training</t>
  </si>
  <si>
    <t>Training hours per employee</t>
  </si>
  <si>
    <t>Total Employee Turnover Rate</t>
  </si>
  <si>
    <t>Voluntary Employee Turnover Rate</t>
  </si>
  <si>
    <t>41/59</t>
  </si>
  <si>
    <t>54/46</t>
  </si>
  <si>
    <t>30/70</t>
  </si>
  <si>
    <t>Charitable giving and gifts in-kind</t>
  </si>
  <si>
    <t>All numbers restated to report category Charitable giving and gifts in-kind. Previously Charitable Giving was incorporated into other categories.</t>
  </si>
  <si>
    <t>2020(ha)</t>
  </si>
  <si>
    <t>Total Water Reused</t>
  </si>
  <si>
    <t xml:space="preserve">Tarkwa </t>
  </si>
  <si>
    <t>Share of Total Procurement Spend (%)</t>
  </si>
  <si>
    <t xml:space="preserve">* New project in development </t>
  </si>
  <si>
    <t>HDSA</t>
  </si>
  <si>
    <t xml:space="preserve">HDSA in management </t>
  </si>
  <si>
    <t>Host Community employees per grade per Region</t>
  </si>
  <si>
    <t xml:space="preserve">HDSA Spend South Africa (black economic empowerment entities) </t>
  </si>
  <si>
    <t xml:space="preserve">*Excludes all end of contract terminations for Ghana. Figure is a rolling average for the year Jan-Dec. </t>
  </si>
  <si>
    <t>The ratio denominator is tonnes of gold mined</t>
  </si>
  <si>
    <t> 2-5%</t>
  </si>
  <si>
    <t xml:space="preserve">Value of Fines </t>
  </si>
  <si>
    <t>* Group performance is calculated using operational, not regional, scores.</t>
  </si>
  <si>
    <t>Group Total *</t>
  </si>
  <si>
    <t>**</t>
  </si>
  <si>
    <t>Peruvian Chamber of Commerce *</t>
  </si>
  <si>
    <t>Minerals Council South Africa *</t>
  </si>
  <si>
    <t>% Contractors</t>
  </si>
  <si>
    <t>% relative to total number of:</t>
  </si>
  <si>
    <t>Coverage</t>
  </si>
  <si>
    <t>Written Acknowledgement</t>
  </si>
  <si>
    <t>Training Provided</t>
  </si>
  <si>
    <t>Contractors / Suppliers / Service Providers</t>
  </si>
  <si>
    <t>Subsidiaries</t>
  </si>
  <si>
    <t>Joint ventures (including stakes above 10%)</t>
  </si>
  <si>
    <t>All Gold Fields employees, contractors, suppliers, service providers, subsidiaries and joint ventures are required to accept and comply with the Code of Conduct.</t>
  </si>
  <si>
    <t>Share of total procurement spend %</t>
  </si>
  <si>
    <t xml:space="preserve">Number of Critical Tier 1 Suppliers </t>
  </si>
  <si>
    <t xml:space="preserve">³Only operations and excludes Head offices </t>
  </si>
  <si>
    <t>Total Tonnes mined (Mt)</t>
  </si>
  <si>
    <t>Renewables</t>
  </si>
  <si>
    <t>Total Tonnes Processed (Mt)</t>
  </si>
  <si>
    <t>Gold Fields</t>
  </si>
  <si>
    <t xml:space="preserve">Damang </t>
  </si>
  <si>
    <t>The Global Water Tool from the WBCSD (v 2015 1.3.5) indicates that South Africa and West Australia are water stressed areas. Currently Gold Fields has 5 out 8 operations located in water stressed regions, which is equivalent to 62.5%.</t>
  </si>
  <si>
    <t>Employee LTIFR</t>
  </si>
  <si>
    <t>Contractor LTIFR</t>
  </si>
  <si>
    <t>Total Recordable Injuries</t>
  </si>
  <si>
    <t>Production</t>
  </si>
  <si>
    <t>Females in STEM  of all females %</t>
  </si>
  <si>
    <t>Total STEM positions %</t>
  </si>
  <si>
    <t>% internal hire rate</t>
  </si>
  <si>
    <t>Hiring</t>
  </si>
  <si>
    <t xml:space="preserve"> Capital investments (US$ m)</t>
  </si>
  <si>
    <t>No of new appointments/ rehires externally - Male</t>
  </si>
  <si>
    <t>No of new appointments/ rehires externally - Female</t>
  </si>
  <si>
    <t>Rehire - Male</t>
  </si>
  <si>
    <t>Rehire - Female</t>
  </si>
  <si>
    <t>No of promotions - Male</t>
  </si>
  <si>
    <t>No of promotions - Female</t>
  </si>
  <si>
    <t>SOₓ</t>
  </si>
  <si>
    <t>Non Graded</t>
  </si>
  <si>
    <t xml:space="preserve">Training and Development </t>
  </si>
  <si>
    <t>Environmental Stewardship and Compliance</t>
  </si>
  <si>
    <t>Environmental Opex and Capex</t>
  </si>
  <si>
    <t>Diversity and Equal Opportunity</t>
  </si>
  <si>
    <t>Hiring and Turnover</t>
  </si>
  <si>
    <t>Training and Development</t>
  </si>
  <si>
    <t>Host Community Employment</t>
  </si>
  <si>
    <t>Host Community Procurement</t>
  </si>
  <si>
    <t>Community Grievances</t>
  </si>
  <si>
    <t>Spend (USm)</t>
  </si>
  <si>
    <t>Spend Per employee (US)</t>
  </si>
  <si>
    <t>Spend per employee (US)</t>
  </si>
  <si>
    <t>Training and Development Spend per employee</t>
  </si>
  <si>
    <t>Total of new appointments, rehires and promotions</t>
  </si>
  <si>
    <t>Codes of Conduct : Coverage</t>
  </si>
  <si>
    <t>** 2018 - restructuring at South Deep (South Africa)</t>
  </si>
  <si>
    <t>2021 Sustainability Performance Data</t>
  </si>
  <si>
    <t>Refer to disclosures 412-3, 414-1 and 308-1 in Gold Fields GRI Content Index 2021</t>
  </si>
  <si>
    <t>2021 Water summary by site (GL)</t>
  </si>
  <si>
    <t xml:space="preserve">Number of Fines </t>
  </si>
  <si>
    <t>Overall Gender Representation by Band C2021</t>
  </si>
  <si>
    <t>Age analysis for permanent employees C2021</t>
  </si>
  <si>
    <t>Procurement Spend US$m C2021</t>
  </si>
  <si>
    <t>Total and Host community suppliers by region C2021</t>
  </si>
  <si>
    <t xml:space="preserve">Grid Electricity </t>
  </si>
  <si>
    <t>Gas Plants Electricity</t>
  </si>
  <si>
    <t xml:space="preserve">GRI 305-2 Indirect (Scope 1 and Scope 2) GHG emissions </t>
  </si>
  <si>
    <t>²Other includes Petrol, LPG, Pipeline Natural Gas (2021) and Acetylene</t>
  </si>
  <si>
    <t>45/55</t>
  </si>
  <si>
    <t>The following reductions were achieved during 2021:</t>
  </si>
  <si>
    <t>Total Number of Active Suppliers Tier 1 
(in 2021)</t>
  </si>
  <si>
    <t>% Critical Tier 1 suppliers of Total Active suppliers (2021)</t>
  </si>
  <si>
    <t xml:space="preserve"> GRI 102 - 8 Total workforce C2021</t>
  </si>
  <si>
    <t>Of which Host Community Contractors</t>
  </si>
  <si>
    <t xml:space="preserve">The energy content of fuels consumed on site was calculated using conversion factors from Defra 2021 Version 1. </t>
  </si>
  <si>
    <t xml:space="preserve">The majority of the emission factors used are obtained from DEFRA 2021 (version 1), the IPCC Fourth Assessment Guidelines, Climate Registry, Eskom Supplementary and Divisional Report 2016 and Ecometrica. </t>
  </si>
  <si>
    <t xml:space="preserve">Emission factors are obtained from DEFRA 2021 (version 1), the IPCC Fourth Assessment Guidelines, Climate Registry, Eskom Supplementary and Divisional Report 2016 and Ecometrica. </t>
  </si>
  <si>
    <t xml:space="preserve">Emission factors were obtained from DEFRA 2021 (version 1), the IPCC Fourth Assessment Guidelines, Climate Registry, Eskom Supplementary and Divisional Report 2015 and Ecometrica. </t>
  </si>
  <si>
    <t>¹Emission factors 2016 to 2020 for West Africa and Americas restated in line with ISO 14064</t>
  </si>
  <si>
    <t>Other Managed water withdrawal (Diversion)</t>
  </si>
  <si>
    <t xml:space="preserve">Surface water </t>
  </si>
  <si>
    <t>The energy content associated with the production of fuels was calculated using emission factors from Defra 2021 Version 1 and converting these to energy factors using the United Kingdom Grid Emission Factor of 0.283 tCO/MWh.</t>
  </si>
  <si>
    <t>GRI 411-1 Total number of incidents of violations involving rights of indigenous people, and actions taken</t>
  </si>
  <si>
    <t>Total community grievances resolved within agreed timeframe per Operation 2021</t>
  </si>
  <si>
    <t>Nationals (In country Employees</t>
  </si>
  <si>
    <t>SASB EM-MM-160a.2. Percentage of mine sites where acid rock drainage (ARD) is: (1) predicted to occur, (2) actively mitigated, and (3) under treatment or remediation</t>
  </si>
  <si>
    <t>C2021</t>
  </si>
  <si>
    <t>*** based on Payroll</t>
  </si>
  <si>
    <t>Nationals in management ***</t>
  </si>
  <si>
    <t>Voluntary turnover 2021</t>
  </si>
  <si>
    <t>Region Spend C2021</t>
  </si>
  <si>
    <t>US$</t>
  </si>
  <si>
    <t>All cases were male, aside from one Silicosis female case in South Africa.</t>
  </si>
  <si>
    <t>13,88</t>
  </si>
  <si>
    <t>10,67</t>
  </si>
  <si>
    <t>12,24</t>
  </si>
  <si>
    <t>14,24</t>
  </si>
  <si>
    <t>10,19</t>
  </si>
  <si>
    <t>5,14</t>
  </si>
  <si>
    <t>¹Includes 100% energy costs for Gruyere, previously 50% was included</t>
  </si>
  <si>
    <t>Freshwater withdrawal litre per tonne processed</t>
  </si>
  <si>
    <t>Water withdrawal litre per tonne processed</t>
  </si>
  <si>
    <t>Turnover by grade 2021</t>
  </si>
  <si>
    <t>Host Community Spend and % Host Community Spend</t>
  </si>
  <si>
    <t>These figures are conservative figures as the definition has not been finalised as yet.  Numbers are based on the South African Mining Charter definition</t>
  </si>
  <si>
    <t>¹Women in Core Mining includes females employed in core production roles in Mining, Engineering/Maintenance, Metallurgy/Processing, Technical Services (Geotech, Geology, Mine planning, Projects, Exploration roles) Ventilation and Business Improvement.</t>
  </si>
  <si>
    <t>High Quality (Freshwater) (GL)</t>
  </si>
  <si>
    <t>Low Quality (brackish, saline - hypersaline) (GL)</t>
  </si>
  <si>
    <t>Total (GL)</t>
  </si>
  <si>
    <t xml:space="preserve">Ground water </t>
  </si>
  <si>
    <t xml:space="preserve">Purchased </t>
  </si>
  <si>
    <t>Quality : Total water withdrawal by source (GL) 2021</t>
  </si>
  <si>
    <t>Capital providers</t>
  </si>
  <si>
    <t>¹Includes 100% of managed production</t>
  </si>
  <si>
    <t>Estimate 70%</t>
  </si>
  <si>
    <t>*For the recognised unions NUM and UASA</t>
  </si>
  <si>
    <t>Approx 3% - 6%</t>
  </si>
  <si>
    <t xml:space="preserve">Approx 3% </t>
  </si>
  <si>
    <t>Union Membership</t>
  </si>
  <si>
    <t>Host community value from total national value creation</t>
  </si>
  <si>
    <t>Total host community value (US$m)</t>
  </si>
  <si>
    <t>Percentage national value creation</t>
  </si>
  <si>
    <t>Host community value created by region (US$m)</t>
  </si>
  <si>
    <t>2021 Supplier Assessment Results</t>
  </si>
  <si>
    <t>Indigenous People Procurement</t>
  </si>
  <si>
    <t>Payments to governments by Gold Fields in 2021 (US$m)</t>
  </si>
  <si>
    <t>Royalties</t>
  </si>
  <si>
    <t>—</t>
  </si>
  <si>
    <t>Income Tax</t>
  </si>
  <si>
    <t xml:space="preserve"> </t>
  </si>
  <si>
    <t>Business partners</t>
  </si>
  <si>
    <t>Governments</t>
  </si>
  <si>
    <t>National Value Distribution by region and type 2021 (US$m)</t>
  </si>
  <si>
    <t>142*</t>
  </si>
  <si>
    <t>2018¹</t>
  </si>
  <si>
    <t>2020*</t>
  </si>
  <si>
    <t>2018**</t>
  </si>
  <si>
    <t>Females in Stem¹ %</t>
  </si>
  <si>
    <t>Australia¹</t>
  </si>
  <si>
    <t>¹Reassessment of Gold Fields Australia employees' citizenship statuses between 2019 and 2020</t>
  </si>
  <si>
    <t>** Not reported</t>
  </si>
  <si>
    <t>2021¹</t>
  </si>
  <si>
    <t>2020¹</t>
  </si>
  <si>
    <t>1.30²</t>
  </si>
  <si>
    <t>¹Aboriginal or Torres Straight Islanders</t>
  </si>
  <si>
    <t>¹New measurement, not compulsory to disclose</t>
  </si>
  <si>
    <t>Host Community¹ Procurement</t>
  </si>
  <si>
    <t>Australia²</t>
  </si>
  <si>
    <t>29%³</t>
  </si>
  <si>
    <t>¹Host communities are identified by each of our operations for the purpose of securing our mining licences – both legal and social. These communities reside in the vicinity of our perations, have been directly affected by exploration, construction or operations, and have a reasonable expectation regarding the duties and obligations of the mining operator.</t>
  </si>
  <si>
    <t xml:space="preserve">²Australia’s 2018 performance is based on its new host community definition which is aligned with the Group’s definition thereof, where communities are those living within an operation’s direct area of influence. Previous years’ numbers have not been restated. These numbers exclude the Perth office. </t>
  </si>
  <si>
    <t xml:space="preserve">³ South Deep’s 2018 performance is based on its revised host community definition which is aligned with needs of the regulator, local government and community stakeholders, as well as with the Group’s guidance. </t>
  </si>
  <si>
    <t>% Host Community¹ of Total Workforce²</t>
  </si>
  <si>
    <t>¹Host communities are identified by each of our operations for the purpose of securing our mining licences – both legal and social. These communities reside in the vicinity of our operations, have been directly affected by exploration, construction or operations, and have a reasonable expectation regarding the duties and obligations of the mining operator.</t>
  </si>
  <si>
    <t>²Workforce is the total of employees and contractors</t>
  </si>
  <si>
    <t>Total Host Community Workforce¹</t>
  </si>
  <si>
    <t>2568³</t>
  </si>
  <si>
    <t>¹Workforce comprises total employees and contractors. Host community employment data excludes our corporate and regional offices as well as projects.</t>
  </si>
  <si>
    <t>²Australia’s 2018 performance are based on its revised host community definition, which is aligned with the Group’s definition thereof, where communities are those living within an operations’ direct area of influence. Previous years’ numbers have not been restated. These numbers exclude the Perth head office. Gruyere is included from commissioning in mid-2019.</t>
  </si>
  <si>
    <t>³South Deep’s 2018 performance is based on its revised host community definition which is aligned with needs of the regulator, local government and community stakeholders as well as with the Group’s guidance. Previous years’ numbers have not been restated.</t>
  </si>
  <si>
    <t>Non-mining¹</t>
  </si>
  <si>
    <t>¹ Non-mining jobs are created by community vendors that supply the community and other customers but not the Mine and where the mine assisted the supplier to create the job.</t>
  </si>
  <si>
    <t>Permanent ¹Employees  (incl. Fixed term/Casual employees)</t>
  </si>
  <si>
    <t>Of which ²Host Community Workforce</t>
  </si>
  <si>
    <t>% Nationals³</t>
  </si>
  <si>
    <t>¹All the employee numbers are people paid through the Payroll</t>
  </si>
  <si>
    <t xml:space="preserve">²Host community excludes FSE, Chile, Corporate and Perth office. </t>
  </si>
  <si>
    <t>³ Employees only</t>
  </si>
  <si>
    <t xml:space="preserve">*For Gold Fields Total Employees are workers that are on the payroll (Permanent and Temporary).  Cannot give breakdown for other workers off the payroll (Contractors) as Contractors are not graded. </t>
  </si>
  <si>
    <t>South Africa*</t>
  </si>
  <si>
    <t>CRTB³</t>
  </si>
  <si>
    <t>Safety Engagement rate (SER)⁷</t>
  </si>
  <si>
    <t>GRI MM1²</t>
  </si>
  <si>
    <t>11¹</t>
  </si>
  <si>
    <t>1953³</t>
  </si>
  <si>
    <t>3¹</t>
  </si>
  <si>
    <t>¹ Species of local significance, interest or concern, but not IUCN red list species.</t>
  </si>
  <si>
    <t>³ Restated from 2018. Data aligned with Australian MRF submissions.</t>
  </si>
  <si>
    <t>SASB EM-MM-140a.2.¹ Number of incidents of non-compliance associated with water quality permits, standards, and regulations</t>
  </si>
  <si>
    <t>Total Water Consumption ¹ (withdrawn minus total discharges)</t>
  </si>
  <si>
    <t>SASB EM-MM-140a.1.  (1) % Total fresh water¹ withdrawn in regions with High or Extremely High Baseline Water Stress</t>
  </si>
  <si>
    <t>124¹</t>
  </si>
  <si>
    <t>CO2 emissions (tonnes) (Scope 1-3)¹</t>
  </si>
  <si>
    <t>SASB EM-MM-110a.1. Percentage (%) covered under emissions-limiting regulations*</t>
  </si>
  <si>
    <t>*Applicable to Australia, limited to Scope 1 emissions under the Safeguard Mechanism</t>
  </si>
  <si>
    <t>¹ Scope  1 - 3 includes operations and Head offices</t>
  </si>
  <si>
    <t>The gas included in the calculation is CO2ₑ.</t>
  </si>
  <si>
    <t>Darlot¹</t>
  </si>
  <si>
    <t>Gruyere²</t>
  </si>
  <si>
    <t>Emission intensity³</t>
  </si>
  <si>
    <t xml:space="preserve">⁴Restated 2016 to 2020 numbers for Group, West Africa and Cerro Corona due to changes in emission factors </t>
  </si>
  <si>
    <t xml:space="preserve">NOₓ </t>
  </si>
  <si>
    <t>Hg, Pb, VOCs²</t>
  </si>
  <si>
    <t xml:space="preserve">¹ Noₓ  and Soₓ are calculated according to the average Noₓ  and Soₓ factors from the Environmental Protection Agency (EPA), Vol 11, July 2001, for the whole group to allow for consistency. </t>
  </si>
  <si>
    <t>² Not material and not significant KPI for gold mining and processing activities within the Group, and Gold Fields Materiality Assessment</t>
  </si>
  <si>
    <t>³ Gold Fields do not currently collect, collate and / or report on this KPI Group Wide</t>
  </si>
  <si>
    <t>¹Of the Group’s 2021 energy savings of 1.2PJ, 5.6TJ (0.5%) were derived from electricity savings initiatives at our Tarkwa mine which are not in line with ERM’s definition. As they resulted in cost, energy and emissions savings, they have been recognised as exceptional savings by the Gold Fields Group Head of Energy and Carbon</t>
  </si>
  <si>
    <t>Gruyere ¹</t>
  </si>
  <si>
    <t>¹ Restructuring at South Deep (South Africa)</t>
  </si>
  <si>
    <r>
      <t xml:space="preserve">2 </t>
    </r>
    <r>
      <rPr>
        <vertAlign val="superscript"/>
        <sz val="9"/>
        <rFont val="Arial"/>
        <family val="2"/>
      </rPr>
      <t>2</t>
    </r>
  </si>
  <si>
    <r>
      <t xml:space="preserve">3 </t>
    </r>
    <r>
      <rPr>
        <vertAlign val="superscript"/>
        <sz val="9"/>
        <rFont val="Arial"/>
        <family val="2"/>
      </rPr>
      <t>3</t>
    </r>
  </si>
  <si>
    <r>
      <t xml:space="preserve">53 </t>
    </r>
    <r>
      <rPr>
        <vertAlign val="superscript"/>
        <sz val="9"/>
        <rFont val="Arial"/>
        <family val="2"/>
      </rPr>
      <t>5</t>
    </r>
  </si>
  <si>
    <r>
      <t xml:space="preserve">463 </t>
    </r>
    <r>
      <rPr>
        <b/>
        <vertAlign val="superscript"/>
        <sz val="9"/>
        <rFont val="Arial"/>
        <family val="2"/>
      </rPr>
      <t>4</t>
    </r>
  </si>
  <si>
    <t>¹Science, technology, engineering and mathematics</t>
  </si>
  <si>
    <t>Recycling/Reused %¹</t>
  </si>
  <si>
    <t>¹ Darlot was sold in Q3 0217</t>
  </si>
  <si>
    <t>² Gruyere started production Q3 2019</t>
  </si>
  <si>
    <r>
      <t>The types of GHG emissions included are Direct (Scope 1) and Energy Indirect (Scope 2). Gases included in the calculation are CO</t>
    </r>
    <r>
      <rPr>
        <vertAlign val="subscript"/>
        <sz val="9"/>
        <rFont val="Arial"/>
        <family val="2"/>
      </rPr>
      <t>2</t>
    </r>
    <r>
      <rPr>
        <sz val="9"/>
        <rFont val="Arial"/>
        <family val="2"/>
      </rPr>
      <t>, CH</t>
    </r>
    <r>
      <rPr>
        <vertAlign val="subscript"/>
        <sz val="9"/>
        <rFont val="Arial"/>
        <family val="2"/>
      </rPr>
      <t>4</t>
    </r>
    <r>
      <rPr>
        <sz val="9"/>
        <rFont val="Arial"/>
        <family val="2"/>
      </rPr>
      <t xml:space="preserve"> and N</t>
    </r>
    <r>
      <rPr>
        <vertAlign val="subscript"/>
        <sz val="9"/>
        <rFont val="Arial"/>
        <family val="2"/>
      </rPr>
      <t>2</t>
    </r>
    <r>
      <rPr>
        <sz val="9"/>
        <rFont val="Arial"/>
        <family val="2"/>
      </rPr>
      <t>O.</t>
    </r>
  </si>
  <si>
    <r>
      <t>CO</t>
    </r>
    <r>
      <rPr>
        <vertAlign val="subscript"/>
        <sz val="9"/>
        <rFont val="Arial"/>
        <family val="2"/>
      </rPr>
      <t>2</t>
    </r>
    <r>
      <rPr>
        <sz val="9"/>
        <rFont val="Arial"/>
        <family val="2"/>
      </rPr>
      <t>-e emissions abated (kt)</t>
    </r>
  </si>
  <si>
    <t>Ghana Chamber of Mines *</t>
  </si>
  <si>
    <r>
      <t>Dividends</t>
    </r>
    <r>
      <rPr>
        <b/>
        <sz val="9"/>
        <rFont val="Arial"/>
        <family val="2"/>
      </rPr>
      <t>¹</t>
    </r>
  </si>
  <si>
    <r>
      <t>Indirect (Scope 2) GHG emissions in metric tonnes of CO</t>
    </r>
    <r>
      <rPr>
        <b/>
        <vertAlign val="subscript"/>
        <sz val="9"/>
        <color theme="0"/>
        <rFont val="Arial"/>
        <family val="2"/>
      </rPr>
      <t>2</t>
    </r>
    <r>
      <rPr>
        <b/>
        <sz val="9"/>
        <color theme="0"/>
        <rFont val="Arial"/>
        <family val="2"/>
      </rPr>
      <t xml:space="preserve"> equivalent </t>
    </r>
  </si>
  <si>
    <r>
      <t>Direct (Scope 1) GHG emissions in metric tonnes of CO</t>
    </r>
    <r>
      <rPr>
        <b/>
        <vertAlign val="subscript"/>
        <sz val="9"/>
        <color theme="0"/>
        <rFont val="Arial"/>
        <family val="2"/>
      </rPr>
      <t>2</t>
    </r>
    <r>
      <rPr>
        <b/>
        <sz val="9"/>
        <color theme="0"/>
        <rFont val="Arial"/>
        <family val="2"/>
      </rPr>
      <t xml:space="preserve"> equivalent (CO2-e)</t>
    </r>
  </si>
  <si>
    <r>
      <t>Indirect (Scope 3) GHG emissions in metric tonnes of CO</t>
    </r>
    <r>
      <rPr>
        <b/>
        <vertAlign val="subscript"/>
        <sz val="9"/>
        <color theme="0"/>
        <rFont val="Arial"/>
        <family val="2"/>
      </rPr>
      <t>2</t>
    </r>
    <r>
      <rPr>
        <b/>
        <sz val="9"/>
        <color theme="0"/>
        <rFont val="Arial"/>
        <family val="2"/>
      </rPr>
      <t xml:space="preserve"> equivalent </t>
    </r>
  </si>
  <si>
    <t>Host Community procurement expenditure %</t>
  </si>
  <si>
    <t>As the energy efficiency of gold mining is influenced by many factors, such as hauling distances, mine plan adjustments, mining depth, ore quality and stripping ratios, energy reductions should be linked back to actual initiatives implemented.</t>
  </si>
  <si>
    <r>
      <t>The types of GHG emissions included are Direct (Scope 1) and Energy Indirect (Scope 2). Gases included in the calculation are CO</t>
    </r>
    <r>
      <rPr>
        <vertAlign val="subscript"/>
        <sz val="8"/>
        <rFont val="Arial"/>
        <family val="2"/>
      </rPr>
      <t>2</t>
    </r>
    <r>
      <rPr>
        <sz val="8"/>
        <rFont val="Arial"/>
        <family val="2"/>
      </rPr>
      <t>, CH</t>
    </r>
    <r>
      <rPr>
        <vertAlign val="subscript"/>
        <sz val="8"/>
        <rFont val="Arial"/>
        <family val="2"/>
      </rPr>
      <t>4</t>
    </r>
    <r>
      <rPr>
        <sz val="8"/>
        <rFont val="Arial"/>
        <family val="2"/>
      </rPr>
      <t xml:space="preserve"> and N</t>
    </r>
    <r>
      <rPr>
        <vertAlign val="subscript"/>
        <sz val="8"/>
        <rFont val="Arial"/>
        <family val="2"/>
      </rPr>
      <t>2</t>
    </r>
    <r>
      <rPr>
        <sz val="8"/>
        <rFont val="Arial"/>
        <family val="2"/>
      </rPr>
      <t>O.</t>
    </r>
  </si>
  <si>
    <r>
      <t>PM</t>
    </r>
    <r>
      <rPr>
        <vertAlign val="subscript"/>
        <sz val="8"/>
        <rFont val="Arial"/>
        <family val="2"/>
      </rPr>
      <t xml:space="preserve">10 </t>
    </r>
    <r>
      <rPr>
        <sz val="8"/>
        <rFont val="Arial"/>
        <family val="2"/>
      </rPr>
      <t>or less³</t>
    </r>
  </si>
  <si>
    <t xml:space="preserve">Refer to the GRI Content Index Reports for 2014-2018 which have detail on previous, biodivesrity related KPI's. </t>
  </si>
  <si>
    <t>Salares Norte is a Project, mine construction has begun but is not yet complete. Commissioning has not yet begun</t>
  </si>
  <si>
    <t>Gold Fields has a 45% share in Asanko Gold Mine. Gold Fields does not operate Asanko. Asanko has an up-to-date mine closure plan.</t>
  </si>
  <si>
    <t>Supporting Notes:</t>
  </si>
  <si>
    <t xml:space="preserve">Cerro Corona has identified incidences of acid mine drainage (AMD) generation, and the risk of potential short-term and long-term AMD issues at Cerro Cerro Corona commissioned additional technical studies during 2015 to 2021 to identify the steps required to prevent or mitigate potential AMD impacts, but none of these studies have allowed the mine to generate a reliable estimate of the total potential closure cost. Cerro Corona continues to investigate technical solutions to better inform appropriate short- and long-term mitigation strategies for AMD management and to work towards a reasonable cost estimate of these potential issues. </t>
  </si>
  <si>
    <t xml:space="preserve">South Deep has identified potential incidences of acid mine or acid rock drainage (AD) , and the risk of potential short-term and long-term AD issues. South Deep have concluded technical studies which have indicated that, subject to the implementation of targeted mitigation measures and no regional hydrogeological changes, AD generation will be mitigated and/or contained, thus resulting in no potential residual environmental risk. South Deep continues to implement required mitigation measures to prevent AD, which have been included in their 2021 closure cost estimates. </t>
  </si>
  <si>
    <t>2021(ha)</t>
  </si>
  <si>
    <t>Implementation of 2021 Progressive Rehabilitation Plans</t>
  </si>
  <si>
    <r>
      <t xml:space="preserve">3 </t>
    </r>
    <r>
      <rPr>
        <sz val="8"/>
        <rFont val="Arial"/>
        <family val="2"/>
      </rPr>
      <t>Includes Salares Norte closure cost estimate</t>
    </r>
  </si>
  <si>
    <r>
      <t xml:space="preserve">2 </t>
    </r>
    <r>
      <rPr>
        <sz val="8"/>
        <rFont val="Arial"/>
        <family val="2"/>
      </rPr>
      <t>Includes 50% of the total Gruyere closure cost estimate</t>
    </r>
  </si>
  <si>
    <r>
      <t xml:space="preserve">1 </t>
    </r>
    <r>
      <rPr>
        <sz val="8"/>
        <rFont val="Arial"/>
        <family val="2"/>
      </rPr>
      <t>Due to legislative changes introduced in Western Australia, there is no longer a legal obligation to have unconditional performance bonds in place for mine closure liabilities. Such liabilities for continuing operations are now self-funding. In addition, companies are now required to pay a levy to the state based on the total mine closure liability. This levy is 1% of the total liability per mine, paid annually. This levy goes into a state administered fund known as the Mine Rehabilitation Fund. Capital and interest from the fund will be used to rehabilitate legacy sites or sites that have prematurely closed or been abandoned</t>
    </r>
  </si>
  <si>
    <t>Group closure cost liability estimate 2021 (US$m)</t>
  </si>
  <si>
    <t>Integrated Mine Closure</t>
  </si>
  <si>
    <t>¹ % Total Recycled &amp; Reused / Operational water use</t>
  </si>
  <si>
    <t>Pollution prevention</t>
  </si>
  <si>
    <t>Audits</t>
  </si>
  <si>
    <t>Specialist studies and EIA's</t>
  </si>
  <si>
    <t>Rehabilitation &amp; closure related operational expenditure</t>
  </si>
  <si>
    <t>Rehab fund contributions</t>
  </si>
  <si>
    <t>Other Operational Expenditure</t>
  </si>
  <si>
    <t>Total Environmental expenditures/investments</t>
  </si>
  <si>
    <r>
      <t>Americas region</t>
    </r>
    <r>
      <rPr>
        <vertAlign val="superscript"/>
        <sz val="9"/>
        <rFont val="Arial"/>
        <family val="2"/>
      </rPr>
      <t>3</t>
    </r>
  </si>
  <si>
    <t>Fatalities Employees</t>
  </si>
  <si>
    <t>Fatalities Contractors</t>
  </si>
  <si>
    <t>Fatality Rate Employees</t>
  </si>
  <si>
    <t>Fatality Rate Contractors</t>
  </si>
  <si>
    <t>Employee TRIFR</t>
  </si>
  <si>
    <t>Contractor TRIFR</t>
  </si>
  <si>
    <r>
      <rPr>
        <sz val="8"/>
        <rFont val="Arial"/>
        <family val="2"/>
      </rPr>
      <t>¹</t>
    </r>
    <r>
      <rPr>
        <i/>
        <sz val="8"/>
        <rFont val="Arial"/>
        <family val="2"/>
      </rPr>
      <t>In both 2017 and 2018 we also recorded non-occupational fatalities at our mines. In 2017, a member of the protection services team at South Deep was shot and killed during a robbery at the mine, while in 2018 a member of Tarkwa’s Community Security Task Force drowned in a settling pond on the mine</t>
    </r>
  </si>
  <si>
    <r>
      <rPr>
        <sz val="8"/>
        <rFont val="Arial"/>
        <family val="2"/>
      </rPr>
      <t>⁶</t>
    </r>
    <r>
      <rPr>
        <i/>
        <sz val="8"/>
        <rFont val="Arial"/>
        <family val="2"/>
      </rPr>
      <t xml:space="preserve"> Duration rate = days lost to LTIs/number of LTIs. Numbers exclude injuries at our projects</t>
    </r>
  </si>
  <si>
    <r>
      <rPr>
        <sz val="8"/>
        <rFont val="Arial"/>
        <family val="2"/>
      </rPr>
      <t>⁷</t>
    </r>
    <r>
      <rPr>
        <i/>
        <sz val="8"/>
        <rFont val="Arial"/>
        <family val="2"/>
      </rPr>
      <t>SER = safety engagements x 1,000/number of hours worked. Safety engagements are conversations between managers and the workforce to improve safety. Reporting of the SER commenced in 2017. Numbers exclude engagements at our projects</t>
    </r>
  </si>
  <si>
    <r>
      <t>SED spend</t>
    </r>
    <r>
      <rPr>
        <b/>
        <sz val="9"/>
        <color rgb="FFF7F5F1"/>
        <rFont val="Calibri"/>
        <family val="2"/>
      </rPr>
      <t>¹</t>
    </r>
  </si>
  <si>
    <r>
      <rPr>
        <sz val="8"/>
        <rFont val="Calibri"/>
        <family val="2"/>
      </rPr>
      <t>³</t>
    </r>
    <r>
      <rPr>
        <sz val="8"/>
        <rFont val="Arial"/>
        <family val="2"/>
      </rPr>
      <t>South Deep has carry-forward losses and allowances for offset against taxable income</t>
    </r>
  </si>
  <si>
    <r>
      <rPr>
        <sz val="8"/>
        <rFont val="Calibri"/>
        <family val="2"/>
      </rPr>
      <t>²</t>
    </r>
    <r>
      <rPr>
        <sz val="8"/>
        <rFont val="Arial"/>
        <family val="2"/>
      </rPr>
      <t>Includes US$1m from the South Deep trusts</t>
    </r>
  </si>
  <si>
    <r>
      <rPr>
        <sz val="8"/>
        <rFont val="Calibri"/>
        <family val="2"/>
      </rPr>
      <t>⁴</t>
    </r>
    <r>
      <rPr>
        <sz val="8"/>
        <rFont val="Arial"/>
        <family val="2"/>
      </rPr>
      <t xml:space="preserve"> Excludes benefits paid to employees working on capital projects</t>
    </r>
  </si>
  <si>
    <r>
      <rPr>
        <sz val="8"/>
        <rFont val="Calibri"/>
        <family val="2"/>
      </rPr>
      <t>⁵</t>
    </r>
    <r>
      <rPr>
        <sz val="8"/>
        <rFont val="Arial"/>
        <family val="2"/>
      </rPr>
      <t>This amount includes US$51m in dividends to the Ghana government in lieu of their 10% shareholding in the Tarkwa and Damang mines</t>
    </r>
    <r>
      <rPr>
        <sz val="9"/>
        <rFont val="Calibri"/>
        <family val="2"/>
      </rPr>
      <t>⁵</t>
    </r>
  </si>
  <si>
    <r>
      <t>The material categories were found to be ‘</t>
    </r>
    <r>
      <rPr>
        <b/>
        <sz val="8"/>
        <rFont val="Arial"/>
        <family val="2"/>
      </rPr>
      <t>purchased goods and services</t>
    </r>
    <r>
      <rPr>
        <sz val="8"/>
        <rFont val="Arial"/>
        <family val="2"/>
      </rPr>
      <t>’ and ‘</t>
    </r>
    <r>
      <rPr>
        <b/>
        <sz val="8"/>
        <rFont val="Arial"/>
        <family val="2"/>
      </rPr>
      <t>fuel and energy-related activities</t>
    </r>
    <r>
      <rPr>
        <sz val="8"/>
        <rFont val="Arial"/>
        <family val="2"/>
      </rPr>
      <t xml:space="preserve">’. These two Scope 3 categories made up 95% of the total Scope 3 emissions. </t>
    </r>
  </si>
  <si>
    <r>
      <t>Gases included in the calculation are CO</t>
    </r>
    <r>
      <rPr>
        <vertAlign val="subscript"/>
        <sz val="8"/>
        <rFont val="Arial"/>
        <family val="2"/>
      </rPr>
      <t>2</t>
    </r>
    <r>
      <rPr>
        <sz val="8"/>
        <rFont val="Arial"/>
        <family val="2"/>
      </rPr>
      <t xml:space="preserve"> CH</t>
    </r>
    <r>
      <rPr>
        <vertAlign val="subscript"/>
        <sz val="8"/>
        <rFont val="Arial"/>
        <family val="2"/>
      </rPr>
      <t>4</t>
    </r>
    <r>
      <rPr>
        <sz val="8"/>
        <rFont val="Arial"/>
        <family val="2"/>
      </rPr>
      <t xml:space="preserve"> and N</t>
    </r>
    <r>
      <rPr>
        <vertAlign val="subscript"/>
        <sz val="8"/>
        <rFont val="Arial"/>
        <family val="2"/>
      </rPr>
      <t>2</t>
    </r>
    <r>
      <rPr>
        <sz val="8"/>
        <rFont val="Arial"/>
        <family val="2"/>
      </rPr>
      <t>O. Biogenic CO</t>
    </r>
    <r>
      <rPr>
        <vertAlign val="subscript"/>
        <sz val="8"/>
        <rFont val="Arial"/>
        <family val="2"/>
      </rPr>
      <t>2</t>
    </r>
    <r>
      <rPr>
        <sz val="8"/>
        <rFont val="Arial"/>
        <family val="2"/>
      </rPr>
      <t xml:space="preserve"> emissions are not applicable to Gold Fields.</t>
    </r>
  </si>
  <si>
    <r>
      <t>Gases included in the calculation are CO</t>
    </r>
    <r>
      <rPr>
        <vertAlign val="subscript"/>
        <sz val="8"/>
        <rFont val="Arial"/>
        <family val="2"/>
      </rPr>
      <t>2</t>
    </r>
    <r>
      <rPr>
        <sz val="8"/>
        <rFont val="Arial"/>
        <family val="2"/>
      </rPr>
      <t>, NO</t>
    </r>
    <r>
      <rPr>
        <vertAlign val="subscript"/>
        <sz val="8"/>
        <rFont val="Arial"/>
        <family val="2"/>
      </rPr>
      <t>x</t>
    </r>
    <r>
      <rPr>
        <sz val="8"/>
        <rFont val="Arial"/>
        <family val="2"/>
      </rPr>
      <t>, emanating from product transportation and staff commuting, and methane (“CH</t>
    </r>
    <r>
      <rPr>
        <vertAlign val="subscript"/>
        <sz val="8"/>
        <rFont val="Arial"/>
        <family val="2"/>
      </rPr>
      <t>4”</t>
    </r>
    <r>
      <rPr>
        <sz val="8"/>
        <rFont val="Arial"/>
        <family val="2"/>
      </rPr>
      <t>) from waste generated at operations. Biogenic CO</t>
    </r>
    <r>
      <rPr>
        <vertAlign val="subscript"/>
        <sz val="8"/>
        <rFont val="Arial"/>
        <family val="2"/>
      </rPr>
      <t>2</t>
    </r>
    <r>
      <rPr>
        <sz val="8"/>
        <rFont val="Arial"/>
        <family val="2"/>
      </rPr>
      <t xml:space="preserve"> emissions in metric tonnes of CO</t>
    </r>
    <r>
      <rPr>
        <vertAlign val="subscript"/>
        <sz val="8"/>
        <rFont val="Arial"/>
        <family val="2"/>
      </rPr>
      <t>2</t>
    </r>
    <r>
      <rPr>
        <sz val="8"/>
        <rFont val="Arial"/>
        <family val="2"/>
      </rPr>
      <t>-equivalent are not applicable.</t>
    </r>
  </si>
  <si>
    <t>Dividend witholding tax</t>
  </si>
  <si>
    <t>% of profit before tax and royalties</t>
  </si>
  <si>
    <t>¹ In lieu of the Ghana government's10% stake in the Tarkwa and Damang mines</t>
  </si>
  <si>
    <r>
      <t>No females in Core Mining Roles</t>
    </r>
    <r>
      <rPr>
        <b/>
        <vertAlign val="superscript"/>
        <sz val="11"/>
        <color rgb="FFFFFFFF"/>
        <rFont val="Arial"/>
        <family val="2"/>
      </rPr>
      <t>1</t>
    </r>
  </si>
  <si>
    <r>
      <t>No females in Core Mining Roles</t>
    </r>
    <r>
      <rPr>
        <b/>
        <sz val="9"/>
        <color theme="0"/>
        <rFont val="Calibri"/>
        <family val="2"/>
      </rPr>
      <t>¹</t>
    </r>
  </si>
  <si>
    <t>Historically Disadvantaged Persons (HDSA) %</t>
  </si>
  <si>
    <r>
      <t xml:space="preserve">** In preparation for reporting against the revised </t>
    </r>
    <r>
      <rPr>
        <b/>
        <sz val="8"/>
        <color theme="1"/>
        <rFont val="Arial"/>
        <family val="2"/>
      </rPr>
      <t xml:space="preserve">Industry Standard Version 2021-12, </t>
    </r>
    <r>
      <rPr>
        <sz val="8"/>
        <color theme="1"/>
        <rFont val="Arial"/>
        <family val="2"/>
      </rPr>
      <t xml:space="preserve">we have included additional Waste and Tailings Management KPI's that are, in some instances, aligned with other reporting frameworks </t>
    </r>
  </si>
  <si>
    <t xml:space="preserve">Group Total </t>
  </si>
  <si>
    <t xml:space="preserve">Operations  Non-Hazardous Waste - on or off site disposal (kt) </t>
  </si>
  <si>
    <t>Operations  Hazardous Waste -  on or off site disposal (kt)</t>
  </si>
  <si>
    <t xml:space="preserve">Waste Recycled / Reused (kt) as a % of Waste Generated </t>
  </si>
  <si>
    <t>Total Waste (Non-Hazardous and Hazardous) Generated (kt)</t>
  </si>
  <si>
    <t>Waste with unknown disposal method</t>
  </si>
  <si>
    <t>Waste otherwise disposed</t>
  </si>
  <si>
    <t>Waste incincerated without energy recovery</t>
  </si>
  <si>
    <t>Waste incinerated with energy recovery (medical)</t>
  </si>
  <si>
    <t>Brine Precipitate</t>
  </si>
  <si>
    <t>Other (BrineToLandfill,ConOilContainer,packaging,sewage)</t>
  </si>
  <si>
    <t>Batteries</t>
  </si>
  <si>
    <t>Chemicals (packaging / expired / solvents / other)</t>
  </si>
  <si>
    <t>Hydrocarbons (oil,grease,emulsions,HC contaminated matter)</t>
  </si>
  <si>
    <t xml:space="preserve"> Group Hazardous Waste - on or off site disposal (kt)</t>
  </si>
  <si>
    <t>Waste incincerated with energy recovery</t>
  </si>
  <si>
    <t xml:space="preserve">General landfill </t>
  </si>
  <si>
    <t xml:space="preserve"> Group Non-Hazardous Waste - on or off site disposal (kt)</t>
  </si>
  <si>
    <t>Group Total Waste Recycled/Reused (kt)</t>
  </si>
  <si>
    <t>Group Total Hazardous Waste Recycled</t>
  </si>
  <si>
    <t xml:space="preserve">Other recycled (e.g. batteries, fluorescent lights , chemicals) (hazardous) </t>
  </si>
  <si>
    <t xml:space="preserve">Hydrocarbons (oil, grease) (hazardous) </t>
  </si>
  <si>
    <t>Paper and Carton recycled (non-hazardous)</t>
  </si>
  <si>
    <t>Timber as firewood (non-hazardous)</t>
  </si>
  <si>
    <t>Plastic Recycled (non-hazardous)</t>
  </si>
  <si>
    <t>Metal recycled (non-hazardous)</t>
  </si>
  <si>
    <t>Group Waste (kt ) Recycled/Reused</t>
  </si>
  <si>
    <r>
      <rPr>
        <sz val="8"/>
        <rFont val="Calibri"/>
        <family val="2"/>
      </rPr>
      <t xml:space="preserve">² </t>
    </r>
    <r>
      <rPr>
        <sz val="8"/>
        <rFont val="Arial"/>
        <family val="2"/>
      </rPr>
      <t xml:space="preserve">Gold Fields do not produce slags, excludes waste rock material </t>
    </r>
  </si>
  <si>
    <r>
      <t>SASB EM-MM-150a.2. Total weight of (non-mineralised) processing waste</t>
    </r>
    <r>
      <rPr>
        <b/>
        <sz val="9"/>
        <color theme="0"/>
        <rFont val="Calibri"/>
        <family val="2"/>
      </rPr>
      <t>²</t>
    </r>
    <r>
      <rPr>
        <b/>
        <sz val="9"/>
        <color theme="0"/>
        <rFont val="Arial"/>
        <family val="2"/>
      </rPr>
      <t>, percentage recycled</t>
    </r>
  </si>
  <si>
    <t>Total weight of non-mineralised waste generated **</t>
  </si>
  <si>
    <t>https://www.goldfields.com/emergency-response-planning.php</t>
  </si>
  <si>
    <t>Approach to development of Emergency Preparedness and Response Plans (EPRPs) for tailings storage facilities**</t>
  </si>
  <si>
    <t>https://www.goldfields.com/governance-standards-and-guidelines.php and https://www.goldfields.com/environment-tsf.php</t>
  </si>
  <si>
    <t>Summary of tailings management systems and governance structure used to monitor and maintain stability of tailings storage facilities**</t>
  </si>
  <si>
    <t>Refer to https://www.goldfields.com/tsf-map/index.html and https://www.goldfields.com/pdf/media/media-release/gold-fields-tsf-document-june-2019-new.pdf</t>
  </si>
  <si>
    <t>Tailings storage facilities inventory table**</t>
  </si>
  <si>
    <t>Refer to Management Approach on website - lhttps://www.goldfields.com/environment-waste.php</t>
  </si>
  <si>
    <t xml:space="preserve">Description of waste and hazardous materials management policies and procedures for active and inactive operations**
</t>
  </si>
  <si>
    <t xml:space="preserve">¹ 2018 Level 3 environmental incidents were related to tailings material </t>
  </si>
  <si>
    <t>Group Total Serious Environmental Incidents</t>
  </si>
  <si>
    <r>
      <t>Number of significant incidents associated with hazardous materials and waste management</t>
    </r>
    <r>
      <rPr>
        <b/>
        <sz val="9"/>
        <color theme="0"/>
        <rFont val="Calibri"/>
        <family val="2"/>
      </rPr>
      <t>**</t>
    </r>
  </si>
  <si>
    <t>Gold Fields does not classify tailings according to the US Mine Safety and Health Administration (MSHA) hazard potential classification. Gold Fields uses guidance applicable in the jurisdictions in which we operate, which  include ANCOLD 1999, ANCOLD 2012 (Australia, Peru and South Africa), LI 2182 (Ghana), and Ghana Minerals and Mining Law 1986 and Guidelines on Ghana's Mining Environmental Regulations, Final Draft 1994. Hazardous categorisation of facilities are based on consequence of failure e.g. N/A (e.g. in-pit tailings storage), ‘High B’, Class C, Low, Moderate, Serious, Extreme, etc. Full disclosure, and detailed, information for each tailings storage facility is provided at https://www.goldfields.com/pdf/media/media-release/gold-fields-tsf-document-june-2019-new.pdf</t>
  </si>
  <si>
    <t xml:space="preserve">SASB EM-MM-150a.3 Number of tailings impoundments, broken down by MSHA hazard potential </t>
  </si>
  <si>
    <r>
      <rPr>
        <sz val="8"/>
        <color theme="1"/>
        <rFont val="Calibri"/>
        <family val="2"/>
      </rPr>
      <t>¹</t>
    </r>
    <r>
      <rPr>
        <sz val="8"/>
        <color theme="1"/>
        <rFont val="Arial"/>
        <family val="2"/>
      </rPr>
      <t>Gold Fields do recycle tailings waste material in the production of 'paste' material uitilised 'mined out' underground areas, for additonal stability and support purposes. Gold Fields are currently collating this information for disclosure.</t>
    </r>
  </si>
  <si>
    <t>Total Mineral Waste Disposed (A+B-C)</t>
  </si>
  <si>
    <t>Total weight of tailings waste, percentage recycled¹</t>
  </si>
  <si>
    <t>C: Mineral waste repurposed/reused Waste Rock¹</t>
  </si>
  <si>
    <t>C: Mineral waste repurposed/reused Tailings¹</t>
  </si>
  <si>
    <t>B: Waste rock</t>
  </si>
  <si>
    <t>A: Tailings</t>
  </si>
  <si>
    <t>Group mineral waste (million tonnes)</t>
  </si>
  <si>
    <t>GRI 306- 2 Total weight of waste by type and disposal method</t>
  </si>
  <si>
    <t>Total weight of waste rock generated**</t>
  </si>
  <si>
    <t>Total weight of tailings produced**</t>
  </si>
  <si>
    <r>
      <t xml:space="preserve">SASB EM-MM-150a.1. Total weight of tailings waste, percentage recycled </t>
    </r>
    <r>
      <rPr>
        <b/>
        <sz val="11"/>
        <color theme="0"/>
        <rFont val="Calibri"/>
        <family val="2"/>
      </rPr>
      <t>¹</t>
    </r>
  </si>
  <si>
    <t>Group Total Serious (Level 3,4, and 5) Environmental Incidents</t>
  </si>
  <si>
    <t>¹ Currently, Gold Fields do not separate water related incidents and fines in their Group Wide reporting of this KPI. These fines relate to Safety, Health and Sustainable Development (which includes Environment) related matters.</t>
  </si>
  <si>
    <t>MM: Include impacts identified as a consequence of any resettlement and closure activities reported under Indicators MM9 and MM10 respectively – not applicable to Gold Fields during 2021.</t>
  </si>
  <si>
    <t xml:space="preserve">Tarkwa and St Ives mines have a negligible risk or impact. </t>
  </si>
  <si>
    <t>Other stakeholders</t>
  </si>
  <si>
    <t>Communities</t>
  </si>
  <si>
    <t>Number of engagements per stakeholder group</t>
  </si>
  <si>
    <r>
      <t xml:space="preserve">In 2021 Gold Fields adopted a new Purpose Statement: </t>
    </r>
    <r>
      <rPr>
        <i/>
        <sz val="9"/>
        <color theme="1"/>
        <rFont val="Arial"/>
        <family val="2"/>
      </rPr>
      <t>Creating enduring value beyond mining</t>
    </r>
    <r>
      <rPr>
        <sz val="9"/>
        <color theme="1"/>
        <rFont val="Arial"/>
        <family val="2"/>
      </rPr>
      <t xml:space="preserve">. We are in business to create positive and sustainable value for employees, communities, capital providers, governments and business partners that will last beyond the closure of our operations. This purpose is also encapsulated in our new Vision Statement: </t>
    </r>
    <r>
      <rPr>
        <i/>
        <sz val="9"/>
        <color theme="1"/>
        <rFont val="Arial"/>
        <family val="2"/>
      </rPr>
      <t>To be the the preferred gold mining company delivering sustainable, superior value</t>
    </r>
    <r>
      <rPr>
        <sz val="9"/>
        <color theme="1"/>
        <rFont val="Arial"/>
        <family val="2"/>
      </rPr>
      <t>.</t>
    </r>
  </si>
  <si>
    <t>Sustainable and enduring value creation is not only expressed through financial and operational returns or metrics. It requires assessment of a wide range of environmental, social and governance (ESG) performance data, delivered regularly and transparently.</t>
  </si>
  <si>
    <t xml:space="preserve">Gold Fields' Sustainability Performance Data summarises our sustainability performance for the 2021 reporting year and provides, where possible, up to 6-year performance trends on consolidated social, environmental and economic data. Changes to annual data and re-statements may occur throughout the year.  </t>
  </si>
  <si>
    <t>For additional information about Gold Fields' Investor Relations communications and investor presentations, see: https://www.goldfields.com/investors.php</t>
  </si>
  <si>
    <t>¹"SED" means Socio-Economic Development spend</t>
  </si>
  <si>
    <t>Political Contributions (US$'000) : Membership fees in respect of key trade associations were as follows:</t>
  </si>
  <si>
    <t>Total Gold Produced Managed (koz)</t>
  </si>
  <si>
    <t>GRI 302-2 Energy consumed outside of the organisation (TJ)</t>
  </si>
  <si>
    <t>Total Energy per Tonnes Mined (MJ/t)</t>
  </si>
  <si>
    <r>
      <t>CO</t>
    </r>
    <r>
      <rPr>
        <b/>
        <vertAlign val="subscript"/>
        <sz val="9"/>
        <color theme="0"/>
        <rFont val="Arial"/>
        <family val="2"/>
      </rPr>
      <t>2</t>
    </r>
    <r>
      <rPr>
        <b/>
        <sz val="9"/>
        <color theme="0"/>
        <rFont val="Arial"/>
        <family val="2"/>
      </rPr>
      <t xml:space="preserve">e emissions (kt) (Scope 1-3¹) </t>
    </r>
  </si>
  <si>
    <t>CO₂e emissions  (kt) (scope 1¹)</t>
  </si>
  <si>
    <t>CO₂e emissions (kt) (scope 2¹)</t>
  </si>
  <si>
    <t>CO₂e emissions (kt) (Scope 1 and scope 2¹)</t>
  </si>
  <si>
    <t xml:space="preserve">CO₂e emissions (kt) (scope 3¹) </t>
  </si>
  <si>
    <r>
      <t>GRI 305-4 Carbon intensity (tCO</t>
    </r>
    <r>
      <rPr>
        <b/>
        <vertAlign val="subscript"/>
        <sz val="9"/>
        <color theme="0"/>
        <rFont val="Arial"/>
        <family val="2"/>
      </rPr>
      <t>2</t>
    </r>
    <r>
      <rPr>
        <b/>
        <sz val="9"/>
        <color theme="0"/>
        <rFont val="Arial"/>
        <family val="2"/>
      </rPr>
      <t>e/t mined) based on Scope 1 and 2⁴</t>
    </r>
  </si>
  <si>
    <t xml:space="preserve">GRI 305 - 7 Group NOₓ and SOₓ emissions ¹ (t) </t>
  </si>
  <si>
    <t>Tailings Management and Waste Rock (mineralised waste), and Waste (Hazardous, Non-hazardous, Recycled) Management</t>
  </si>
  <si>
    <t>Number of suppliers</t>
  </si>
  <si>
    <r>
      <t>GRI 305-4 Carbon intensity (tCO</t>
    </r>
    <r>
      <rPr>
        <b/>
        <vertAlign val="subscript"/>
        <sz val="9"/>
        <color theme="0"/>
        <rFont val="Arial"/>
        <family val="2"/>
      </rPr>
      <t>2</t>
    </r>
    <r>
      <rPr>
        <b/>
        <sz val="9"/>
        <color theme="0"/>
        <rFont val="Arial"/>
        <family val="2"/>
      </rPr>
      <t>e/oz) based on Scope 1 and 2⁴</t>
    </r>
  </si>
  <si>
    <r>
      <t>Lost Time Injuries</t>
    </r>
    <r>
      <rPr>
        <b/>
        <sz val="9"/>
        <rFont val="Calibri"/>
        <family val="2"/>
      </rPr>
      <t>²</t>
    </r>
  </si>
  <si>
    <r>
      <rPr>
        <sz val="8"/>
        <rFont val="Calibri"/>
        <family val="2"/>
      </rPr>
      <t>²</t>
    </r>
    <r>
      <rPr>
        <i/>
        <sz val="8"/>
        <rFont val="Arial"/>
        <family val="2"/>
      </rPr>
      <t>A LTI is a work-related injury resulting in the employee or contractor being unable to attend work for a period of one or more days after the day of the injury. The employee or contractor is unable to perform any of his/her duties. Numbers exclude injuries at our projects</t>
    </r>
  </si>
  <si>
    <r>
      <t>Lost Time Injury Frequency Rate (LTIFR</t>
    </r>
    <r>
      <rPr>
        <b/>
        <sz val="9"/>
        <rFont val="Calibri"/>
        <family val="2"/>
      </rPr>
      <t>³</t>
    </r>
    <r>
      <rPr>
        <b/>
        <sz val="9"/>
        <rFont val="Arial"/>
        <family val="2"/>
      </rPr>
      <t>)</t>
    </r>
  </si>
  <si>
    <r>
      <t>TRIFR</t>
    </r>
    <r>
      <rPr>
        <b/>
        <sz val="9"/>
        <rFont val="Calibri"/>
        <family val="2"/>
      </rPr>
      <t>⁴</t>
    </r>
  </si>
  <si>
    <r>
      <t>Serious Injuries</t>
    </r>
    <r>
      <rPr>
        <sz val="9"/>
        <rFont val="Calibri"/>
        <family val="2"/>
      </rPr>
      <t>⁵</t>
    </r>
  </si>
  <si>
    <r>
      <t>Duration rate</t>
    </r>
    <r>
      <rPr>
        <sz val="9"/>
        <rFont val="Calibri"/>
        <family val="2"/>
      </rPr>
      <t>⁶</t>
    </r>
  </si>
  <si>
    <r>
      <rPr>
        <sz val="8"/>
        <rFont val="Calibri"/>
        <family val="2"/>
      </rPr>
      <t>³</t>
    </r>
    <r>
      <rPr>
        <i/>
        <sz val="8"/>
        <rFont val="Arial"/>
        <family val="2"/>
      </rPr>
      <t>LTIFR = (LTI's x 1,000,000/number of hours worked). Numbers exclude injuries at our projects</t>
    </r>
  </si>
  <si>
    <r>
      <rPr>
        <sz val="8"/>
        <rFont val="Calibri"/>
        <family val="2"/>
      </rPr>
      <t>⁴</t>
    </r>
    <r>
      <rPr>
        <i/>
        <sz val="8"/>
        <rFont val="Arial"/>
        <family val="2"/>
      </rPr>
      <t>TRIFR = (fatalities + LTIs + restricted work injuries + medically treated injuries) x 1,000,000/number of hours worked. Numbers exclude injuries at our projects</t>
    </r>
  </si>
  <si>
    <r>
      <t xml:space="preserve"> </t>
    </r>
    <r>
      <rPr>
        <sz val="8"/>
        <rFont val="Calibri"/>
        <family val="2"/>
      </rPr>
      <t>⁵</t>
    </r>
    <r>
      <rPr>
        <i/>
        <sz val="8"/>
        <rFont val="Arial"/>
        <family val="2"/>
      </rPr>
      <t>A serious injury is an injury that incurs 14 or more days lost and results in:
– A fracture of any bone (excluding hairline fractures and fractures of fingers, toes or nose)
– Internal haemorrhage
– Head trauma (including concussion, loss of consciousness) requiring hospitalisation
– Loss of all or part of a limb (excluding bone dressing to facilitate medical treatment of injured fingers and toes)
– Permanent loss of function and/or permanent disability such as hearing loss or damage to lung function
– Permanent disfigurement where the injury has resulted in the appearance of a person being deeply and persistently harmed medically and that is likely to lead to psychosocial problems
Numbers exclude injuries at our projects
Since 2019, we have applied Gold Fields' definition in classifying serious injuries. In terms of this definition, a serious injury is one that incurs 14 days or more of work lost and results in one of a range of injuries.</t>
    </r>
  </si>
  <si>
    <t>¹Based on Employees only</t>
  </si>
  <si>
    <t>% Females in core mining</t>
  </si>
  <si>
    <r>
      <t>Females in Core</t>
    </r>
    <r>
      <rPr>
        <b/>
        <sz val="9"/>
        <color theme="0"/>
        <rFont val="Calibri"/>
        <family val="2"/>
      </rPr>
      <t>²</t>
    </r>
    <r>
      <rPr>
        <b/>
        <sz val="9"/>
        <color theme="0"/>
        <rFont val="Arial"/>
        <family val="2"/>
      </rPr>
      <t xml:space="preserve"> Mining</t>
    </r>
  </si>
  <si>
    <t>% Females in management</t>
  </si>
  <si>
    <t>% Females</t>
  </si>
  <si>
    <r>
      <rPr>
        <sz val="8"/>
        <rFont val="Calibri"/>
        <family val="2"/>
      </rPr>
      <t>²</t>
    </r>
    <r>
      <rPr>
        <sz val="8"/>
        <rFont val="Arial"/>
        <family val="2"/>
      </rPr>
      <t>Females in Core Mining includes females employed in core production roles in Mining, Engineering/Maintenance, Metallurgy/Processing, Technical Services (Geotech, Geology, Mine planning, Projects, Exploration roles) Ventilation and Business Improvement.</t>
    </r>
  </si>
  <si>
    <r>
      <t>Total Females</t>
    </r>
    <r>
      <rPr>
        <b/>
        <sz val="9"/>
        <color theme="0"/>
        <rFont val="Calibri"/>
        <family val="2"/>
      </rPr>
      <t>¹</t>
    </r>
  </si>
  <si>
    <t>Phlippines</t>
  </si>
  <si>
    <t>GROUP (excl. Philippines)</t>
  </si>
  <si>
    <t>GROUP (incl. Philippines)</t>
  </si>
  <si>
    <r>
      <rPr>
        <sz val="8"/>
        <color theme="1"/>
        <rFont val="Calibri"/>
        <family val="2"/>
      </rPr>
      <t>⁴</t>
    </r>
    <r>
      <rPr>
        <sz val="8"/>
        <color theme="1"/>
        <rFont val="Arial"/>
        <family val="2"/>
      </rPr>
      <t>2020 data utilised as South Deep are currently revising their biodiversity assessments</t>
    </r>
  </si>
  <si>
    <r>
      <t>South Deep</t>
    </r>
    <r>
      <rPr>
        <sz val="9"/>
        <rFont val="Calibri"/>
        <family val="2"/>
      </rPr>
      <t>⁴</t>
    </r>
  </si>
  <si>
    <t>Sources of Freshwater (GL)</t>
  </si>
  <si>
    <r>
      <t>2020</t>
    </r>
    <r>
      <rPr>
        <b/>
        <sz val="9"/>
        <color rgb="FFF7F5F1"/>
        <rFont val="Calibri"/>
        <family val="2"/>
      </rPr>
      <t>*</t>
    </r>
  </si>
  <si>
    <r>
      <rPr>
        <sz val="8"/>
        <rFont val="Calibri"/>
        <family val="2"/>
      </rPr>
      <t>*</t>
    </r>
    <r>
      <rPr>
        <sz val="8"/>
        <rFont val="Arial"/>
        <family val="2"/>
      </rPr>
      <t>Including Covid 19 Support to Governments, refer to page 87 of Integrated Annual Report 2020</t>
    </r>
  </si>
  <si>
    <r>
      <t>Australia</t>
    </r>
    <r>
      <rPr>
        <sz val="9"/>
        <rFont val="Calibri"/>
        <family val="2"/>
      </rPr>
      <t>¹</t>
    </r>
  </si>
  <si>
    <r>
      <t>2021</t>
    </r>
    <r>
      <rPr>
        <b/>
        <sz val="9"/>
        <color rgb="FFF7F5F1"/>
        <rFont val="Calibri"/>
        <family val="2"/>
      </rPr>
      <t>¹</t>
    </r>
  </si>
  <si>
    <t>Management Overheads</t>
  </si>
  <si>
    <t>In-kind giving  product or services donations, projects/partnerships or similar</t>
  </si>
  <si>
    <t>Time : Employee volunteering</t>
  </si>
  <si>
    <t>Cash Contributions</t>
  </si>
  <si>
    <t>Philanthropic Contributions (US$)</t>
  </si>
  <si>
    <r>
      <rPr>
        <vertAlign val="superscript"/>
        <sz val="8"/>
        <rFont val="Calibri"/>
        <family val="2"/>
      </rPr>
      <t>¹</t>
    </r>
    <r>
      <rPr>
        <vertAlign val="superscript"/>
        <sz val="8"/>
        <rFont val="Arial"/>
        <family val="2"/>
      </rPr>
      <t xml:space="preserve"> </t>
    </r>
    <r>
      <rPr>
        <sz val="8"/>
        <rFont val="Arial"/>
        <family val="2"/>
      </rPr>
      <t>All grades A-F are included for 2021</t>
    </r>
  </si>
  <si>
    <r>
      <rPr>
        <sz val="8"/>
        <rFont val="Calibri"/>
        <family val="2"/>
      </rPr>
      <t>²</t>
    </r>
    <r>
      <rPr>
        <sz val="8"/>
        <rFont val="Arial"/>
        <family val="2"/>
      </rPr>
      <t>To avoid the impact of exchange rates, these are calculated in local currency and the ratios are consolidated for  Group</t>
    </r>
  </si>
  <si>
    <t>³Gold Fields engaged a third party service provider to conduct an analysis and provide methodology for calculating the average of each Patterson band across the group, as well as the average of the band averages. They used a methodology whereby the average across all bands within a specific location/area was used.</t>
  </si>
  <si>
    <r>
      <t>16.2</t>
    </r>
    <r>
      <rPr>
        <b/>
        <sz val="9"/>
        <rFont val="Calibri"/>
        <family val="2"/>
      </rPr>
      <t>³</t>
    </r>
  </si>
  <si>
    <r>
      <t>Number of Environmental Findings</t>
    </r>
    <r>
      <rPr>
        <b/>
        <sz val="9"/>
        <color theme="0"/>
        <rFont val="Calibri"/>
        <family val="2"/>
      </rPr>
      <t>¹</t>
    </r>
  </si>
  <si>
    <r>
      <t>2021</t>
    </r>
    <r>
      <rPr>
        <b/>
        <sz val="9"/>
        <color theme="0"/>
        <rFont val="Calibri"/>
        <family val="2"/>
      </rPr>
      <t>²</t>
    </r>
  </si>
  <si>
    <t>²The 2021 value of fines excludes US$1,407,000 which relates to a potential fine issued to Cerro Corona for the 2018 level 3 environmental incident. The mine has appealed the fine and a final decision is awaited.</t>
  </si>
  <si>
    <t xml:space="preserve">Amount of land (owned or leased, and managed for production activities or extractive use) disturbed or rehabilitated </t>
  </si>
  <si>
    <t>Percentage Renewable Electricity (%)</t>
  </si>
  <si>
    <t>Total (GWh)</t>
  </si>
  <si>
    <t>Diesel (TJ)</t>
  </si>
  <si>
    <t>Electricity¹ (TJ)</t>
  </si>
  <si>
    <t>Other Fuels² (TJ)</t>
  </si>
  <si>
    <t>Total (TJ)</t>
  </si>
  <si>
    <r>
      <t>Percentage Grid Electricity (%)</t>
    </r>
    <r>
      <rPr>
        <sz val="9"/>
        <rFont val="Calibri"/>
        <family val="2"/>
      </rPr>
      <t>³</t>
    </r>
  </si>
  <si>
    <r>
      <t xml:space="preserve">Percentage </t>
    </r>
    <r>
      <rPr>
        <sz val="9"/>
        <rFont val="Calibri"/>
        <family val="2"/>
      </rPr>
      <t>⁴</t>
    </r>
    <r>
      <rPr>
        <sz val="9"/>
        <rFont val="Arial"/>
        <family val="2"/>
      </rPr>
      <t>Renewable Electricity(%)</t>
    </r>
  </si>
  <si>
    <r>
      <rPr>
        <sz val="8"/>
        <rFont val="Calibri"/>
        <family val="2"/>
      </rPr>
      <t>³</t>
    </r>
    <r>
      <rPr>
        <sz val="8"/>
        <rFont val="Arial"/>
        <family val="2"/>
      </rPr>
      <t>Divested from Darlot effective Q4 2017</t>
    </r>
  </si>
  <si>
    <r>
      <rPr>
        <sz val="8"/>
        <rFont val="Calibri"/>
        <family val="2"/>
      </rPr>
      <t>⁴</t>
    </r>
    <r>
      <rPr>
        <sz val="8"/>
        <rFont val="Arial"/>
        <family val="2"/>
      </rPr>
      <t xml:space="preserve"> % of Total electricity consumed </t>
    </r>
  </si>
  <si>
    <r>
      <t>Percentage Renewable Electricity (%)</t>
    </r>
    <r>
      <rPr>
        <sz val="9"/>
        <rFont val="Calibri"/>
        <family val="2"/>
      </rPr>
      <t>³</t>
    </r>
  </si>
  <si>
    <r>
      <rPr>
        <sz val="8"/>
        <rFont val="Calibri"/>
        <family val="2"/>
      </rPr>
      <t>³</t>
    </r>
    <r>
      <rPr>
        <sz val="8"/>
        <rFont val="Arial"/>
        <family val="2"/>
      </rPr>
      <t>Eskom (power utility) purchases renewable energy from the market and supplies via the grid</t>
    </r>
  </si>
  <si>
    <t>Total Electricity per Ounces Produced (kWh/oz)</t>
  </si>
  <si>
    <t>Total Electricity per Tonnes Mined (MWh/Gt)</t>
  </si>
  <si>
    <t>`</t>
  </si>
  <si>
    <t>Renewable Electricity (MWh) (Energy)</t>
  </si>
  <si>
    <t>Gold Fields assesses all categories of Scope 3. However, categories 2, 8, 12, 13, 14 and 15 are not applicable and do not contribute to the reported total Scope 3.</t>
  </si>
  <si>
    <r>
      <t>Group energy consumption</t>
    </r>
    <r>
      <rPr>
        <b/>
        <strike/>
        <sz val="9"/>
        <color rgb="FFFF0000"/>
        <rFont val="Arial"/>
        <family val="2"/>
      </rPr>
      <t xml:space="preserve"> </t>
    </r>
    <r>
      <rPr>
        <b/>
        <sz val="9"/>
        <color rgb="FFF7F5F1"/>
        <rFont val="Arial"/>
        <family val="2"/>
      </rPr>
      <t>by type</t>
    </r>
  </si>
  <si>
    <t>¹ Electricity:  includes direct and indirect electricity including diesel for power</t>
  </si>
  <si>
    <t>¹ Electricity:  includes direct and indirect electricity and includes electricity generated/used on site by diesel and gas</t>
  </si>
  <si>
    <r>
      <t xml:space="preserve">Non- Renewable Electricity </t>
    </r>
    <r>
      <rPr>
        <b/>
        <sz val="9"/>
        <color theme="0"/>
        <rFont val="Calibri"/>
        <family val="2"/>
      </rPr>
      <t xml:space="preserve">¹ </t>
    </r>
    <r>
      <rPr>
        <b/>
        <sz val="9"/>
        <color theme="0"/>
        <rFont val="Arial"/>
        <family val="2"/>
      </rPr>
      <t xml:space="preserve">(MWh) </t>
    </r>
  </si>
  <si>
    <r>
      <t>Non- Renewable Energy excluding Electricity (MWh)</t>
    </r>
    <r>
      <rPr>
        <b/>
        <sz val="9"/>
        <color rgb="FFF7F5F1"/>
        <rFont val="Calibri"/>
        <family val="2"/>
      </rPr>
      <t>¹</t>
    </r>
  </si>
  <si>
    <r>
      <t>Total Non- Renewable Energy (MWh)</t>
    </r>
    <r>
      <rPr>
        <b/>
        <sz val="9"/>
        <color rgb="FFF7F5F1"/>
        <rFont val="Calibri"/>
        <family val="2"/>
      </rPr>
      <t>¹</t>
    </r>
  </si>
  <si>
    <t>¹Non-renewable energy (fuels) for Gold Fields comprises of Diesel, Petrol, LPG, Gas for Power (Natural Gas) and Acetylene</t>
  </si>
  <si>
    <r>
      <t>2021</t>
    </r>
    <r>
      <rPr>
        <b/>
        <sz val="9"/>
        <color rgb="FFF7F5F1"/>
        <rFont val="Calibri"/>
        <family val="2"/>
      </rPr>
      <t>²</t>
    </r>
  </si>
  <si>
    <r>
      <t>Australia</t>
    </r>
    <r>
      <rPr>
        <sz val="9"/>
        <rFont val="Calibri"/>
        <family val="2"/>
      </rPr>
      <t>²</t>
    </r>
  </si>
  <si>
    <t>2020³</t>
  </si>
  <si>
    <r>
      <t>2019</t>
    </r>
    <r>
      <rPr>
        <b/>
        <sz val="9"/>
        <color rgb="FFF7F5F1"/>
        <rFont val="Calibri"/>
        <family val="2"/>
      </rPr>
      <t>³</t>
    </r>
  </si>
  <si>
    <r>
      <t>West Africa</t>
    </r>
    <r>
      <rPr>
        <sz val="9"/>
        <rFont val="Calibri"/>
        <family val="2"/>
      </rPr>
      <t>³</t>
    </r>
  </si>
  <si>
    <r>
      <rPr>
        <sz val="8"/>
        <rFont val="Calibri"/>
        <family val="2"/>
      </rPr>
      <t xml:space="preserve">² </t>
    </r>
    <r>
      <rPr>
        <sz val="8"/>
        <rFont val="Arial"/>
        <family val="2"/>
      </rPr>
      <t>Excludes Diesel Power Generation</t>
    </r>
  </si>
  <si>
    <r>
      <rPr>
        <sz val="8"/>
        <rFont val="Calibri"/>
        <family val="2"/>
      </rPr>
      <t>³</t>
    </r>
    <r>
      <rPr>
        <sz val="8"/>
        <rFont val="Arial"/>
        <family val="2"/>
      </rPr>
      <t xml:space="preserve"> Excludes Diesel Power Generation</t>
    </r>
  </si>
  <si>
    <r>
      <rPr>
        <sz val="8"/>
        <rFont val="Calibri"/>
        <family val="2"/>
      </rPr>
      <t>¹</t>
    </r>
    <r>
      <rPr>
        <sz val="8"/>
        <rFont val="Arial"/>
        <family val="2"/>
      </rPr>
      <t>Includes purchased electricity and electricity generated/used on site by diesel and gas</t>
    </r>
  </si>
  <si>
    <r>
      <rPr>
        <sz val="8"/>
        <rFont val="Calibri"/>
        <family val="2"/>
      </rPr>
      <t>³</t>
    </r>
    <r>
      <rPr>
        <sz val="8"/>
        <rFont val="Arial"/>
        <family val="2"/>
      </rPr>
      <t xml:space="preserve">Split restated to reflect where energy is used as opposed to resulting Direct (Scope 1) and Indirect (Scope 2) GHG emissions. </t>
    </r>
    <r>
      <rPr>
        <i/>
        <sz val="8"/>
        <rFont val="Arial"/>
        <family val="2"/>
      </rPr>
      <t>Damang Diesel for Power emits Scope 1 emissions and Australia's Diesel for Power emits Scope 2 emissions.</t>
    </r>
  </si>
  <si>
    <r>
      <t>Diesel Haulage (TJ)</t>
    </r>
    <r>
      <rPr>
        <sz val="9"/>
        <rFont val="Calibri"/>
        <family val="2"/>
      </rPr>
      <t>³</t>
    </r>
  </si>
  <si>
    <r>
      <t>Electricity¹ (TJ)</t>
    </r>
    <r>
      <rPr>
        <sz val="9"/>
        <rFont val="Calibri"/>
        <family val="2"/>
      </rPr>
      <t>³</t>
    </r>
  </si>
  <si>
    <t>¹Emission factors 2016 to 2020 for West Africa and Americas restated in line with ISO 14064, which adjusted the Group nunbers</t>
  </si>
  <si>
    <t>0..67</t>
  </si>
  <si>
    <t>lpg / grid</t>
  </si>
  <si>
    <t>diesel/grid</t>
  </si>
  <si>
    <r>
      <rPr>
        <sz val="8"/>
        <rFont val="Calibri"/>
        <family val="2"/>
      </rPr>
      <t>²</t>
    </r>
    <r>
      <rPr>
        <sz val="8"/>
        <rFont val="Arial"/>
        <family val="2"/>
      </rPr>
      <t>Emission factors 2016 to 2020 for West Africa and Americas restated in line with ISO 14064, which adjusted the Group nunbers</t>
    </r>
  </si>
  <si>
    <r>
      <t>Annual GHG emissions avoided (ktCO</t>
    </r>
    <r>
      <rPr>
        <vertAlign val="subscript"/>
        <sz val="9"/>
        <rFont val="Arial"/>
        <family val="2"/>
      </rPr>
      <t>2</t>
    </r>
    <r>
      <rPr>
        <sz val="9"/>
        <rFont val="Arial"/>
        <family val="2"/>
      </rPr>
      <t>-e)</t>
    </r>
    <r>
      <rPr>
        <sz val="9"/>
        <rFont val="Calibri"/>
        <family val="2"/>
      </rPr>
      <t>²</t>
    </r>
  </si>
  <si>
    <r>
      <t>Cumulative GHG emissions avoided (ktCO</t>
    </r>
    <r>
      <rPr>
        <vertAlign val="subscript"/>
        <sz val="9"/>
        <rFont val="Arial"/>
        <family val="2"/>
      </rPr>
      <t>2</t>
    </r>
    <r>
      <rPr>
        <sz val="9"/>
        <rFont val="Arial"/>
        <family val="2"/>
      </rPr>
      <t>-e)</t>
    </r>
    <r>
      <rPr>
        <sz val="9"/>
        <rFont val="Calibri"/>
        <family val="2"/>
      </rPr>
      <t>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</si>
</sst>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3" formatCode="_(* #,##0.00_);_(* \(#,##0.00\);_(* &quot;-&quot;??_);_(@_)"/>
    <numFmt numFmtId="164" formatCode="_-* #,##0.00_-;\-* #,##0.00_-;_-* &quot;-&quot;??_-;_-@_-"/>
    <numFmt numFmtId="165" formatCode="0.0%"/>
    <numFmt numFmtId="166" formatCode="#,##0.0"/>
    <numFmt numFmtId="167" formatCode="0\%;[Red]\(0.0\%\)"/>
    <numFmt numFmtId="168" formatCode="###,000"/>
    <numFmt numFmtId="169" formatCode="0.0"/>
    <numFmt numFmtId="170" formatCode="[$-F800]dddd\,\ mmmm\ dd\,\ yyyy"/>
    <numFmt numFmtId="171" formatCode="_-[$$-409]* #,##0.00_ ;_-[$$-409]* \-#,##0.00\ ;_-[$$-409]* &quot;-&quot;??_ ;_-@_ "/>
    <numFmt numFmtId="172" formatCode="_-* #,##0_-;\-* #,##0_-;_-* &quot;-&quot;??_-;_-@_-"/>
    <numFmt numFmtId="173" formatCode="#,##0.0_);\(#,##0.0\)"/>
    <numFmt numFmtId="174" formatCode="_(* #,##0_);_(* \(#,##0\);_(* &quot;-&quot;??_);_(@_)"/>
    <numFmt numFmtId="175" formatCode="[$$-409]#,##0.00"/>
    <numFmt numFmtId="176" formatCode="[$$-C09]#,##0"/>
    <numFmt numFmtId="177" formatCode="_-[$$-409]* #,##0_ ;_-[$$-409]* \-#,##0\ ;_-[$$-409]* &quot;-&quot;_ ;_-@_ "/>
    <numFmt numFmtId="178" formatCode="_-[$$-409]* #,##0_ ;_-[$$-409]* \-#,##0\ ;_-[$$-409]* &quot;-&quot;??_ ;_-@_ "/>
    <numFmt numFmtId="179" formatCode="#,##0.000000000000"/>
    <numFmt numFmtId="180" formatCode="#,##0.00000000000"/>
  </numFmts>
  <fonts count="71"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0"/>
      <color rgb="FF000000"/>
      <name val="Arial"/>
      <family val="2"/>
    </font>
    <font>
      <sz val="10"/>
      <color indexed="8"/>
      <name val="Arial"/>
      <family val="2"/>
    </font>
    <font>
      <sz val="9"/>
      <color theme="1"/>
      <name val="Calibri"/>
      <family val="2"/>
      <scheme val="minor"/>
    </font>
    <font>
      <b/>
      <sz val="15"/>
      <color indexed="62"/>
      <name val="Calibri"/>
      <family val="2"/>
    </font>
    <font>
      <b/>
      <sz val="16"/>
      <color theme="1"/>
      <name val="Arial"/>
      <family val="2"/>
    </font>
    <font>
      <sz val="8"/>
      <color rgb="FF1F497D"/>
      <name val="Verdana"/>
      <family val="2"/>
    </font>
    <font>
      <b/>
      <sz val="8"/>
      <color rgb="FF1F497D"/>
      <name val="Verdana"/>
      <family val="2"/>
    </font>
    <font>
      <sz val="8"/>
      <color rgb="FF000000"/>
      <name val="Verdana"/>
      <family val="2"/>
    </font>
    <font>
      <b/>
      <sz val="10"/>
      <name val="Arial"/>
      <family val="2"/>
    </font>
    <font>
      <b/>
      <sz val="8"/>
      <color rgb="FF000000"/>
      <name val="Verdana"/>
      <family val="2"/>
    </font>
    <font>
      <sz val="11"/>
      <color rgb="FF9C0006"/>
      <name val="Calibri"/>
      <family val="2"/>
      <scheme val="minor"/>
    </font>
    <font>
      <sz val="9"/>
      <name val="Arial"/>
      <family val="2"/>
    </font>
    <font>
      <sz val="9"/>
      <color theme="1"/>
      <name val="Arial"/>
      <family val="2"/>
    </font>
    <font>
      <b/>
      <sz val="11"/>
      <color rgb="FF000000"/>
      <name val="Arial"/>
      <family val="2"/>
    </font>
    <font>
      <sz val="11"/>
      <color rgb="FF000000"/>
      <name val="Arial"/>
      <family val="2"/>
    </font>
    <font>
      <sz val="8"/>
      <name val="Arial"/>
      <family val="2"/>
    </font>
    <font>
      <b/>
      <sz val="8"/>
      <name val="Arial"/>
      <family val="2"/>
    </font>
    <font>
      <sz val="8"/>
      <color rgb="FF000000"/>
      <name val="Arial"/>
      <family val="2"/>
    </font>
    <font>
      <b/>
      <sz val="9"/>
      <color theme="0"/>
      <name val="Arial"/>
      <family val="2"/>
    </font>
    <font>
      <b/>
      <sz val="8"/>
      <color rgb="FF00CC00"/>
      <name val="Verdana"/>
      <family val="2"/>
    </font>
    <font>
      <b/>
      <sz val="8"/>
      <color rgb="FFFF9900"/>
      <name val="Verdana"/>
      <family val="2"/>
    </font>
    <font>
      <b/>
      <sz val="8"/>
      <color rgb="FFFF0000"/>
      <name val="Verdana"/>
      <family val="2"/>
    </font>
    <font>
      <b/>
      <i/>
      <sz val="8"/>
      <color rgb="FF000000"/>
      <name val="Verdana"/>
      <family val="2"/>
    </font>
    <font>
      <i/>
      <sz val="8"/>
      <color rgb="FF000000"/>
      <name val="Verdana"/>
      <family val="2"/>
    </font>
    <font>
      <b/>
      <sz val="10"/>
      <color theme="0"/>
      <name val="Arial"/>
      <family val="2"/>
    </font>
    <font>
      <sz val="8"/>
      <color rgb="FFDDE2E7"/>
      <name val="Verdana"/>
      <family val="2"/>
    </font>
    <font>
      <b/>
      <sz val="14"/>
      <color theme="4"/>
      <name val="Calibri"/>
      <family val="2"/>
      <scheme val="minor"/>
    </font>
    <font>
      <b/>
      <sz val="9"/>
      <color rgb="FFF7F5F1"/>
      <name val="Arial"/>
      <family val="2"/>
    </font>
    <font>
      <sz val="9"/>
      <color rgb="FF4C4C4E"/>
      <name val="Arial"/>
      <family val="2"/>
    </font>
    <font>
      <b/>
      <sz val="9"/>
      <color rgb="FF4C4C4E"/>
      <name val="Arial"/>
      <family val="2"/>
    </font>
    <font>
      <b/>
      <sz val="12"/>
      <color theme="1"/>
      <name val="Arial"/>
      <family val="2"/>
    </font>
    <font>
      <b/>
      <sz val="9"/>
      <name val="Arial"/>
      <family val="2"/>
    </font>
    <font>
      <vertAlign val="superscript"/>
      <sz val="9"/>
      <name val="Arial"/>
      <family val="2"/>
    </font>
    <font>
      <b/>
      <u/>
      <sz val="9"/>
      <name val="Arial"/>
      <family val="2"/>
    </font>
    <font>
      <i/>
      <vertAlign val="superscript"/>
      <sz val="9"/>
      <name val="Arial"/>
      <family val="2"/>
    </font>
    <font>
      <b/>
      <vertAlign val="subscript"/>
      <sz val="9"/>
      <color theme="0"/>
      <name val="Arial"/>
      <family val="2"/>
    </font>
    <font>
      <vertAlign val="subscript"/>
      <sz val="9"/>
      <name val="Arial"/>
      <family val="2"/>
    </font>
    <font>
      <b/>
      <vertAlign val="superscript"/>
      <sz val="9"/>
      <name val="Arial"/>
      <family val="2"/>
    </font>
    <font>
      <vertAlign val="subscript"/>
      <sz val="8"/>
      <name val="Arial"/>
      <family val="2"/>
    </font>
    <font>
      <i/>
      <sz val="8"/>
      <name val="Arial"/>
      <family val="2"/>
    </font>
    <font>
      <sz val="8"/>
      <color theme="1"/>
      <name val="Arial"/>
      <family val="2"/>
    </font>
    <font>
      <vertAlign val="superscript"/>
      <sz val="8"/>
      <name val="Arial"/>
      <family val="2"/>
    </font>
    <font>
      <sz val="8"/>
      <color rgb="FF262626"/>
      <name val="Arial"/>
      <family val="2"/>
    </font>
    <font>
      <b/>
      <sz val="9"/>
      <color theme="1"/>
      <name val="Arial"/>
      <family val="2"/>
    </font>
    <font>
      <b/>
      <sz val="9"/>
      <color rgb="FFF7F5F1"/>
      <name val="Calibri"/>
      <family val="2"/>
    </font>
    <font>
      <sz val="8"/>
      <name val="Calibri"/>
      <family val="2"/>
    </font>
    <font>
      <sz val="9"/>
      <name val="Calibri"/>
      <family val="2"/>
    </font>
    <font>
      <b/>
      <sz val="8"/>
      <color theme="1"/>
      <name val="Arial"/>
      <family val="2"/>
    </font>
    <font>
      <b/>
      <vertAlign val="superscript"/>
      <sz val="11"/>
      <color rgb="FFFFFFFF"/>
      <name val="Arial"/>
      <family val="2"/>
    </font>
    <font>
      <b/>
      <sz val="9"/>
      <color theme="0"/>
      <name val="Calibri"/>
      <family val="2"/>
    </font>
    <font>
      <b/>
      <sz val="11"/>
      <color theme="1"/>
      <name val="Calibri"/>
      <family val="2"/>
      <scheme val="minor"/>
    </font>
    <font>
      <sz val="10"/>
      <color theme="1"/>
      <name val="Calibri"/>
      <family val="2"/>
      <scheme val="minor"/>
    </font>
    <font>
      <sz val="11"/>
      <color theme="1"/>
      <name val="Arial"/>
      <family val="2"/>
    </font>
    <font>
      <sz val="11"/>
      <name val="Arial"/>
      <family val="2"/>
    </font>
    <font>
      <b/>
      <sz val="11"/>
      <color theme="1"/>
      <name val="Arial"/>
      <family val="2"/>
    </font>
    <font>
      <sz val="8"/>
      <color theme="1"/>
      <name val="Calibri"/>
      <family val="2"/>
    </font>
    <font>
      <b/>
      <sz val="11"/>
      <color theme="0"/>
      <name val="Calibri"/>
      <family val="2"/>
    </font>
    <font>
      <i/>
      <sz val="9"/>
      <color theme="1"/>
      <name val="Arial"/>
      <family val="2"/>
    </font>
    <font>
      <b/>
      <sz val="9"/>
      <name val="Calibri"/>
      <family val="2"/>
    </font>
    <font>
      <sz val="9"/>
      <color rgb="FF002F66"/>
      <name val="Arial"/>
      <family val="2"/>
    </font>
    <font>
      <vertAlign val="superscript"/>
      <sz val="8"/>
      <name val="Calibri"/>
      <family val="2"/>
    </font>
    <font>
      <b/>
      <strike/>
      <sz val="9"/>
      <color rgb="FFFF0000"/>
      <name val="Arial"/>
      <family val="2"/>
    </font>
    <font>
      <sz val="8"/>
      <color rgb="FFFF0000"/>
      <name val="Arial"/>
      <family val="2"/>
    </font>
    <font>
      <b/>
      <sz val="9"/>
      <color theme="0" tint="-4.9989318521683403E-2"/>
      <name val="Arial"/>
      <family val="2"/>
    </font>
    <font>
      <b/>
      <sz val="9"/>
      <color rgb="FF00B050"/>
      <name val="Arial"/>
      <family val="2"/>
    </font>
    <font>
      <sz val="11"/>
      <name val="Calibri"/>
      <family val="2"/>
      <scheme val="minor"/>
    </font>
  </fonts>
  <fills count="4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41"/>
      </patternFill>
    </fill>
    <fill>
      <patternFill patternType="solid">
        <fgColor rgb="FFDDEAFF"/>
        <bgColor rgb="FF000000"/>
      </patternFill>
    </fill>
    <fill>
      <patternFill patternType="solid">
        <fgColor theme="4" tint="0.79998168889431442"/>
        <bgColor rgb="FF000000"/>
      </patternFill>
    </fill>
    <fill>
      <patternFill patternType="solid">
        <fgColor theme="4" tint="0.59996337778862885"/>
        <bgColor rgb="FF000000"/>
      </patternFill>
    </fill>
    <fill>
      <patternFill patternType="solid">
        <fgColor theme="0"/>
        <bgColor rgb="FF000000"/>
      </patternFill>
    </fill>
    <fill>
      <patternFill patternType="solid">
        <fgColor rgb="FFDBE5F1"/>
        <bgColor rgb="FFFFFFFF"/>
      </patternFill>
    </fill>
    <fill>
      <patternFill patternType="solid">
        <fgColor rgb="FFDBE5F1"/>
        <bgColor rgb="FF000000"/>
      </patternFill>
    </fill>
    <fill>
      <patternFill patternType="solid">
        <fgColor rgb="FFB7CFE8"/>
        <bgColor rgb="FF000000"/>
      </patternFill>
    </fill>
    <fill>
      <patternFill patternType="solid">
        <fgColor rgb="FFFFC7CE"/>
      </patternFill>
    </fill>
    <fill>
      <patternFill patternType="solid">
        <fgColor rgb="FFFFFFCC"/>
      </patternFill>
    </fill>
    <fill>
      <patternFill patternType="solid">
        <fgColor theme="3"/>
        <bgColor indexed="64"/>
      </patternFill>
    </fill>
    <fill>
      <patternFill patternType="solid">
        <fgColor rgb="FFFFFFFF"/>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theme="0" tint="-4.9989318521683403E-2"/>
        <bgColor rgb="FF000000"/>
      </patternFill>
    </fill>
    <fill>
      <patternFill patternType="solid">
        <fgColor rgb="FFF1F5FB"/>
        <bgColor rgb="FF000000"/>
      </patternFill>
    </fill>
    <fill>
      <patternFill patternType="solid">
        <fgColor rgb="FFC3D6EB"/>
        <bgColor rgb="FF000000"/>
      </patternFill>
    </fill>
    <fill>
      <patternFill patternType="solid">
        <fgColor rgb="FFDBE5F2"/>
        <bgColor rgb="FF000000"/>
      </patternFill>
    </fill>
    <fill>
      <patternFill patternType="solid">
        <fgColor theme="4" tint="0.39994506668294322"/>
        <bgColor rgb="FF000000"/>
      </patternFill>
    </fill>
    <fill>
      <patternFill patternType="solid">
        <fgColor theme="4"/>
        <bgColor rgb="FF000000"/>
      </patternFill>
    </fill>
    <fill>
      <patternFill patternType="solid">
        <fgColor rgb="FFFFFDBF"/>
        <bgColor rgb="FFFFFFFF"/>
      </patternFill>
    </fill>
    <fill>
      <gradientFill degree="90">
        <stop position="0">
          <color rgb="FFDDE2E7"/>
        </stop>
        <stop position="1">
          <color rgb="FFCED3D8"/>
        </stop>
      </gradient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DDE2E7"/>
        <bgColor rgb="FF000000"/>
      </patternFill>
    </fill>
    <fill>
      <gradientFill degree="90">
        <stop position="0">
          <color rgb="FFF7F7F7"/>
        </stop>
        <stop position="1">
          <color rgb="FFFCFCFC"/>
        </stop>
      </gradientFill>
    </fill>
    <fill>
      <patternFill patternType="solid">
        <fgColor theme="4" tint="0.79998168889431442"/>
        <bgColor auto="1"/>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3" tint="0.59996337778862885"/>
        <bgColor rgb="FF000000"/>
      </patternFill>
    </fill>
    <fill>
      <patternFill patternType="solid">
        <fgColor rgb="FF002F66"/>
        <bgColor indexed="64"/>
      </patternFill>
    </fill>
    <fill>
      <patternFill patternType="solid">
        <fgColor rgb="FF002060"/>
        <bgColor indexed="64"/>
      </patternFill>
    </fill>
    <fill>
      <patternFill patternType="solid">
        <fgColor rgb="FFFF0000"/>
        <bgColor indexed="64"/>
      </patternFill>
    </fill>
    <fill>
      <patternFill patternType="solid">
        <fgColor rgb="FF92D050"/>
        <bgColor indexed="64"/>
      </patternFill>
    </fill>
  </fills>
  <borders count="27">
    <border>
      <left/>
      <right/>
      <top/>
      <bottom/>
      <diagonal/>
    </border>
    <border>
      <left style="thin">
        <color auto="1"/>
      </left>
      <right style="thin">
        <color auto="1"/>
      </right>
      <top/>
      <bottom/>
      <diagonal/>
    </border>
    <border>
      <left style="thin">
        <color indexed="48"/>
      </left>
      <right style="thin">
        <color indexed="48"/>
      </right>
      <top style="thin">
        <color indexed="48"/>
      </top>
      <bottom style="thin">
        <color indexed="4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hair">
        <color rgb="FF808080"/>
      </left>
      <right style="hair">
        <color rgb="FF808080"/>
      </right>
      <top style="hair">
        <color rgb="FF808080"/>
      </top>
      <bottom style="hair">
        <color rgb="FF808080"/>
      </bottom>
      <diagonal/>
    </border>
    <border>
      <left style="hair">
        <color rgb="FFC0C0C0"/>
      </left>
      <right style="hair">
        <color rgb="FFC0C0C0"/>
      </right>
      <top style="hair">
        <color rgb="FFC0C0C0"/>
      </top>
      <bottom style="hair">
        <color rgb="FFC0C0C0"/>
      </bottom>
      <diagonal/>
    </border>
    <border>
      <left style="thin">
        <color theme="1"/>
      </left>
      <right style="thin">
        <color theme="1"/>
      </right>
      <top/>
      <bottom/>
      <diagonal/>
    </border>
    <border>
      <left/>
      <right/>
      <top/>
      <bottom style="medium">
        <color rgb="FF4C4C4E"/>
      </bottom>
      <diagonal/>
    </border>
    <border>
      <left/>
      <right/>
      <top style="thin">
        <color rgb="FF4C4C4E"/>
      </top>
      <bottom style="medium">
        <color rgb="FF4C4C4E"/>
      </bottom>
      <diagonal/>
    </border>
    <border>
      <left/>
      <right/>
      <top style="thin">
        <color rgb="FF4C4C4E"/>
      </top>
      <bottom/>
      <diagonal/>
    </border>
    <border>
      <left/>
      <right/>
      <top style="medium">
        <color rgb="FF4C4C4E"/>
      </top>
      <bottom/>
      <diagonal/>
    </border>
    <border>
      <left/>
      <right/>
      <top/>
      <bottom style="thin">
        <color rgb="FF4C4C4E"/>
      </bottom>
      <diagonal/>
    </border>
    <border>
      <left/>
      <right/>
      <top style="thin">
        <color auto="1"/>
      </top>
      <bottom style="medium">
        <color auto="1"/>
      </bottom>
      <diagonal/>
    </border>
    <border>
      <left/>
      <right/>
      <top/>
      <bottom style="thin">
        <color auto="1"/>
      </bottom>
      <diagonal/>
    </border>
    <border>
      <left/>
      <right/>
      <top style="medium">
        <color auto="1"/>
      </top>
      <bottom style="medium">
        <color auto="1"/>
      </bottom>
      <diagonal/>
    </border>
    <border>
      <left/>
      <right/>
      <top style="thin">
        <color auto="1"/>
      </top>
      <bottom/>
      <diagonal/>
    </border>
    <border>
      <left/>
      <right/>
      <top/>
      <bottom style="medium">
        <color indexed="64"/>
      </bottom>
      <diagonal/>
    </border>
    <border>
      <left/>
      <right/>
      <top style="thin">
        <color indexed="64"/>
      </top>
      <bottom style="medium">
        <color rgb="FF4C4C4E"/>
      </bottom>
      <diagonal/>
    </border>
  </borders>
  <cellStyleXfs count="89">
    <xf numFmtId="0" fontId="0" fillId="0" borderId="0"/>
    <xf numFmtId="9" fontId="2" fillId="0" borderId="0" applyFont="0" applyFill="0" applyBorder="0" applyAlignment="0" applyProtection="0"/>
    <xf numFmtId="4" fontId="6" fillId="5" borderId="2" applyNumberFormat="0" applyProtection="0">
      <alignment horizontal="right" vertical="center"/>
    </xf>
    <xf numFmtId="168" fontId="4" fillId="6" borderId="3" applyNumberFormat="0" applyProtection="0">
      <alignment horizontal="right" vertical="center"/>
    </xf>
    <xf numFmtId="43" fontId="1" fillId="0" borderId="0" applyFont="0" applyFill="0" applyBorder="0" applyAlignment="0" applyProtection="0"/>
    <xf numFmtId="0" fontId="4" fillId="7" borderId="4" applyNumberFormat="0" applyAlignment="0" applyProtection="0">
      <alignment horizontal="left" vertical="center" indent="1"/>
    </xf>
    <xf numFmtId="0" fontId="4" fillId="8" borderId="4" applyNumberFormat="0" applyAlignment="0" applyProtection="0">
      <alignment horizontal="left" vertical="center" indent="1"/>
    </xf>
    <xf numFmtId="164" fontId="2" fillId="0" borderId="0" applyFont="0" applyFill="0" applyBorder="0" applyAlignment="0" applyProtection="0"/>
    <xf numFmtId="170" fontId="8" fillId="0" borderId="5" applyNumberFormat="0" applyFill="0" applyAlignment="0" applyProtection="0"/>
    <xf numFmtId="170" fontId="3" fillId="0" borderId="0"/>
    <xf numFmtId="170" fontId="3" fillId="0" borderId="0"/>
    <xf numFmtId="168" fontId="10" fillId="10" borderId="6" applyNumberFormat="0" applyAlignment="0" applyProtection="0">
      <alignment horizontal="left" vertical="center" indent="1"/>
    </xf>
    <xf numFmtId="0" fontId="11" fillId="11" borderId="6" applyNumberFormat="0" applyAlignment="0" applyProtection="0">
      <alignment horizontal="left" vertical="center" indent="1"/>
    </xf>
    <xf numFmtId="0" fontId="12" fillId="12" borderId="6" applyNumberFormat="0" applyAlignment="0" applyProtection="0">
      <alignment horizontal="left" vertical="center" indent="1"/>
    </xf>
    <xf numFmtId="168" fontId="14" fillId="8" borderId="7" applyNumberFormat="0" applyProtection="0">
      <alignment horizontal="right" vertical="center"/>
    </xf>
    <xf numFmtId="0" fontId="15" fillId="13" borderId="0" applyNumberFormat="0" applyBorder="0" applyAlignment="0" applyProtection="0"/>
    <xf numFmtId="0" fontId="1" fillId="14" borderId="8" applyNumberFormat="0" applyFont="0" applyAlignment="0" applyProtection="0"/>
    <xf numFmtId="0" fontId="1" fillId="0" borderId="0"/>
    <xf numFmtId="9" fontId="2" fillId="0" borderId="0" applyFont="0" applyFill="0" applyBorder="0" applyAlignment="0" applyProtection="0"/>
    <xf numFmtId="168" fontId="5" fillId="7" borderId="9" applyNumberFormat="0" applyAlignment="0">
      <alignment horizontal="left" vertical="center" indent="1"/>
      <protection locked="0"/>
    </xf>
    <xf numFmtId="0" fontId="13" fillId="7" borderId="9" applyNumberFormat="0" applyAlignment="0" applyProtection="0">
      <alignment horizontal="left" vertical="center" indent="1"/>
    </xf>
    <xf numFmtId="168" fontId="4" fillId="7" borderId="9" applyNumberFormat="0" applyAlignment="0" applyProtection="0">
      <alignment horizontal="right" vertical="center" indent="1"/>
    </xf>
    <xf numFmtId="168" fontId="14" fillId="31" borderId="13" applyNumberFormat="0" applyAlignment="0" applyProtection="0">
      <alignment horizontal="right" vertical="center" indent="1"/>
    </xf>
    <xf numFmtId="168" fontId="12" fillId="32" borderId="6" applyNumberFormat="0" applyAlignment="0" applyProtection="0">
      <alignment horizontal="left" vertical="center" indent="1"/>
    </xf>
    <xf numFmtId="168" fontId="5" fillId="7" borderId="9" applyNumberFormat="0" applyAlignment="0">
      <alignment horizontal="left" vertical="center" indent="1"/>
      <protection locked="0"/>
    </xf>
    <xf numFmtId="0" fontId="12" fillId="26" borderId="10" applyNumberFormat="0" applyAlignment="0" applyProtection="0">
      <alignment horizontal="left" vertical="center" indent="1"/>
    </xf>
    <xf numFmtId="168" fontId="12" fillId="17" borderId="14" applyNumberFormat="0" applyBorder="0" applyAlignment="0">
      <alignment horizontal="right" vertical="center" indent="1"/>
      <protection locked="0"/>
    </xf>
    <xf numFmtId="0" fontId="12" fillId="16" borderId="10" applyNumberFormat="0" applyAlignment="0">
      <alignment horizontal="left" vertical="center" indent="1"/>
      <protection locked="0"/>
    </xf>
    <xf numFmtId="168" fontId="14" fillId="31" borderId="13" applyNumberFormat="0" applyAlignment="0" applyProtection="0">
      <alignment horizontal="right" vertical="center" indent="1"/>
    </xf>
    <xf numFmtId="168" fontId="14" fillId="17" borderId="13" applyNumberFormat="0" applyAlignment="0">
      <alignment horizontal="right" vertical="center" indent="1"/>
      <protection locked="0"/>
    </xf>
    <xf numFmtId="168" fontId="24" fillId="20" borderId="11" applyNumberFormat="0" applyBorder="0" applyAlignment="0" applyProtection="0">
      <alignment horizontal="right" vertical="center" indent="1"/>
    </xf>
    <xf numFmtId="168" fontId="24" fillId="19" borderId="11" applyNumberFormat="0" applyBorder="0" applyAlignment="0" applyProtection="0">
      <alignment horizontal="right" vertical="center" indent="1"/>
    </xf>
    <xf numFmtId="168" fontId="24" fillId="18" borderId="11" applyNumberFormat="0" applyBorder="0" applyAlignment="0" applyProtection="0">
      <alignment horizontal="right" vertical="center" indent="1"/>
    </xf>
    <xf numFmtId="168" fontId="25" fillId="33" borderId="11" applyNumberFormat="0" applyBorder="0" applyAlignment="0" applyProtection="0">
      <alignment horizontal="right" vertical="center" indent="1"/>
    </xf>
    <xf numFmtId="168" fontId="25" fillId="34" borderId="11" applyNumberFormat="0" applyBorder="0" applyAlignment="0" applyProtection="0">
      <alignment horizontal="right" vertical="center" indent="1"/>
    </xf>
    <xf numFmtId="168" fontId="25" fillId="35" borderId="11" applyNumberFormat="0" applyBorder="0" applyAlignment="0" applyProtection="0">
      <alignment horizontal="right" vertical="center" indent="1"/>
    </xf>
    <xf numFmtId="168" fontId="26" fillId="22" borderId="11" applyNumberFormat="0" applyBorder="0" applyAlignment="0" applyProtection="0">
      <alignment horizontal="right" vertical="center" indent="1"/>
    </xf>
    <xf numFmtId="168" fontId="26" fillId="23" borderId="11" applyNumberFormat="0" applyBorder="0" applyAlignment="0" applyProtection="0">
      <alignment horizontal="right" vertical="center" indent="1"/>
    </xf>
    <xf numFmtId="168" fontId="26" fillId="24" borderId="11" applyNumberFormat="0" applyBorder="0" applyAlignment="0" applyProtection="0">
      <alignment horizontal="right" vertical="center" indent="1"/>
    </xf>
    <xf numFmtId="0" fontId="22" fillId="0" borderId="6" applyNumberFormat="0" applyFont="0" applyFill="0" applyAlignment="0" applyProtection="0"/>
    <xf numFmtId="168" fontId="30" fillId="36" borderId="0" applyNumberFormat="0" applyAlignment="0" applyProtection="0">
      <alignment horizontal="left" vertical="center" indent="1"/>
    </xf>
    <xf numFmtId="0" fontId="22" fillId="0" borderId="12" applyNumberFormat="0" applyFont="0" applyFill="0" applyAlignment="0" applyProtection="0"/>
    <xf numFmtId="168" fontId="12" fillId="0" borderId="14" applyNumberFormat="0" applyFill="0" applyBorder="0" applyAlignment="0" applyProtection="0">
      <alignment horizontal="right" vertical="center" indent="1"/>
    </xf>
    <xf numFmtId="168" fontId="3" fillId="29" borderId="6" applyNumberFormat="0" applyAlignment="0" applyProtection="0">
      <alignment horizontal="left" vertical="center" indent="1"/>
    </xf>
    <xf numFmtId="0" fontId="14" fillId="21" borderId="10" applyNumberFormat="0" applyAlignment="0" applyProtection="0">
      <alignment horizontal="left" vertical="center" indent="1"/>
    </xf>
    <xf numFmtId="0" fontId="4" fillId="38" borderId="15" applyNumberFormat="0" applyProtection="0">
      <alignment horizontal="left" vertical="center"/>
    </xf>
    <xf numFmtId="0" fontId="12" fillId="27" borderId="6" applyNumberFormat="0" applyAlignment="0" applyProtection="0">
      <alignment horizontal="left" vertical="center" indent="1"/>
    </xf>
    <xf numFmtId="0" fontId="12" fillId="28" borderId="6" applyNumberFormat="0" applyAlignment="0" applyProtection="0">
      <alignment horizontal="left" vertical="center" indent="1"/>
    </xf>
    <xf numFmtId="0" fontId="12" fillId="17" borderId="6" applyNumberFormat="0" applyAlignment="0" applyProtection="0">
      <alignment horizontal="left" vertical="center" indent="1"/>
    </xf>
    <xf numFmtId="0" fontId="12" fillId="26" borderId="10" applyNumberFormat="0" applyAlignment="0" applyProtection="0">
      <alignment horizontal="left" vertical="center" indent="1"/>
    </xf>
    <xf numFmtId="0" fontId="28" fillId="0" borderId="3" applyNumberFormat="0" applyFill="0" applyBorder="0" applyAlignment="0" applyProtection="0"/>
    <xf numFmtId="168" fontId="27" fillId="31" borderId="13" applyNumberFormat="0" applyAlignment="0" applyProtection="0">
      <alignment horizontal="right" vertical="center" indent="1"/>
    </xf>
    <xf numFmtId="168" fontId="28" fillId="16" borderId="10" applyNumberFormat="0" applyAlignment="0">
      <alignment horizontal="left" vertical="center" indent="1"/>
      <protection locked="0"/>
    </xf>
    <xf numFmtId="0" fontId="28" fillId="16" borderId="10" applyNumberFormat="0" applyAlignment="0">
      <alignment horizontal="left" vertical="center" indent="1"/>
      <protection locked="0"/>
    </xf>
    <xf numFmtId="0" fontId="28" fillId="26" borderId="10" applyNumberFormat="0" applyAlignment="0" applyProtection="0">
      <alignment horizontal="left" vertical="center" indent="1"/>
    </xf>
    <xf numFmtId="168" fontId="27" fillId="31" borderId="13" applyNumberFormat="0" applyAlignment="0" applyProtection="0">
      <alignment horizontal="right" vertical="center" indent="1"/>
    </xf>
    <xf numFmtId="168" fontId="28" fillId="17" borderId="14" applyNumberFormat="0" applyBorder="0" applyAlignment="0">
      <alignment horizontal="right" vertical="center" indent="1"/>
      <protection locked="0"/>
    </xf>
    <xf numFmtId="168" fontId="27" fillId="17" borderId="13" applyNumberFormat="0" applyAlignment="0">
      <alignment horizontal="right" vertical="center" indent="1"/>
      <protection locked="0"/>
    </xf>
    <xf numFmtId="168" fontId="12" fillId="0" borderId="14" applyNumberFormat="0" applyFill="0" applyBorder="0" applyAlignment="0" applyProtection="0">
      <alignment horizontal="right" vertical="center" indent="1"/>
    </xf>
    <xf numFmtId="0" fontId="3" fillId="0" borderId="0"/>
    <xf numFmtId="0" fontId="4" fillId="29" borderId="3" applyNumberFormat="0" applyAlignment="0" applyProtection="0">
      <alignment horizontal="left" vertical="center" indent="1"/>
    </xf>
    <xf numFmtId="0" fontId="4" fillId="8" borderId="4" applyNumberFormat="0" applyAlignment="0" applyProtection="0">
      <alignment horizontal="left" vertical="center" indent="1"/>
    </xf>
    <xf numFmtId="0" fontId="4" fillId="7" borderId="4" applyNumberFormat="0" applyAlignment="0" applyProtection="0">
      <alignment horizontal="left" vertical="center" indent="1"/>
    </xf>
    <xf numFmtId="0" fontId="4" fillId="25" borderId="4" applyNumberFormat="0" applyAlignment="0" applyProtection="0">
      <alignment horizontal="left" vertical="center" indent="1"/>
    </xf>
    <xf numFmtId="0" fontId="3" fillId="0" borderId="0"/>
    <xf numFmtId="0" fontId="12" fillId="37" borderId="13" applyNumberFormat="0" applyAlignment="0" applyProtection="0">
      <alignment horizontal="left" vertical="center" indent="1"/>
    </xf>
    <xf numFmtId="168" fontId="4" fillId="7" borderId="9" applyNumberFormat="0" applyAlignment="0" applyProtection="0">
      <alignment horizontal="right" vertical="center" indent="1"/>
    </xf>
    <xf numFmtId="168" fontId="5" fillId="7" borderId="9" applyNumberFormat="0" applyAlignment="0">
      <alignment horizontal="left" vertical="center" indent="1"/>
      <protection locked="0"/>
    </xf>
    <xf numFmtId="0" fontId="29" fillId="30" borderId="6"/>
    <xf numFmtId="168" fontId="29" fillId="30" borderId="6" applyNumberFormat="0" applyAlignment="0" applyProtection="0">
      <alignment horizontal="left" vertical="center" indent="1"/>
    </xf>
    <xf numFmtId="0" fontId="5" fillId="0" borderId="0" applyNumberFormat="0" applyProtection="0">
      <alignment horizontal="left" vertical="center"/>
    </xf>
    <xf numFmtId="0" fontId="5" fillId="0" borderId="0" applyNumberFormat="0" applyProtection="0">
      <alignment horizontal="left" vertical="center"/>
    </xf>
    <xf numFmtId="0" fontId="4" fillId="0" borderId="0" applyNumberFormat="0" applyProtection="0">
      <alignment horizontal="left" vertical="center"/>
    </xf>
    <xf numFmtId="0" fontId="31" fillId="0" borderId="0" applyNumberFormat="0" applyProtection="0">
      <alignment horizontal="left" vertical="center"/>
    </xf>
    <xf numFmtId="168" fontId="3" fillId="8" borderId="6" applyAlignment="0" applyProtection="0">
      <alignment horizontal="left" vertical="center" indent="1"/>
    </xf>
    <xf numFmtId="0" fontId="29" fillId="30" borderId="9" applyNumberFormat="0" applyAlignment="0" applyProtection="0">
      <alignment horizontal="left" vertical="center" indent="1"/>
    </xf>
    <xf numFmtId="168" fontId="29" fillId="30" borderId="6" applyNumberFormat="0" applyAlignment="0" applyProtection="0">
      <alignment horizontal="left" vertical="center" indent="1"/>
    </xf>
    <xf numFmtId="0" fontId="4" fillId="39" borderId="15" applyNumberFormat="0" applyAlignment="0" applyProtection="0">
      <alignment horizontal="left" vertical="center"/>
    </xf>
    <xf numFmtId="0" fontId="4" fillId="7" borderId="15" applyNumberFormat="0" applyProtection="0">
      <alignment horizontal="left" vertical="center"/>
    </xf>
    <xf numFmtId="0" fontId="4" fillId="40" borderId="15" applyNumberFormat="0" applyAlignment="0" applyProtection="0">
      <alignment horizontal="left" vertical="center"/>
    </xf>
    <xf numFmtId="0" fontId="4" fillId="7" borderId="15" applyNumberFormat="0" applyProtection="0">
      <alignment horizontal="left" vertical="center"/>
    </xf>
    <xf numFmtId="0" fontId="5" fillId="0" borderId="1" applyNumberFormat="0" applyProtection="0">
      <alignment horizontal="left" vertical="center"/>
    </xf>
    <xf numFmtId="0" fontId="5" fillId="0" borderId="1" applyNumberFormat="0" applyProtection="0">
      <alignment horizontal="left" vertical="center"/>
    </xf>
    <xf numFmtId="0" fontId="18" fillId="9" borderId="3" applyProtection="0"/>
    <xf numFmtId="0" fontId="19" fillId="9" borderId="3" applyProtection="0"/>
    <xf numFmtId="1" fontId="4" fillId="0" borderId="9" applyProtection="0">
      <alignment horizontal="center"/>
    </xf>
    <xf numFmtId="2" fontId="4" fillId="0" borderId="9">
      <alignment horizontal="center"/>
    </xf>
    <xf numFmtId="0" fontId="18" fillId="41" borderId="3" applyProtection="0"/>
    <xf numFmtId="164" fontId="1" fillId="0" borderId="0" applyFont="0" applyFill="0" applyBorder="0" applyAlignment="0" applyProtection="0"/>
  </cellStyleXfs>
  <cellXfs count="522">
    <xf numFmtId="0" fontId="0" fillId="0" borderId="0" xfId="0"/>
    <xf numFmtId="0" fontId="0" fillId="2" borderId="0" xfId="0" applyFill="1"/>
    <xf numFmtId="0" fontId="9" fillId="2" borderId="0" xfId="0" applyFont="1" applyFill="1"/>
    <xf numFmtId="0" fontId="17" fillId="2" borderId="0" xfId="0" applyFont="1" applyFill="1"/>
    <xf numFmtId="0" fontId="32" fillId="42" borderId="0" xfId="0" applyFont="1" applyFill="1" applyAlignment="1">
      <alignment horizontal="right" vertical="center" wrapText="1"/>
    </xf>
    <xf numFmtId="0" fontId="7" fillId="2" borderId="0" xfId="0" applyFont="1" applyFill="1"/>
    <xf numFmtId="0" fontId="35" fillId="2" borderId="0" xfId="0" applyFont="1" applyFill="1"/>
    <xf numFmtId="0" fontId="32" fillId="42" borderId="0" xfId="0" applyFont="1" applyFill="1" applyAlignment="1">
      <alignment horizontal="left" vertical="center" wrapText="1"/>
    </xf>
    <xf numFmtId="0" fontId="36" fillId="2" borderId="0" xfId="0" applyFont="1" applyFill="1" applyAlignment="1">
      <alignment horizontal="lef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36" fillId="0" borderId="0" xfId="0" applyFont="1" applyAlignment="1">
      <alignment vertical="center"/>
    </xf>
    <xf numFmtId="4" fontId="16" fillId="0" borderId="0" xfId="0" applyNumberFormat="1" applyFont="1" applyAlignment="1">
      <alignment horizontal="right" vertical="center"/>
    </xf>
    <xf numFmtId="1" fontId="36" fillId="0" borderId="0" xfId="0" applyNumberFormat="1" applyFont="1" applyAlignment="1">
      <alignment horizontal="left" vertical="center"/>
    </xf>
    <xf numFmtId="4" fontId="16" fillId="2" borderId="0" xfId="0" applyNumberFormat="1" applyFont="1" applyFill="1" applyAlignment="1">
      <alignment horizontal="right" vertical="center"/>
    </xf>
    <xf numFmtId="4" fontId="16" fillId="0" borderId="0" xfId="0" applyNumberFormat="1" applyFont="1" applyAlignment="1">
      <alignment vertical="center"/>
    </xf>
    <xf numFmtId="4" fontId="16" fillId="2" borderId="0" xfId="0" applyNumberFormat="1" applyFont="1" applyFill="1" applyAlignment="1">
      <alignment vertical="center"/>
    </xf>
    <xf numFmtId="1" fontId="36" fillId="2" borderId="0" xfId="0" applyNumberFormat="1" applyFont="1" applyFill="1" applyAlignment="1">
      <alignment horizontal="left" vertical="center"/>
    </xf>
    <xf numFmtId="4" fontId="36" fillId="0" borderId="0" xfId="0" applyNumberFormat="1" applyFont="1" applyAlignment="1">
      <alignment vertical="center"/>
    </xf>
    <xf numFmtId="3" fontId="16" fillId="0" borderId="0" xfId="0" applyNumberFormat="1" applyFont="1" applyAlignment="1">
      <alignment horizontal="right" vertical="center"/>
    </xf>
    <xf numFmtId="1" fontId="36" fillId="0" borderId="0" xfId="0" applyNumberFormat="1" applyFont="1" applyAlignment="1">
      <alignment horizontal="right" vertical="center"/>
    </xf>
    <xf numFmtId="4" fontId="36" fillId="0" borderId="0" xfId="0" applyNumberFormat="1" applyFont="1" applyAlignment="1">
      <alignment horizontal="right" vertical="center" wrapText="1"/>
    </xf>
    <xf numFmtId="4" fontId="16" fillId="0" borderId="0" xfId="0" applyNumberFormat="1" applyFont="1" applyAlignment="1">
      <alignment horizontal="left" vertical="center"/>
    </xf>
    <xf numFmtId="1" fontId="36" fillId="2" borderId="0" xfId="0" applyNumberFormat="1" applyFont="1" applyFill="1" applyAlignment="1">
      <alignment horizontal="right" vertical="center" wrapText="1"/>
    </xf>
    <xf numFmtId="0" fontId="16" fillId="2" borderId="0" xfId="0" applyFont="1" applyFill="1" applyAlignment="1">
      <alignment horizontal="left" vertical="center"/>
    </xf>
    <xf numFmtId="9" fontId="36" fillId="0" borderId="0" xfId="0" applyNumberFormat="1" applyFont="1" applyAlignment="1">
      <alignment vertical="center"/>
    </xf>
    <xf numFmtId="4" fontId="16" fillId="0" borderId="0" xfId="9" applyNumberFormat="1" applyFont="1" applyAlignment="1">
      <alignment vertical="center"/>
    </xf>
    <xf numFmtId="4" fontId="36" fillId="2" borderId="0" xfId="0" applyNumberFormat="1" applyFont="1" applyFill="1" applyAlignment="1">
      <alignment vertical="center"/>
    </xf>
    <xf numFmtId="1" fontId="36" fillId="2" borderId="0" xfId="0" applyNumberFormat="1" applyFont="1" applyFill="1" applyAlignment="1">
      <alignment vertical="center"/>
    </xf>
    <xf numFmtId="3" fontId="36" fillId="0" borderId="0" xfId="0" applyNumberFormat="1" applyFont="1" applyAlignment="1">
      <alignment vertical="center"/>
    </xf>
    <xf numFmtId="0" fontId="16" fillId="2" borderId="0" xfId="0" applyFont="1" applyFill="1" applyAlignment="1">
      <alignment vertical="center"/>
    </xf>
    <xf numFmtId="0" fontId="16" fillId="0" borderId="0" xfId="0" applyFont="1" applyAlignment="1">
      <alignment horizontal="left" vertical="center"/>
    </xf>
    <xf numFmtId="175" fontId="16" fillId="0" borderId="0" xfId="0" applyNumberFormat="1" applyFont="1" applyAlignment="1">
      <alignment horizontal="left" vertical="center"/>
    </xf>
    <xf numFmtId="9" fontId="16" fillId="0" borderId="0" xfId="0" applyNumberFormat="1" applyFont="1" applyAlignment="1">
      <alignment horizontal="right" vertical="center" wrapText="1"/>
    </xf>
    <xf numFmtId="0" fontId="16" fillId="0" borderId="0" xfId="0" applyFont="1" applyAlignment="1">
      <alignment horizontal="right" vertical="center" wrapText="1"/>
    </xf>
    <xf numFmtId="0" fontId="16" fillId="2" borderId="0" xfId="0" applyFont="1" applyFill="1" applyAlignment="1">
      <alignment horizontal="center" vertical="center"/>
    </xf>
    <xf numFmtId="0" fontId="16" fillId="0" borderId="0" xfId="0" quotePrefix="1" applyFont="1" applyAlignment="1">
      <alignment horizontal="center" vertical="center"/>
    </xf>
    <xf numFmtId="166" fontId="16" fillId="0" borderId="0" xfId="0" applyNumberFormat="1" applyFont="1" applyAlignment="1">
      <alignment horizontal="right" vertical="center"/>
    </xf>
    <xf numFmtId="3" fontId="16" fillId="0" borderId="0" xfId="0" applyNumberFormat="1" applyFont="1" applyAlignment="1">
      <alignment vertical="center"/>
    </xf>
    <xf numFmtId="1" fontId="16" fillId="0" borderId="0" xfId="0" applyNumberFormat="1" applyFont="1" applyAlignment="1">
      <alignment horizontal="right" vertical="center"/>
    </xf>
    <xf numFmtId="0" fontId="16" fillId="0" borderId="0" xfId="0" applyFont="1" applyAlignment="1">
      <alignment horizontal="left" vertical="center" wrapText="1"/>
    </xf>
    <xf numFmtId="9" fontId="16" fillId="0" borderId="0" xfId="1" applyFont="1" applyBorder="1" applyAlignment="1">
      <alignment horizontal="right" vertical="center"/>
    </xf>
    <xf numFmtId="4" fontId="16" fillId="0" borderId="0" xfId="0" applyNumberFormat="1" applyFont="1" applyAlignment="1">
      <alignment horizontal="right" vertical="center" wrapText="1"/>
    </xf>
    <xf numFmtId="4" fontId="16" fillId="0" borderId="0" xfId="0" applyNumberFormat="1" applyFont="1" applyAlignment="1">
      <alignment horizontal="left" vertical="center" wrapText="1"/>
    </xf>
    <xf numFmtId="4" fontId="16" fillId="0" borderId="0" xfId="0" applyNumberFormat="1" applyFont="1" applyAlignment="1">
      <alignment vertical="center" wrapText="1"/>
    </xf>
    <xf numFmtId="0" fontId="36" fillId="2" borderId="0" xfId="0" applyFont="1" applyFill="1" applyAlignment="1">
      <alignment horizontal="right" vertical="center" wrapText="1"/>
    </xf>
    <xf numFmtId="0" fontId="36" fillId="42" borderId="0" xfId="0" applyFont="1" applyFill="1" applyAlignment="1">
      <alignment horizontal="left" vertical="center" wrapText="1"/>
    </xf>
    <xf numFmtId="0" fontId="36" fillId="0" borderId="0" xfId="0" applyFont="1" applyAlignment="1">
      <alignment vertical="center" wrapText="1"/>
    </xf>
    <xf numFmtId="0" fontId="36" fillId="2" borderId="0" xfId="0" applyFont="1" applyFill="1" applyAlignment="1">
      <alignment horizontal="center" vertical="center"/>
    </xf>
    <xf numFmtId="0" fontId="36" fillId="0" borderId="0" xfId="0" applyFont="1" applyAlignment="1">
      <alignment horizontal="center" vertical="center"/>
    </xf>
    <xf numFmtId="0" fontId="36" fillId="42" borderId="0" xfId="0" applyFont="1" applyFill="1" applyAlignment="1">
      <alignment vertical="center" wrapText="1"/>
    </xf>
    <xf numFmtId="0" fontId="16" fillId="0" borderId="0" xfId="15" applyFont="1" applyFill="1" applyBorder="1" applyAlignment="1">
      <alignment vertical="center"/>
    </xf>
    <xf numFmtId="9" fontId="16" fillId="0" borderId="0" xfId="1" applyFont="1" applyBorder="1" applyAlignment="1">
      <alignment vertical="center"/>
    </xf>
    <xf numFmtId="0" fontId="16" fillId="0" borderId="0" xfId="0" applyFont="1" applyAlignment="1">
      <alignment horizontal="center" vertical="center" wrapText="1"/>
    </xf>
    <xf numFmtId="1" fontId="36" fillId="2" borderId="0" xfId="0" applyNumberFormat="1" applyFont="1" applyFill="1" applyAlignment="1">
      <alignment horizontal="right" vertical="center"/>
    </xf>
    <xf numFmtId="0" fontId="16" fillId="2" borderId="0" xfId="0" applyFont="1" applyFill="1" applyAlignment="1">
      <alignment horizontal="right" vertical="center" wrapText="1"/>
    </xf>
    <xf numFmtId="0" fontId="36" fillId="2" borderId="0" xfId="0" applyFont="1" applyFill="1" applyAlignment="1">
      <alignment horizontal="justify" vertical="center" wrapText="1"/>
    </xf>
    <xf numFmtId="0" fontId="16" fillId="2" borderId="0" xfId="0" applyFont="1" applyFill="1" applyAlignment="1">
      <alignment horizontal="right" vertical="center"/>
    </xf>
    <xf numFmtId="171" fontId="16" fillId="0" borderId="0" xfId="0" applyNumberFormat="1" applyFont="1" applyAlignment="1">
      <alignment vertical="center"/>
    </xf>
    <xf numFmtId="43" fontId="16" fillId="0" borderId="0" xfId="4" applyFont="1" applyBorder="1" applyAlignment="1">
      <alignment vertical="center"/>
    </xf>
    <xf numFmtId="0" fontId="16" fillId="2" borderId="0" xfId="0" applyFont="1" applyFill="1" applyAlignment="1">
      <alignment vertical="center" wrapText="1"/>
    </xf>
    <xf numFmtId="0" fontId="36" fillId="2" borderId="0" xfId="0" applyFont="1" applyFill="1" applyAlignment="1">
      <alignment vertical="center"/>
    </xf>
    <xf numFmtId="0" fontId="36" fillId="0" borderId="0" xfId="0" applyFont="1" applyAlignment="1">
      <alignment horizontal="right" vertical="center"/>
    </xf>
    <xf numFmtId="9" fontId="16" fillId="0" borderId="0" xfId="0" applyNumberFormat="1" applyFont="1" applyAlignment="1">
      <alignment horizontal="right" vertical="center"/>
    </xf>
    <xf numFmtId="9" fontId="36" fillId="0" borderId="0" xfId="1" applyFont="1" applyBorder="1" applyAlignment="1">
      <alignment vertical="center"/>
    </xf>
    <xf numFmtId="0" fontId="16" fillId="0" borderId="0" xfId="0" applyFont="1" applyAlignment="1">
      <alignment horizontal="right" vertical="center"/>
    </xf>
    <xf numFmtId="0" fontId="36" fillId="0" borderId="0" xfId="0" applyFont="1" applyAlignment="1">
      <alignment horizontal="left" vertical="center"/>
    </xf>
    <xf numFmtId="0" fontId="16" fillId="0" borderId="0" xfId="0" applyFont="1" applyAlignment="1">
      <alignment horizontal="justify" vertical="center"/>
    </xf>
    <xf numFmtId="1" fontId="36" fillId="0" borderId="0" xfId="17" applyNumberFormat="1" applyFont="1" applyAlignment="1">
      <alignment horizontal="right" vertical="center"/>
    </xf>
    <xf numFmtId="165" fontId="16" fillId="0" borderId="0" xfId="18" applyNumberFormat="1" applyFont="1" applyFill="1" applyBorder="1" applyAlignment="1">
      <alignment vertical="center"/>
    </xf>
    <xf numFmtId="2" fontId="16" fillId="0" borderId="0" xfId="18" applyNumberFormat="1" applyFont="1" applyFill="1" applyBorder="1" applyAlignment="1">
      <alignment vertical="center"/>
    </xf>
    <xf numFmtId="9" fontId="16" fillId="0" borderId="0" xfId="18" applyFont="1" applyFill="1" applyBorder="1" applyAlignment="1">
      <alignment vertical="center"/>
    </xf>
    <xf numFmtId="9" fontId="36" fillId="0" borderId="0" xfId="1" applyFont="1" applyFill="1" applyBorder="1" applyAlignment="1">
      <alignment vertical="center"/>
    </xf>
    <xf numFmtId="4" fontId="16" fillId="0" borderId="0" xfId="17" applyNumberFormat="1" applyFont="1" applyAlignment="1">
      <alignment vertical="center"/>
    </xf>
    <xf numFmtId="9" fontId="16" fillId="0" borderId="0" xfId="0" applyNumberFormat="1" applyFont="1" applyAlignment="1">
      <alignment vertical="center"/>
    </xf>
    <xf numFmtId="0" fontId="16" fillId="2" borderId="0" xfId="0" applyFont="1" applyFill="1" applyAlignment="1">
      <alignment horizontal="center" vertical="center" wrapText="1"/>
    </xf>
    <xf numFmtId="1" fontId="36" fillId="0" borderId="0" xfId="0" applyNumberFormat="1" applyFont="1" applyAlignment="1">
      <alignment vertical="center"/>
    </xf>
    <xf numFmtId="1" fontId="16" fillId="0" borderId="0" xfId="0" applyNumberFormat="1" applyFont="1" applyAlignment="1">
      <alignment vertical="center"/>
    </xf>
    <xf numFmtId="9" fontId="16" fillId="0" borderId="0" xfId="0" applyNumberFormat="1" applyFont="1" applyAlignment="1">
      <alignment horizontal="center" vertical="center"/>
    </xf>
    <xf numFmtId="9" fontId="16" fillId="2" borderId="0" xfId="1" applyFont="1" applyFill="1" applyBorder="1" applyAlignment="1">
      <alignment horizontal="right" vertical="center"/>
    </xf>
    <xf numFmtId="43" fontId="16" fillId="0" borderId="0" xfId="4" applyFont="1" applyFill="1" applyBorder="1" applyAlignment="1">
      <alignment vertical="center"/>
    </xf>
    <xf numFmtId="2" fontId="36" fillId="0" borderId="0" xfId="0" applyNumberFormat="1" applyFont="1" applyAlignment="1">
      <alignment vertical="center"/>
    </xf>
    <xf numFmtId="2" fontId="16" fillId="0" borderId="0" xfId="0" applyNumberFormat="1" applyFont="1" applyAlignment="1">
      <alignment vertical="center"/>
    </xf>
    <xf numFmtId="9" fontId="16" fillId="2" borderId="0" xfId="1" applyFont="1" applyFill="1" applyBorder="1" applyAlignment="1">
      <alignment vertical="center"/>
    </xf>
    <xf numFmtId="10" fontId="16" fillId="2" borderId="0" xfId="1" applyNumberFormat="1" applyFont="1" applyFill="1" applyBorder="1" applyAlignment="1">
      <alignment vertical="center"/>
    </xf>
    <xf numFmtId="165" fontId="16" fillId="2" borderId="0" xfId="1" applyNumberFormat="1" applyFont="1" applyFill="1" applyBorder="1" applyAlignment="1">
      <alignment vertical="center"/>
    </xf>
    <xf numFmtId="0" fontId="36" fillId="0" borderId="0" xfId="0" applyFont="1" applyAlignment="1">
      <alignment horizontal="left" vertical="center" wrapText="1"/>
    </xf>
    <xf numFmtId="9" fontId="16" fillId="0" borderId="0" xfId="1" applyFont="1" applyFill="1" applyBorder="1" applyAlignment="1">
      <alignment vertical="center"/>
    </xf>
    <xf numFmtId="169" fontId="16" fillId="0" borderId="0" xfId="0" applyNumberFormat="1" applyFont="1" applyAlignment="1">
      <alignment vertical="center"/>
    </xf>
    <xf numFmtId="169" fontId="16" fillId="2" borderId="0" xfId="0" applyNumberFormat="1" applyFont="1" applyFill="1" applyAlignment="1">
      <alignment vertical="center"/>
    </xf>
    <xf numFmtId="169" fontId="36" fillId="0" borderId="0" xfId="0" applyNumberFormat="1" applyFont="1" applyAlignment="1">
      <alignment vertical="center"/>
    </xf>
    <xf numFmtId="9" fontId="16" fillId="0" borderId="0" xfId="0" applyNumberFormat="1" applyFont="1" applyAlignment="1">
      <alignment horizontal="right" vertical="center" wrapText="1" readingOrder="1"/>
    </xf>
    <xf numFmtId="172" fontId="16" fillId="0" borderId="0" xfId="16" applyNumberFormat="1" applyFont="1" applyFill="1" applyBorder="1" applyAlignment="1">
      <alignment horizontal="right" vertical="center"/>
    </xf>
    <xf numFmtId="2" fontId="16" fillId="0" borderId="0" xfId="0" applyNumberFormat="1" applyFont="1" applyAlignment="1">
      <alignment vertical="center" wrapText="1"/>
    </xf>
    <xf numFmtId="2" fontId="16" fillId="0" borderId="0" xfId="0" applyNumberFormat="1" applyFont="1" applyAlignment="1">
      <alignment horizontal="right" vertical="center"/>
    </xf>
    <xf numFmtId="1" fontId="36" fillId="15" borderId="0" xfId="0" applyNumberFormat="1" applyFont="1" applyFill="1" applyAlignment="1">
      <alignment horizontal="right" vertical="center"/>
    </xf>
    <xf numFmtId="2" fontId="16" fillId="0" borderId="0" xfId="0" quotePrefix="1" applyNumberFormat="1" applyFont="1" applyAlignment="1">
      <alignment horizontal="right" vertical="center"/>
    </xf>
    <xf numFmtId="3" fontId="36" fillId="0" borderId="0" xfId="0" applyNumberFormat="1" applyFont="1" applyAlignment="1">
      <alignment horizontal="left" vertical="center"/>
    </xf>
    <xf numFmtId="6" fontId="16" fillId="0" borderId="0" xfId="0" applyNumberFormat="1" applyFont="1" applyAlignment="1">
      <alignment vertical="center"/>
    </xf>
    <xf numFmtId="8" fontId="16" fillId="0" borderId="0" xfId="0" applyNumberFormat="1" applyFont="1" applyAlignment="1">
      <alignment vertical="center"/>
    </xf>
    <xf numFmtId="173" fontId="16" fillId="0" borderId="0" xfId="3" applyNumberFormat="1" applyFont="1" applyFill="1" applyBorder="1" applyAlignment="1">
      <alignment horizontal="center" vertical="center"/>
    </xf>
    <xf numFmtId="9" fontId="36" fillId="2" borderId="0" xfId="1" applyFont="1" applyFill="1" applyBorder="1" applyAlignment="1">
      <alignment horizontal="right" vertical="center"/>
    </xf>
    <xf numFmtId="9" fontId="36" fillId="0" borderId="0" xfId="1" applyFont="1" applyFill="1" applyBorder="1" applyAlignment="1">
      <alignment horizontal="right" vertical="center"/>
    </xf>
    <xf numFmtId="9" fontId="16" fillId="0" borderId="0" xfId="1" applyFont="1" applyFill="1" applyBorder="1" applyAlignment="1">
      <alignment horizontal="right" vertical="center"/>
    </xf>
    <xf numFmtId="9" fontId="36" fillId="9" borderId="0" xfId="1" applyFont="1" applyFill="1" applyBorder="1" applyAlignment="1">
      <alignment horizontal="center" vertical="center"/>
    </xf>
    <xf numFmtId="9" fontId="36" fillId="0" borderId="0" xfId="1" applyFont="1" applyBorder="1" applyAlignment="1">
      <alignment horizontal="center" vertical="center"/>
    </xf>
    <xf numFmtId="9" fontId="36" fillId="0" borderId="0" xfId="1" applyFont="1" applyFill="1" applyBorder="1" applyAlignment="1">
      <alignment horizontal="center" vertical="center"/>
    </xf>
    <xf numFmtId="2" fontId="36" fillId="0" borderId="0" xfId="1" applyNumberFormat="1" applyFont="1" applyFill="1" applyBorder="1" applyAlignment="1">
      <alignment horizontal="center" vertical="center"/>
    </xf>
    <xf numFmtId="0" fontId="16" fillId="0" borderId="0" xfId="0" applyFont="1" applyAlignment="1">
      <alignment horizontal="left" vertical="center" readingOrder="1"/>
    </xf>
    <xf numFmtId="2" fontId="16" fillId="0" borderId="0" xfId="0" applyNumberFormat="1" applyFont="1" applyAlignment="1">
      <alignment horizontal="left" vertical="center" readingOrder="1"/>
    </xf>
    <xf numFmtId="3" fontId="16" fillId="0" borderId="0" xfId="0" applyNumberFormat="1" applyFont="1" applyAlignment="1">
      <alignment vertical="center" wrapText="1"/>
    </xf>
    <xf numFmtId="3" fontId="16" fillId="3" borderId="0" xfId="0" applyNumberFormat="1" applyFont="1" applyFill="1" applyAlignment="1">
      <alignment horizontal="right" vertical="center" wrapText="1"/>
    </xf>
    <xf numFmtId="0" fontId="16" fillId="3" borderId="0" xfId="0" applyFont="1" applyFill="1" applyAlignment="1">
      <alignment horizontal="right" vertical="center" wrapText="1"/>
    </xf>
    <xf numFmtId="1" fontId="16" fillId="0" borderId="0" xfId="0" applyNumberFormat="1" applyFont="1" applyAlignment="1">
      <alignment horizontal="right" vertical="center" wrapText="1"/>
    </xf>
    <xf numFmtId="169" fontId="16" fillId="0" borderId="0" xfId="0" applyNumberFormat="1" applyFont="1" applyAlignment="1">
      <alignment horizontal="right" vertical="center" wrapText="1"/>
    </xf>
    <xf numFmtId="2" fontId="16" fillId="2" borderId="0" xfId="0" applyNumberFormat="1" applyFont="1" applyFill="1" applyAlignment="1">
      <alignment horizontal="right" vertical="center" wrapText="1"/>
    </xf>
    <xf numFmtId="9" fontId="16" fillId="0" borderId="0" xfId="0" applyNumberFormat="1" applyFont="1" applyAlignment="1">
      <alignment vertical="center" wrapText="1"/>
    </xf>
    <xf numFmtId="9" fontId="16" fillId="3" borderId="0" xfId="0" applyNumberFormat="1" applyFont="1" applyFill="1" applyAlignment="1">
      <alignment horizontal="right" vertical="center" wrapText="1"/>
    </xf>
    <xf numFmtId="1" fontId="16" fillId="0" borderId="0" xfId="0" applyNumberFormat="1" applyFont="1" applyAlignment="1">
      <alignment vertical="center" wrapText="1"/>
    </xf>
    <xf numFmtId="1" fontId="16" fillId="3" borderId="0" xfId="0" applyNumberFormat="1" applyFont="1" applyFill="1" applyAlignment="1">
      <alignment horizontal="right" vertical="center" wrapText="1"/>
    </xf>
    <xf numFmtId="169" fontId="16" fillId="0" borderId="0" xfId="0" applyNumberFormat="1" applyFont="1" applyAlignment="1">
      <alignment vertical="center" wrapText="1"/>
    </xf>
    <xf numFmtId="169" fontId="16" fillId="3" borderId="0" xfId="0" applyNumberFormat="1" applyFont="1" applyFill="1" applyAlignment="1">
      <alignment horizontal="right" vertical="center" wrapText="1"/>
    </xf>
    <xf numFmtId="166" fontId="16" fillId="0" borderId="0" xfId="0" applyNumberFormat="1" applyFont="1" applyAlignment="1">
      <alignment vertical="center"/>
    </xf>
    <xf numFmtId="169" fontId="16" fillId="2" borderId="0" xfId="0" applyNumberFormat="1" applyFont="1" applyFill="1" applyAlignment="1">
      <alignment vertical="center" wrapText="1"/>
    </xf>
    <xf numFmtId="9" fontId="16" fillId="0" borderId="0" xfId="1" applyFont="1" applyBorder="1" applyAlignment="1">
      <alignment vertical="center" wrapText="1"/>
    </xf>
    <xf numFmtId="3" fontId="16" fillId="2" borderId="0" xfId="0" applyNumberFormat="1" applyFont="1" applyFill="1" applyAlignment="1">
      <alignment horizontal="right" vertical="center"/>
    </xf>
    <xf numFmtId="165" fontId="16" fillId="0" borderId="0" xfId="1" applyNumberFormat="1" applyFont="1" applyBorder="1" applyAlignment="1">
      <alignment horizontal="right" vertical="center" wrapText="1"/>
    </xf>
    <xf numFmtId="0" fontId="23" fillId="42" borderId="0" xfId="0" applyFont="1" applyFill="1" applyAlignment="1">
      <alignment horizontal="left" vertical="center" wrapText="1"/>
    </xf>
    <xf numFmtId="0" fontId="20" fillId="0" borderId="0" xfId="0" applyFont="1" applyAlignment="1">
      <alignment vertical="center" wrapText="1"/>
    </xf>
    <xf numFmtId="0" fontId="21" fillId="2" borderId="0" xfId="0" applyFont="1" applyFill="1" applyAlignment="1">
      <alignment horizontal="center" vertical="center"/>
    </xf>
    <xf numFmtId="0" fontId="20" fillId="2" borderId="0" xfId="0" applyFont="1" applyFill="1" applyAlignment="1">
      <alignment vertical="center"/>
    </xf>
    <xf numFmtId="0" fontId="20" fillId="0" borderId="0" xfId="0" applyFont="1" applyAlignment="1">
      <alignment horizontal="right" vertical="center" wrapText="1"/>
    </xf>
    <xf numFmtId="0" fontId="20" fillId="0" borderId="0" xfId="0" applyFont="1" applyAlignment="1">
      <alignment vertical="center"/>
    </xf>
    <xf numFmtId="0" fontId="33" fillId="0" borderId="0" xfId="0" applyFont="1" applyAlignment="1">
      <alignment horizontal="right" vertical="center" wrapText="1"/>
    </xf>
    <xf numFmtId="0" fontId="20" fillId="0" borderId="0" xfId="0" applyFont="1" applyAlignment="1">
      <alignment horizontal="left" vertical="center"/>
    </xf>
    <xf numFmtId="1" fontId="33" fillId="0" borderId="16" xfId="0" applyNumberFormat="1" applyFont="1" applyBorder="1" applyAlignment="1">
      <alignment horizontal="left" vertical="center" wrapText="1"/>
    </xf>
    <xf numFmtId="1" fontId="33" fillId="0" borderId="16" xfId="0" applyNumberFormat="1" applyFont="1" applyBorder="1" applyAlignment="1">
      <alignment horizontal="right" vertical="center" wrapText="1"/>
    </xf>
    <xf numFmtId="9" fontId="16" fillId="0" borderId="0" xfId="1" applyFont="1" applyFill="1" applyBorder="1" applyAlignment="1">
      <alignment horizontal="right" vertical="center" wrapText="1"/>
    </xf>
    <xf numFmtId="9" fontId="33" fillId="0" borderId="16" xfId="1" applyFont="1" applyFill="1" applyBorder="1" applyAlignment="1">
      <alignment horizontal="right" vertical="center" wrapText="1"/>
    </xf>
    <xf numFmtId="0" fontId="32" fillId="42" borderId="0" xfId="0" applyFont="1" applyFill="1" applyAlignment="1">
      <alignment horizontal="left" vertical="center"/>
    </xf>
    <xf numFmtId="0" fontId="32" fillId="42" borderId="0" xfId="0" applyFont="1" applyFill="1" applyAlignment="1">
      <alignment horizontal="centerContinuous" vertical="center" wrapText="1"/>
    </xf>
    <xf numFmtId="169" fontId="33" fillId="0" borderId="0" xfId="0" applyNumberFormat="1" applyFont="1" applyAlignment="1">
      <alignment horizontal="right" vertical="center" wrapText="1"/>
    </xf>
    <xf numFmtId="169" fontId="33" fillId="0" borderId="16" xfId="0" applyNumberFormat="1" applyFont="1" applyBorder="1" applyAlignment="1">
      <alignment horizontal="right" vertical="center" wrapText="1"/>
    </xf>
    <xf numFmtId="1" fontId="20" fillId="0" borderId="0" xfId="0" applyNumberFormat="1" applyFont="1" applyAlignment="1">
      <alignment vertical="center"/>
    </xf>
    <xf numFmtId="2" fontId="20" fillId="0" borderId="0" xfId="0" applyNumberFormat="1" applyFont="1" applyAlignment="1">
      <alignment vertical="center"/>
    </xf>
    <xf numFmtId="0" fontId="20" fillId="0" borderId="0" xfId="0" applyFont="1" applyAlignment="1">
      <alignment horizontal="left" vertical="center" wrapText="1"/>
    </xf>
    <xf numFmtId="0" fontId="34" fillId="0" borderId="17" xfId="0" applyFont="1" applyBorder="1" applyAlignment="1">
      <alignment vertical="center" wrapText="1"/>
    </xf>
    <xf numFmtId="0" fontId="34" fillId="0" borderId="17" xfId="0" applyFont="1" applyBorder="1" applyAlignment="1">
      <alignment horizontal="left" vertical="center" wrapText="1"/>
    </xf>
    <xf numFmtId="1" fontId="34" fillId="0" borderId="17" xfId="0" applyNumberFormat="1" applyFont="1" applyBorder="1" applyAlignment="1">
      <alignment horizontal="left" vertical="center" wrapText="1"/>
    </xf>
    <xf numFmtId="9" fontId="34" fillId="0" borderId="17" xfId="1" applyFont="1" applyFill="1" applyBorder="1" applyAlignment="1">
      <alignment horizontal="right" vertical="center" wrapText="1"/>
    </xf>
    <xf numFmtId="0" fontId="16" fillId="0" borderId="16" xfId="0" applyFont="1" applyBorder="1" applyAlignment="1">
      <alignment vertical="center" wrapText="1"/>
    </xf>
    <xf numFmtId="165" fontId="16" fillId="0" borderId="16" xfId="1" applyNumberFormat="1" applyFont="1" applyBorder="1" applyAlignment="1">
      <alignment horizontal="right" vertical="center" wrapText="1"/>
    </xf>
    <xf numFmtId="0" fontId="16" fillId="0" borderId="16" xfId="0" applyFont="1" applyBorder="1" applyAlignment="1">
      <alignment horizontal="right" vertical="center" wrapText="1"/>
    </xf>
    <xf numFmtId="0" fontId="36" fillId="2" borderId="17" xfId="0" applyFont="1" applyFill="1" applyBorder="1" applyAlignment="1">
      <alignment vertical="center"/>
    </xf>
    <xf numFmtId="1" fontId="36" fillId="0" borderId="17" xfId="0" applyNumberFormat="1" applyFont="1" applyBorder="1" applyAlignment="1">
      <alignment vertical="center"/>
    </xf>
    <xf numFmtId="0" fontId="23" fillId="42" borderId="17" xfId="0" applyFont="1" applyFill="1" applyBorder="1" applyAlignment="1">
      <alignment vertical="center" wrapText="1"/>
    </xf>
    <xf numFmtId="3" fontId="33" fillId="0" borderId="0" xfId="0" applyNumberFormat="1" applyFont="1" applyAlignment="1">
      <alignment horizontal="right" vertical="center" wrapText="1"/>
    </xf>
    <xf numFmtId="3" fontId="34" fillId="0" borderId="17" xfId="0" applyNumberFormat="1" applyFont="1" applyBorder="1" applyAlignment="1">
      <alignment horizontal="right" vertical="center" wrapText="1"/>
    </xf>
    <xf numFmtId="3" fontId="33" fillId="0" borderId="16" xfId="0" applyNumberFormat="1" applyFont="1" applyBorder="1" applyAlignment="1">
      <alignment horizontal="right" vertical="center" wrapText="1"/>
    </xf>
    <xf numFmtId="3" fontId="34" fillId="0" borderId="17" xfId="0" applyNumberFormat="1" applyFont="1" applyBorder="1" applyAlignment="1">
      <alignment horizontal="left" vertical="center" wrapText="1"/>
    </xf>
    <xf numFmtId="3" fontId="16" fillId="0" borderId="16" xfId="0" applyNumberFormat="1" applyFont="1" applyBorder="1" applyAlignment="1">
      <alignment vertical="center" wrapText="1"/>
    </xf>
    <xf numFmtId="3" fontId="36" fillId="0" borderId="17" xfId="0" applyNumberFormat="1" applyFont="1" applyBorder="1" applyAlignment="1">
      <alignment vertical="center"/>
    </xf>
    <xf numFmtId="3" fontId="36" fillId="2" borderId="17" xfId="0" applyNumberFormat="1" applyFont="1" applyFill="1" applyBorder="1" applyAlignment="1">
      <alignment vertical="center"/>
    </xf>
    <xf numFmtId="1" fontId="16" fillId="0" borderId="16" xfId="0" applyNumberFormat="1" applyFont="1" applyBorder="1" applyAlignment="1">
      <alignment vertical="center" wrapText="1"/>
    </xf>
    <xf numFmtId="4" fontId="33" fillId="0" borderId="0" xfId="0" applyNumberFormat="1" applyFont="1" applyAlignment="1">
      <alignment horizontal="right" vertical="center" wrapText="1"/>
    </xf>
    <xf numFmtId="0" fontId="16" fillId="0" borderId="16" xfId="0" applyFont="1" applyBorder="1" applyAlignment="1">
      <alignment vertical="center"/>
    </xf>
    <xf numFmtId="4" fontId="33" fillId="0" borderId="16" xfId="0" applyNumberFormat="1" applyFont="1" applyBorder="1" applyAlignment="1">
      <alignment horizontal="right" vertical="center" wrapText="1"/>
    </xf>
    <xf numFmtId="0" fontId="16" fillId="0" borderId="16" xfId="0" applyFont="1" applyBorder="1" applyAlignment="1">
      <alignment horizontal="left" vertical="center"/>
    </xf>
    <xf numFmtId="3" fontId="16" fillId="0" borderId="16" xfId="0" applyNumberFormat="1" applyFont="1" applyBorder="1" applyAlignment="1">
      <alignment horizontal="right" vertical="center"/>
    </xf>
    <xf numFmtId="174" fontId="16" fillId="0" borderId="0" xfId="4" applyNumberFormat="1" applyFont="1" applyBorder="1" applyAlignment="1">
      <alignment vertical="center" wrapText="1"/>
    </xf>
    <xf numFmtId="1" fontId="16" fillId="0" borderId="0" xfId="0" applyNumberFormat="1" applyFont="1" applyAlignment="1">
      <alignment horizontal="left" vertical="center"/>
    </xf>
    <xf numFmtId="9" fontId="16" fillId="0" borderId="16" xfId="0" applyNumberFormat="1" applyFont="1" applyBorder="1" applyAlignment="1">
      <alignment vertical="center" wrapText="1"/>
    </xf>
    <xf numFmtId="9" fontId="16" fillId="0" borderId="16" xfId="0" applyNumberFormat="1" applyFont="1" applyBorder="1" applyAlignment="1">
      <alignment horizontal="right" vertical="center" wrapText="1"/>
    </xf>
    <xf numFmtId="9" fontId="16" fillId="3" borderId="16" xfId="0" applyNumberFormat="1" applyFont="1" applyFill="1" applyBorder="1" applyAlignment="1">
      <alignment horizontal="right" vertical="center" wrapText="1"/>
    </xf>
    <xf numFmtId="174" fontId="16" fillId="0" borderId="0" xfId="4" applyNumberFormat="1" applyFont="1" applyFill="1" applyBorder="1" applyAlignment="1">
      <alignment vertical="center"/>
    </xf>
    <xf numFmtId="0" fontId="36" fillId="0" borderId="16" xfId="0" applyFont="1" applyBorder="1" applyAlignment="1">
      <alignment vertical="center"/>
    </xf>
    <xf numFmtId="174" fontId="16" fillId="0" borderId="16" xfId="4" applyNumberFormat="1" applyFont="1" applyFill="1" applyBorder="1" applyAlignment="1">
      <alignment vertical="center"/>
    </xf>
    <xf numFmtId="43" fontId="16" fillId="4" borderId="0" xfId="4" applyFont="1" applyFill="1" applyBorder="1" applyAlignment="1">
      <alignment vertical="center"/>
    </xf>
    <xf numFmtId="0" fontId="23" fillId="42" borderId="0" xfId="0" applyFont="1" applyFill="1" applyAlignment="1">
      <alignment horizontal="right" vertical="center" wrapText="1"/>
    </xf>
    <xf numFmtId="0" fontId="23" fillId="42" borderId="0" xfId="0" applyFont="1" applyFill="1" applyAlignment="1">
      <alignment horizontal="left" vertical="center"/>
    </xf>
    <xf numFmtId="0" fontId="23" fillId="42" borderId="0" xfId="0" applyFont="1" applyFill="1" applyAlignment="1">
      <alignment horizontal="right" vertical="center"/>
    </xf>
    <xf numFmtId="9" fontId="16" fillId="0" borderId="16" xfId="1" applyFont="1" applyFill="1" applyBorder="1" applyAlignment="1">
      <alignment vertical="center"/>
    </xf>
    <xf numFmtId="4" fontId="16" fillId="0" borderId="16" xfId="0" applyNumberFormat="1" applyFont="1" applyBorder="1" applyAlignment="1">
      <alignment horizontal="left" vertical="center" wrapText="1"/>
    </xf>
    <xf numFmtId="4" fontId="16" fillId="0" borderId="16" xfId="0" applyNumberFormat="1" applyFont="1" applyBorder="1" applyAlignment="1">
      <alignment horizontal="right" vertical="center" wrapText="1"/>
    </xf>
    <xf numFmtId="4" fontId="21" fillId="0" borderId="0" xfId="0" applyNumberFormat="1" applyFont="1" applyAlignment="1">
      <alignment horizontal="right" vertical="center" wrapText="1"/>
    </xf>
    <xf numFmtId="0" fontId="20" fillId="0" borderId="0" xfId="0" applyFont="1" applyAlignment="1">
      <alignment horizontal="right" vertical="center"/>
    </xf>
    <xf numFmtId="4" fontId="16" fillId="0" borderId="16" xfId="0" applyNumberFormat="1" applyFont="1" applyBorder="1" applyAlignment="1">
      <alignment vertical="center"/>
    </xf>
    <xf numFmtId="3" fontId="16" fillId="0" borderId="16" xfId="0" applyNumberFormat="1" applyFont="1" applyBorder="1" applyAlignment="1">
      <alignment vertical="center"/>
    </xf>
    <xf numFmtId="0" fontId="36" fillId="0" borderId="17" xfId="0" applyFont="1" applyBorder="1" applyAlignment="1">
      <alignment vertical="center"/>
    </xf>
    <xf numFmtId="169" fontId="36" fillId="0" borderId="17" xfId="0" applyNumberFormat="1" applyFont="1" applyBorder="1" applyAlignment="1">
      <alignment vertical="center"/>
    </xf>
    <xf numFmtId="9" fontId="36" fillId="0" borderId="17" xfId="1" applyFont="1" applyFill="1" applyBorder="1" applyAlignment="1">
      <alignment horizontal="right" vertical="center"/>
    </xf>
    <xf numFmtId="2" fontId="36" fillId="0" borderId="17" xfId="0" applyNumberFormat="1" applyFont="1" applyBorder="1" applyAlignment="1">
      <alignment vertical="center"/>
    </xf>
    <xf numFmtId="169" fontId="20" fillId="0" borderId="0" xfId="0" applyNumberFormat="1" applyFont="1" applyAlignment="1">
      <alignment vertical="center"/>
    </xf>
    <xf numFmtId="3" fontId="36" fillId="0" borderId="17" xfId="4" applyNumberFormat="1" applyFont="1" applyFill="1" applyBorder="1" applyAlignment="1">
      <alignment vertical="center"/>
    </xf>
    <xf numFmtId="3" fontId="36" fillId="0" borderId="0" xfId="4" applyNumberFormat="1" applyFont="1" applyFill="1" applyBorder="1" applyAlignment="1">
      <alignment vertical="center"/>
    </xf>
    <xf numFmtId="3" fontId="16" fillId="0" borderId="0" xfId="4" applyNumberFormat="1" applyFont="1" applyFill="1" applyBorder="1" applyAlignment="1">
      <alignment vertical="center"/>
    </xf>
    <xf numFmtId="169" fontId="21" fillId="0" borderId="0" xfId="0" applyNumberFormat="1" applyFont="1" applyAlignment="1">
      <alignment vertical="center"/>
    </xf>
    <xf numFmtId="9" fontId="16" fillId="0" borderId="16" xfId="0" applyNumberFormat="1" applyFont="1" applyBorder="1" applyAlignment="1">
      <alignment vertical="center"/>
    </xf>
    <xf numFmtId="9" fontId="36" fillId="0" borderId="17" xfId="0" applyNumberFormat="1" applyFont="1" applyBorder="1" applyAlignment="1">
      <alignment vertical="center"/>
    </xf>
    <xf numFmtId="9" fontId="36" fillId="0" borderId="17" xfId="1" applyFont="1" applyFill="1" applyBorder="1" applyAlignment="1">
      <alignment vertical="center"/>
    </xf>
    <xf numFmtId="0" fontId="36" fillId="0" borderId="17" xfId="0" applyFont="1" applyBorder="1" applyAlignment="1">
      <alignment vertical="center" wrapText="1"/>
    </xf>
    <xf numFmtId="2" fontId="36" fillId="0" borderId="17" xfId="0" applyNumberFormat="1" applyFont="1" applyBorder="1" applyAlignment="1">
      <alignment vertical="center" wrapText="1"/>
    </xf>
    <xf numFmtId="2" fontId="16" fillId="0" borderId="16" xfId="0" applyNumberFormat="1" applyFont="1" applyBorder="1" applyAlignment="1">
      <alignment vertical="center"/>
    </xf>
    <xf numFmtId="2" fontId="36" fillId="0" borderId="17" xfId="0" quotePrefix="1" applyNumberFormat="1" applyFont="1" applyBorder="1" applyAlignment="1">
      <alignment horizontal="right" vertical="center"/>
    </xf>
    <xf numFmtId="0" fontId="17" fillId="0" borderId="0" xfId="0" applyFont="1" applyAlignment="1">
      <alignment vertical="center"/>
    </xf>
    <xf numFmtId="4" fontId="17" fillId="0" borderId="0" xfId="0" applyNumberFormat="1" applyFont="1" applyAlignment="1">
      <alignment vertical="center"/>
    </xf>
    <xf numFmtId="4" fontId="17" fillId="2" borderId="0" xfId="0" applyNumberFormat="1" applyFont="1" applyFill="1" applyAlignment="1">
      <alignment vertical="center"/>
    </xf>
    <xf numFmtId="0" fontId="48" fillId="0" borderId="0" xfId="0" applyFont="1" applyAlignment="1">
      <alignment vertical="center"/>
    </xf>
    <xf numFmtId="0" fontId="17" fillId="0" borderId="16" xfId="0" applyFont="1" applyBorder="1" applyAlignment="1">
      <alignment vertical="center"/>
    </xf>
    <xf numFmtId="166" fontId="16" fillId="0" borderId="16" xfId="0" applyNumberFormat="1" applyFont="1" applyBorder="1" applyAlignment="1">
      <alignment horizontal="right" vertical="center"/>
    </xf>
    <xf numFmtId="0" fontId="17" fillId="0" borderId="0" xfId="0" applyFont="1" applyAlignment="1">
      <alignment vertical="center" wrapText="1"/>
    </xf>
    <xf numFmtId="0" fontId="17" fillId="0" borderId="0" xfId="0" applyFont="1" applyAlignment="1">
      <alignment horizontal="right" vertical="center"/>
    </xf>
    <xf numFmtId="3" fontId="17" fillId="0" borderId="0" xfId="0" applyNumberFormat="1" applyFont="1" applyAlignment="1">
      <alignment horizontal="right" vertical="center"/>
    </xf>
    <xf numFmtId="0" fontId="17" fillId="0" borderId="16" xfId="0" applyFont="1" applyBorder="1" applyAlignment="1">
      <alignment vertical="center" wrapText="1"/>
    </xf>
    <xf numFmtId="3" fontId="17" fillId="0" borderId="16" xfId="0" applyNumberFormat="1" applyFont="1" applyBorder="1" applyAlignment="1">
      <alignment horizontal="right" vertical="center"/>
    </xf>
    <xf numFmtId="0" fontId="45" fillId="0" borderId="0" xfId="0" applyFont="1" applyAlignment="1">
      <alignment vertical="center"/>
    </xf>
    <xf numFmtId="1" fontId="23" fillId="2" borderId="0" xfId="0" applyNumberFormat="1" applyFont="1" applyFill="1" applyAlignment="1">
      <alignment horizontal="left" vertical="center"/>
    </xf>
    <xf numFmtId="0" fontId="16" fillId="0" borderId="0" xfId="0" quotePrefix="1" applyFont="1" applyAlignment="1">
      <alignment horizontal="left" vertical="center"/>
    </xf>
    <xf numFmtId="0" fontId="17" fillId="0" borderId="0" xfId="0" applyFont="1" applyAlignment="1">
      <alignment horizontal="left" vertical="center" wrapText="1"/>
    </xf>
    <xf numFmtId="0" fontId="17" fillId="0" borderId="0" xfId="0" quotePrefix="1" applyFont="1" applyAlignment="1">
      <alignment horizontal="center" vertical="center"/>
    </xf>
    <xf numFmtId="0" fontId="36" fillId="0" borderId="17" xfId="0" applyFont="1" applyBorder="1" applyAlignment="1">
      <alignment horizontal="left" vertical="center"/>
    </xf>
    <xf numFmtId="0" fontId="16" fillId="0" borderId="0" xfId="0" quotePrefix="1" applyFont="1" applyAlignment="1">
      <alignment horizontal="right" vertical="center"/>
    </xf>
    <xf numFmtId="0" fontId="36" fillId="0" borderId="17" xfId="0" applyFont="1" applyBorder="1" applyAlignment="1">
      <alignment horizontal="right" vertical="center"/>
    </xf>
    <xf numFmtId="3" fontId="17" fillId="0" borderId="0" xfId="0" quotePrefix="1" applyNumberFormat="1" applyFont="1" applyAlignment="1">
      <alignment horizontal="right" vertical="center"/>
    </xf>
    <xf numFmtId="3" fontId="48" fillId="0" borderId="17" xfId="0" applyNumberFormat="1" applyFont="1" applyBorder="1" applyAlignment="1">
      <alignment horizontal="right" vertical="center"/>
    </xf>
    <xf numFmtId="0" fontId="45" fillId="0" borderId="0" xfId="0" quotePrefix="1" applyFont="1" applyAlignment="1">
      <alignment vertical="center"/>
    </xf>
    <xf numFmtId="0" fontId="16" fillId="0" borderId="17" xfId="0" applyFont="1" applyBorder="1" applyAlignment="1">
      <alignment horizontal="left" vertical="center"/>
    </xf>
    <xf numFmtId="0" fontId="16" fillId="0" borderId="17" xfId="0" applyFont="1" applyBorder="1" applyAlignment="1">
      <alignment horizontal="center" vertical="center"/>
    </xf>
    <xf numFmtId="0" fontId="39" fillId="0" borderId="0" xfId="0" applyFont="1" applyAlignment="1">
      <alignment horizontal="left" vertical="center"/>
    </xf>
    <xf numFmtId="0" fontId="38" fillId="0" borderId="0" xfId="0" applyFont="1" applyAlignment="1">
      <alignment vertical="center"/>
    </xf>
    <xf numFmtId="175" fontId="38" fillId="0" borderId="0" xfId="0" applyNumberFormat="1" applyFont="1" applyAlignment="1">
      <alignment horizontal="left" vertical="center"/>
    </xf>
    <xf numFmtId="0" fontId="47" fillId="0" borderId="0" xfId="0" applyFont="1" applyAlignment="1">
      <alignment vertical="center"/>
    </xf>
    <xf numFmtId="0" fontId="36" fillId="0" borderId="17" xfId="0" applyFont="1" applyBorder="1" applyAlignment="1">
      <alignment horizontal="right" vertical="center" wrapText="1"/>
    </xf>
    <xf numFmtId="175" fontId="16" fillId="0" borderId="0" xfId="0" applyNumberFormat="1" applyFont="1" applyAlignment="1">
      <alignment horizontal="left" vertical="center" wrapText="1"/>
    </xf>
    <xf numFmtId="175" fontId="16" fillId="0" borderId="16" xfId="0" applyNumberFormat="1" applyFont="1" applyBorder="1" applyAlignment="1">
      <alignment horizontal="left" vertical="center"/>
    </xf>
    <xf numFmtId="0" fontId="36" fillId="0" borderId="17" xfId="0" applyFont="1" applyBorder="1" applyAlignment="1">
      <alignment horizontal="left" vertical="center" wrapText="1"/>
    </xf>
    <xf numFmtId="9" fontId="36" fillId="0" borderId="17" xfId="0" applyNumberFormat="1" applyFont="1" applyBorder="1" applyAlignment="1">
      <alignment horizontal="right" vertical="center" wrapText="1"/>
    </xf>
    <xf numFmtId="9" fontId="16" fillId="0" borderId="18" xfId="0" applyNumberFormat="1" applyFont="1" applyBorder="1" applyAlignment="1">
      <alignment horizontal="right" vertical="center" wrapText="1"/>
    </xf>
    <xf numFmtId="0" fontId="16" fillId="0" borderId="16" xfId="0" applyFont="1" applyBorder="1" applyAlignment="1">
      <alignment horizontal="left" vertical="center" wrapText="1"/>
    </xf>
    <xf numFmtId="37" fontId="16" fillId="0" borderId="0" xfId="7" quotePrefix="1" applyNumberFormat="1" applyFont="1" applyFill="1" applyBorder="1" applyAlignment="1">
      <alignment horizontal="right" vertical="center"/>
    </xf>
    <xf numFmtId="37" fontId="36" fillId="0" borderId="0" xfId="7" quotePrefix="1" applyNumberFormat="1" applyFont="1" applyFill="1" applyBorder="1" applyAlignment="1">
      <alignment horizontal="right" vertical="center"/>
    </xf>
    <xf numFmtId="2" fontId="36" fillId="0" borderId="17" xfId="0" applyNumberFormat="1" applyFont="1" applyBorder="1" applyAlignment="1">
      <alignment horizontal="right" vertical="center"/>
    </xf>
    <xf numFmtId="0" fontId="16" fillId="0" borderId="20" xfId="0" applyFont="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left" vertical="center"/>
    </xf>
    <xf numFmtId="0" fontId="16" fillId="0" borderId="20" xfId="0" applyFont="1" applyBorder="1" applyAlignment="1">
      <alignment horizontal="right" vertical="center"/>
    </xf>
    <xf numFmtId="3" fontId="36" fillId="0" borderId="17" xfId="0" applyNumberFormat="1" applyFont="1" applyBorder="1" applyAlignment="1">
      <alignment horizontal="right" vertical="center"/>
    </xf>
    <xf numFmtId="3" fontId="36" fillId="0" borderId="0" xfId="0" applyNumberFormat="1" applyFont="1" applyAlignment="1">
      <alignment horizontal="right" vertical="center"/>
    </xf>
    <xf numFmtId="0" fontId="44" fillId="0" borderId="0" xfId="0" applyFont="1" applyAlignment="1">
      <alignment horizontal="left" vertical="center" wrapText="1"/>
    </xf>
    <xf numFmtId="2" fontId="21" fillId="0" borderId="0" xfId="0" applyNumberFormat="1" applyFont="1" applyAlignment="1">
      <alignment vertical="center"/>
    </xf>
    <xf numFmtId="2" fontId="16" fillId="0" borderId="20" xfId="0" applyNumberFormat="1" applyFont="1" applyBorder="1" applyAlignment="1">
      <alignment vertical="center"/>
    </xf>
    <xf numFmtId="3" fontId="16" fillId="0" borderId="0" xfId="0" applyNumberFormat="1" applyFont="1" applyAlignment="1">
      <alignment horizontal="right" vertical="center" wrapText="1"/>
    </xf>
    <xf numFmtId="3" fontId="16" fillId="0" borderId="16" xfId="0" applyNumberFormat="1" applyFont="1" applyBorder="1" applyAlignment="1">
      <alignment horizontal="right" vertical="center" wrapText="1"/>
    </xf>
    <xf numFmtId="9" fontId="16" fillId="0" borderId="0" xfId="1" applyFont="1" applyFill="1" applyBorder="1" applyAlignment="1">
      <alignment vertical="center" wrapText="1"/>
    </xf>
    <xf numFmtId="3" fontId="36" fillId="0" borderId="17" xfId="0" applyNumberFormat="1" applyFont="1" applyBorder="1" applyAlignment="1">
      <alignment vertical="center" wrapText="1"/>
    </xf>
    <xf numFmtId="9" fontId="36" fillId="0" borderId="17" xfId="1" applyFont="1" applyFill="1" applyBorder="1" applyAlignment="1">
      <alignment vertical="center" wrapText="1"/>
    </xf>
    <xf numFmtId="0" fontId="20" fillId="0" borderId="0" xfId="0" applyFont="1" applyAlignment="1">
      <alignment horizontal="justify" vertical="center"/>
    </xf>
    <xf numFmtId="0" fontId="23" fillId="42" borderId="0" xfId="0" applyFont="1" applyFill="1" applyAlignment="1">
      <alignment vertical="center" wrapText="1"/>
    </xf>
    <xf numFmtId="9" fontId="16" fillId="0" borderId="16" xfId="0" applyNumberFormat="1" applyFont="1" applyBorder="1" applyAlignment="1">
      <alignment horizontal="right" vertical="center"/>
    </xf>
    <xf numFmtId="1" fontId="16" fillId="0" borderId="0" xfId="1" applyNumberFormat="1" applyFont="1" applyFill="1" applyBorder="1" applyAlignment="1">
      <alignment horizontal="right" vertical="center" wrapText="1"/>
    </xf>
    <xf numFmtId="1" fontId="16" fillId="0" borderId="16" xfId="0" applyNumberFormat="1" applyFont="1" applyBorder="1" applyAlignment="1">
      <alignment horizontal="right" vertical="center"/>
    </xf>
    <xf numFmtId="2" fontId="16" fillId="0" borderId="0" xfId="0" applyNumberFormat="1" applyFont="1" applyAlignment="1">
      <alignment horizontal="right" vertical="center" wrapText="1"/>
    </xf>
    <xf numFmtId="2" fontId="16" fillId="0" borderId="16" xfId="0" applyNumberFormat="1" applyFont="1" applyBorder="1" applyAlignment="1">
      <alignment horizontal="right" vertical="center" wrapText="1"/>
    </xf>
    <xf numFmtId="0" fontId="16" fillId="0" borderId="0" xfId="0" applyFont="1" applyAlignment="1">
      <alignment horizontal="left" vertical="center" wrapText="1" readingOrder="1"/>
    </xf>
    <xf numFmtId="167" fontId="16" fillId="0" borderId="0" xfId="0" applyNumberFormat="1" applyFont="1" applyAlignment="1">
      <alignment vertical="center"/>
    </xf>
    <xf numFmtId="10" fontId="16" fillId="0" borderId="0" xfId="0" applyNumberFormat="1" applyFont="1" applyAlignment="1">
      <alignment vertical="center"/>
    </xf>
    <xf numFmtId="9" fontId="20" fillId="0" borderId="0" xfId="0" applyNumberFormat="1" applyFont="1" applyAlignment="1">
      <alignment vertical="center"/>
    </xf>
    <xf numFmtId="9" fontId="20" fillId="0" borderId="0" xfId="1" applyFont="1" applyFill="1" applyBorder="1" applyAlignment="1">
      <alignment vertical="center"/>
    </xf>
    <xf numFmtId="10" fontId="20" fillId="0" borderId="0" xfId="0" applyNumberFormat="1" applyFont="1" applyAlignment="1">
      <alignment vertical="center"/>
    </xf>
    <xf numFmtId="0" fontId="20" fillId="2" borderId="0" xfId="0" applyFont="1" applyFill="1" applyAlignment="1">
      <alignment horizontal="right" vertical="center"/>
    </xf>
    <xf numFmtId="167" fontId="16" fillId="0" borderId="16" xfId="0" applyNumberFormat="1" applyFont="1" applyBorder="1" applyAlignment="1">
      <alignment vertical="center"/>
    </xf>
    <xf numFmtId="9" fontId="16" fillId="0" borderId="16" xfId="0" applyNumberFormat="1" applyFont="1" applyBorder="1" applyAlignment="1">
      <alignment horizontal="right" vertical="center" readingOrder="1"/>
    </xf>
    <xf numFmtId="172" fontId="36" fillId="0" borderId="17" xfId="16" applyNumberFormat="1" applyFont="1" applyFill="1" applyBorder="1" applyAlignment="1">
      <alignment horizontal="right" vertical="center"/>
    </xf>
    <xf numFmtId="43" fontId="16" fillId="0" borderId="0" xfId="0" applyNumberFormat="1" applyFont="1" applyAlignment="1">
      <alignment vertical="center"/>
    </xf>
    <xf numFmtId="1" fontId="16" fillId="0" borderId="16" xfId="0" applyNumberFormat="1" applyFont="1" applyBorder="1" applyAlignment="1">
      <alignment vertical="center"/>
    </xf>
    <xf numFmtId="3" fontId="16" fillId="0" borderId="0" xfId="16" applyNumberFormat="1" applyFont="1" applyFill="1" applyBorder="1" applyAlignment="1">
      <alignment horizontal="right" vertical="center"/>
    </xf>
    <xf numFmtId="0" fontId="16" fillId="0" borderId="16" xfId="0" applyFont="1" applyBorder="1" applyAlignment="1">
      <alignment horizontal="left" vertical="center" wrapText="1" readingOrder="1"/>
    </xf>
    <xf numFmtId="43" fontId="16" fillId="0" borderId="16" xfId="4" applyFont="1" applyFill="1" applyBorder="1" applyAlignment="1">
      <alignment vertical="center"/>
    </xf>
    <xf numFmtId="39" fontId="16" fillId="0" borderId="0" xfId="0" applyNumberFormat="1" applyFont="1" applyAlignment="1">
      <alignment horizontal="right" vertical="center"/>
    </xf>
    <xf numFmtId="2" fontId="16" fillId="0" borderId="16" xfId="0" applyNumberFormat="1" applyFont="1" applyBorder="1" applyAlignment="1">
      <alignment horizontal="right" vertical="center"/>
    </xf>
    <xf numFmtId="39" fontId="16" fillId="0" borderId="16" xfId="0" applyNumberFormat="1" applyFont="1" applyBorder="1" applyAlignment="1">
      <alignment horizontal="right" vertical="center"/>
    </xf>
    <xf numFmtId="3" fontId="33" fillId="0" borderId="0" xfId="0" applyNumberFormat="1" applyFont="1" applyAlignment="1">
      <alignment vertical="center" wrapText="1"/>
    </xf>
    <xf numFmtId="3" fontId="16" fillId="0" borderId="0" xfId="1" applyNumberFormat="1" applyFont="1" applyFill="1" applyBorder="1" applyAlignment="1">
      <alignment vertical="center"/>
    </xf>
    <xf numFmtId="3" fontId="36" fillId="0" borderId="17" xfId="1" applyNumberFormat="1" applyFont="1" applyFill="1" applyBorder="1" applyAlignment="1">
      <alignment vertical="center"/>
    </xf>
    <xf numFmtId="3" fontId="36" fillId="0" borderId="17" xfId="1" applyNumberFormat="1" applyFont="1" applyFill="1" applyBorder="1" applyAlignment="1">
      <alignment horizontal="right" vertical="center"/>
    </xf>
    <xf numFmtId="9" fontId="36" fillId="0" borderId="17" xfId="1" applyFont="1" applyBorder="1" applyAlignment="1">
      <alignment vertical="center"/>
    </xf>
    <xf numFmtId="165" fontId="20" fillId="0" borderId="0" xfId="18" applyNumberFormat="1" applyFont="1" applyFill="1" applyBorder="1" applyAlignment="1">
      <alignment vertical="center"/>
    </xf>
    <xf numFmtId="9" fontId="20" fillId="0" borderId="0" xfId="18" applyFont="1" applyFill="1" applyBorder="1" applyAlignment="1">
      <alignment vertical="center"/>
    </xf>
    <xf numFmtId="1" fontId="16" fillId="0" borderId="16" xfId="0" applyNumberFormat="1" applyFont="1" applyBorder="1" applyAlignment="1">
      <alignment horizontal="left" vertical="center" wrapText="1" readingOrder="1"/>
    </xf>
    <xf numFmtId="1" fontId="16" fillId="0" borderId="16" xfId="0" applyNumberFormat="1" applyFont="1" applyBorder="1" applyAlignment="1">
      <alignment horizontal="right" vertical="center" wrapText="1" readingOrder="1"/>
    </xf>
    <xf numFmtId="4" fontId="20" fillId="0" borderId="0" xfId="9" applyNumberFormat="1" applyFont="1" applyAlignment="1">
      <alignment vertical="center"/>
    </xf>
    <xf numFmtId="0" fontId="20" fillId="2" borderId="0" xfId="0" applyFont="1" applyFill="1" applyAlignment="1">
      <alignment horizontal="center" vertical="center" wrapText="1"/>
    </xf>
    <xf numFmtId="9" fontId="21" fillId="0" borderId="0" xfId="0" applyNumberFormat="1" applyFont="1" applyAlignment="1">
      <alignment horizontal="center" vertical="center"/>
    </xf>
    <xf numFmtId="9" fontId="20" fillId="0" borderId="0" xfId="0" applyNumberFormat="1" applyFont="1" applyAlignment="1">
      <alignment horizontal="center" vertical="center"/>
    </xf>
    <xf numFmtId="0" fontId="16" fillId="0" borderId="16" xfId="0" applyFont="1" applyBorder="1" applyAlignment="1">
      <alignment horizontal="right" vertical="center"/>
    </xf>
    <xf numFmtId="0" fontId="46" fillId="0" borderId="0" xfId="0" applyFont="1" applyAlignment="1">
      <alignment vertical="center"/>
    </xf>
    <xf numFmtId="10" fontId="16" fillId="0" borderId="0" xfId="0" applyNumberFormat="1" applyFont="1" applyAlignment="1">
      <alignment horizontal="right" vertical="center" wrapText="1"/>
    </xf>
    <xf numFmtId="165" fontId="36" fillId="0" borderId="0" xfId="18" applyNumberFormat="1" applyFont="1" applyFill="1" applyBorder="1" applyAlignment="1">
      <alignment vertical="center"/>
    </xf>
    <xf numFmtId="9" fontId="36" fillId="0" borderId="0" xfId="18" applyFont="1" applyFill="1" applyBorder="1" applyAlignment="1">
      <alignment vertical="center"/>
    </xf>
    <xf numFmtId="9" fontId="36" fillId="0" borderId="16" xfId="1" applyFont="1" applyFill="1" applyBorder="1" applyAlignment="1">
      <alignment horizontal="right" vertical="center"/>
    </xf>
    <xf numFmtId="1" fontId="36" fillId="0" borderId="16" xfId="0" applyNumberFormat="1" applyFont="1" applyBorder="1" applyAlignment="1">
      <alignment horizontal="right" vertical="center"/>
    </xf>
    <xf numFmtId="0" fontId="36" fillId="0" borderId="16" xfId="0" applyFont="1" applyBorder="1" applyAlignment="1">
      <alignment horizontal="right" vertical="center"/>
    </xf>
    <xf numFmtId="9" fontId="20" fillId="0" borderId="0" xfId="0" applyNumberFormat="1" applyFont="1" applyAlignment="1">
      <alignment horizontal="right" vertical="center" wrapText="1"/>
    </xf>
    <xf numFmtId="9" fontId="20" fillId="0" borderId="0" xfId="0" applyNumberFormat="1" applyFont="1" applyAlignment="1">
      <alignment horizontal="right" vertical="center"/>
    </xf>
    <xf numFmtId="3" fontId="16" fillId="0" borderId="0" xfId="4" applyNumberFormat="1" applyFont="1" applyFill="1" applyBorder="1" applyAlignment="1">
      <alignment horizontal="right" vertical="center" wrapText="1"/>
    </xf>
    <xf numFmtId="178" fontId="16" fillId="0" borderId="0" xfId="4" applyNumberFormat="1" applyFont="1" applyFill="1" applyBorder="1" applyAlignment="1">
      <alignment horizontal="center" vertical="center" wrapText="1"/>
    </xf>
    <xf numFmtId="3" fontId="16" fillId="0" borderId="16" xfId="4" applyNumberFormat="1" applyFont="1" applyFill="1" applyBorder="1" applyAlignment="1">
      <alignment horizontal="right" vertical="center" wrapText="1"/>
    </xf>
    <xf numFmtId="177" fontId="16" fillId="0" borderId="16" xfId="4" applyNumberFormat="1" applyFont="1" applyFill="1" applyBorder="1" applyAlignment="1">
      <alignment horizontal="center" vertical="center" wrapText="1"/>
    </xf>
    <xf numFmtId="43" fontId="20" fillId="0" borderId="0" xfId="4" applyFont="1" applyBorder="1" applyAlignment="1">
      <alignment vertical="center"/>
    </xf>
    <xf numFmtId="43" fontId="20" fillId="2" borderId="0" xfId="4" applyFont="1" applyFill="1" applyBorder="1" applyAlignment="1">
      <alignment vertical="center"/>
    </xf>
    <xf numFmtId="3" fontId="36" fillId="0" borderId="17" xfId="0" applyNumberFormat="1" applyFont="1" applyBorder="1" applyAlignment="1">
      <alignment horizontal="right" vertical="center" wrapText="1"/>
    </xf>
    <xf numFmtId="171" fontId="16" fillId="0" borderId="0" xfId="4" applyNumberFormat="1" applyFont="1" applyFill="1" applyBorder="1" applyAlignment="1">
      <alignment horizontal="center" vertical="center" wrapText="1"/>
    </xf>
    <xf numFmtId="0" fontId="16" fillId="0" borderId="0" xfId="0" applyFont="1" applyAlignment="1">
      <alignment horizontal="justify" vertical="center" wrapText="1"/>
    </xf>
    <xf numFmtId="0" fontId="16" fillId="0" borderId="16" xfId="0" applyFont="1" applyBorder="1" applyAlignment="1">
      <alignment horizontal="justify" vertical="center" wrapText="1"/>
    </xf>
    <xf numFmtId="1" fontId="16" fillId="0" borderId="16" xfId="0" applyNumberFormat="1" applyFont="1" applyBorder="1" applyAlignment="1">
      <alignment horizontal="right" vertical="center" wrapText="1"/>
    </xf>
    <xf numFmtId="0" fontId="36" fillId="0" borderId="16" xfId="0" applyFont="1" applyBorder="1" applyAlignment="1">
      <alignment horizontal="justify" vertical="center" wrapText="1"/>
    </xf>
    <xf numFmtId="1" fontId="36" fillId="0" borderId="16" xfId="0" applyNumberFormat="1" applyFont="1" applyBorder="1" applyAlignment="1">
      <alignment horizontal="right" vertical="center" wrapText="1"/>
    </xf>
    <xf numFmtId="0" fontId="16" fillId="2" borderId="16" xfId="0" applyFont="1" applyFill="1" applyBorder="1" applyAlignment="1">
      <alignment horizontal="justify" vertical="center" wrapText="1"/>
    </xf>
    <xf numFmtId="1" fontId="16" fillId="2" borderId="16" xfId="0" applyNumberFormat="1" applyFont="1" applyFill="1" applyBorder="1" applyAlignment="1">
      <alignment horizontal="right" vertical="center" wrapText="1"/>
    </xf>
    <xf numFmtId="3" fontId="34" fillId="0" borderId="0" xfId="0" applyNumberFormat="1" applyFont="1" applyAlignment="1">
      <alignment horizontal="right" vertical="center" wrapText="1"/>
    </xf>
    <xf numFmtId="3" fontId="34" fillId="0" borderId="16" xfId="0" applyNumberFormat="1" applyFont="1" applyBorder="1" applyAlignment="1">
      <alignment horizontal="right" vertical="center" wrapText="1"/>
    </xf>
    <xf numFmtId="169" fontId="34" fillId="0" borderId="16" xfId="0" applyNumberFormat="1" applyFont="1" applyBorder="1" applyAlignment="1">
      <alignment horizontal="right" vertical="center" wrapText="1"/>
    </xf>
    <xf numFmtId="4" fontId="34" fillId="0" borderId="16" xfId="0" applyNumberFormat="1" applyFont="1" applyBorder="1" applyAlignment="1">
      <alignment horizontal="right" vertical="center" wrapText="1"/>
    </xf>
    <xf numFmtId="174" fontId="36" fillId="0" borderId="16" xfId="4" applyNumberFormat="1" applyFont="1" applyFill="1" applyBorder="1" applyAlignment="1">
      <alignment vertical="center"/>
    </xf>
    <xf numFmtId="9" fontId="36" fillId="0" borderId="16" xfId="0" applyNumberFormat="1" applyFont="1" applyBorder="1" applyAlignment="1">
      <alignment vertical="center" wrapText="1"/>
    </xf>
    <xf numFmtId="4" fontId="36"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6" fillId="0" borderId="16" xfId="0" applyNumberFormat="1" applyFont="1" applyBorder="1" applyAlignment="1">
      <alignment vertical="center"/>
    </xf>
    <xf numFmtId="4" fontId="36" fillId="0" borderId="16" xfId="0" applyNumberFormat="1" applyFont="1" applyBorder="1" applyAlignment="1">
      <alignment vertical="center"/>
    </xf>
    <xf numFmtId="9" fontId="36" fillId="0" borderId="16" xfId="1" applyFont="1" applyFill="1" applyBorder="1" applyAlignment="1">
      <alignment vertical="center"/>
    </xf>
    <xf numFmtId="169" fontId="16" fillId="0" borderId="17" xfId="0" applyNumberFormat="1" applyFont="1" applyBorder="1" applyAlignment="1">
      <alignment vertical="center"/>
    </xf>
    <xf numFmtId="9" fontId="16" fillId="0" borderId="17" xfId="1" applyFont="1" applyFill="1" applyBorder="1" applyAlignment="1">
      <alignment horizontal="right" vertical="center"/>
    </xf>
    <xf numFmtId="1" fontId="16" fillId="0" borderId="17" xfId="0" applyNumberFormat="1" applyFont="1" applyBorder="1" applyAlignment="1">
      <alignment vertical="center"/>
    </xf>
    <xf numFmtId="2" fontId="16" fillId="0" borderId="17" xfId="0" applyNumberFormat="1" applyFont="1" applyBorder="1" applyAlignment="1">
      <alignment vertical="center"/>
    </xf>
    <xf numFmtId="3" fontId="16" fillId="0" borderId="17" xfId="4" applyNumberFormat="1" applyFont="1" applyFill="1" applyBorder="1" applyAlignment="1">
      <alignment vertical="center"/>
    </xf>
    <xf numFmtId="9" fontId="36" fillId="0" borderId="16" xfId="0" applyNumberFormat="1" applyFont="1" applyBorder="1" applyAlignment="1">
      <alignment vertical="center"/>
    </xf>
    <xf numFmtId="9" fontId="16" fillId="0" borderId="17" xfId="1" applyFont="1" applyFill="1" applyBorder="1" applyAlignment="1">
      <alignment vertical="center"/>
    </xf>
    <xf numFmtId="0" fontId="48" fillId="0" borderId="16" xfId="0" applyFont="1" applyBorder="1" applyAlignment="1">
      <alignment vertical="center"/>
    </xf>
    <xf numFmtId="3" fontId="48" fillId="0" borderId="0" xfId="0" applyNumberFormat="1" applyFont="1" applyAlignment="1">
      <alignment horizontal="right" vertical="center"/>
    </xf>
    <xf numFmtId="3" fontId="48" fillId="0" borderId="16" xfId="0" applyNumberFormat="1" applyFont="1" applyBorder="1" applyAlignment="1">
      <alignment horizontal="right" vertical="center"/>
    </xf>
    <xf numFmtId="0" fontId="52" fillId="0" borderId="0" xfId="0" applyFont="1" applyAlignment="1">
      <alignment vertical="center"/>
    </xf>
    <xf numFmtId="0" fontId="16" fillId="0" borderId="17" xfId="0" applyFont="1" applyBorder="1" applyAlignment="1">
      <alignment vertical="center"/>
    </xf>
    <xf numFmtId="0" fontId="16" fillId="0" borderId="17" xfId="0" applyFont="1" applyBorder="1" applyAlignment="1">
      <alignment horizontal="right" vertical="center"/>
    </xf>
    <xf numFmtId="0" fontId="33" fillId="0" borderId="17" xfId="0" applyFont="1" applyBorder="1" applyAlignment="1">
      <alignment horizontal="right" vertical="center" wrapText="1"/>
    </xf>
    <xf numFmtId="2" fontId="16" fillId="0" borderId="17" xfId="0" applyNumberFormat="1" applyFont="1" applyBorder="1" applyAlignment="1">
      <alignment horizontal="right" vertical="center"/>
    </xf>
    <xf numFmtId="3" fontId="16" fillId="0" borderId="17" xfId="0" applyNumberFormat="1" applyFont="1" applyBorder="1" applyAlignment="1">
      <alignment horizontal="right" vertical="center"/>
    </xf>
    <xf numFmtId="2" fontId="36" fillId="0" borderId="0" xfId="0" applyNumberFormat="1" applyFont="1" applyAlignment="1">
      <alignment horizontal="right" vertical="center"/>
    </xf>
    <xf numFmtId="2" fontId="36" fillId="0" borderId="20" xfId="0" applyNumberFormat="1" applyFont="1" applyBorder="1" applyAlignment="1">
      <alignment horizontal="right" vertical="center"/>
    </xf>
    <xf numFmtId="0" fontId="36" fillId="0" borderId="20" xfId="0" applyFont="1" applyBorder="1" applyAlignment="1">
      <alignment horizontal="right" vertical="center"/>
    </xf>
    <xf numFmtId="2" fontId="36" fillId="0" borderId="20" xfId="0" applyNumberFormat="1" applyFont="1" applyBorder="1" applyAlignment="1">
      <alignment vertical="center"/>
    </xf>
    <xf numFmtId="2" fontId="36" fillId="0" borderId="0" xfId="0" applyNumberFormat="1" applyFont="1" applyAlignment="1">
      <alignment vertical="center" wrapText="1"/>
    </xf>
    <xf numFmtId="3" fontId="36" fillId="0" borderId="16" xfId="0" applyNumberFormat="1" applyFont="1" applyBorder="1" applyAlignment="1">
      <alignment horizontal="right" vertical="center"/>
    </xf>
    <xf numFmtId="1" fontId="36" fillId="0" borderId="16" xfId="0" applyNumberFormat="1" applyFont="1" applyBorder="1" applyAlignment="1">
      <alignment vertical="center"/>
    </xf>
    <xf numFmtId="0" fontId="34" fillId="0" borderId="0" xfId="0" applyFont="1" applyAlignment="1">
      <alignment horizontal="right" vertical="center" wrapText="1"/>
    </xf>
    <xf numFmtId="2" fontId="36" fillId="0" borderId="16" xfId="0" applyNumberFormat="1" applyFont="1" applyBorder="1" applyAlignment="1">
      <alignment horizontal="right" vertical="center"/>
    </xf>
    <xf numFmtId="2" fontId="36" fillId="0" borderId="16" xfId="0" applyNumberFormat="1" applyFont="1" applyBorder="1" applyAlignment="1">
      <alignment vertical="center"/>
    </xf>
    <xf numFmtId="10" fontId="36" fillId="0" borderId="0" xfId="0" applyNumberFormat="1" applyFont="1" applyAlignment="1">
      <alignment horizontal="right" vertical="center" wrapText="1"/>
    </xf>
    <xf numFmtId="9" fontId="36" fillId="0" borderId="0" xfId="0" applyNumberFormat="1" applyFont="1" applyAlignment="1">
      <alignment horizontal="right" vertical="center"/>
    </xf>
    <xf numFmtId="9" fontId="36" fillId="0" borderId="16" xfId="0" applyNumberFormat="1" applyFont="1" applyBorder="1" applyAlignment="1">
      <alignment horizontal="right" vertical="center"/>
    </xf>
    <xf numFmtId="0" fontId="34" fillId="0" borderId="17" xfId="0" applyFont="1" applyBorder="1" applyAlignment="1">
      <alignment horizontal="right" vertical="center" wrapText="1"/>
    </xf>
    <xf numFmtId="3" fontId="36" fillId="0" borderId="0" xfId="1" applyNumberFormat="1" applyFont="1" applyFill="1" applyBorder="1" applyAlignment="1">
      <alignment vertical="center"/>
    </xf>
    <xf numFmtId="9" fontId="36" fillId="0" borderId="0" xfId="1" applyFont="1" applyBorder="1" applyAlignment="1">
      <alignment horizontal="right" vertical="center"/>
    </xf>
    <xf numFmtId="0" fontId="56" fillId="0" borderId="0" xfId="0" applyFont="1"/>
    <xf numFmtId="4" fontId="0" fillId="0" borderId="0" xfId="0" applyNumberFormat="1"/>
    <xf numFmtId="2" fontId="16" fillId="0" borderId="21" xfId="0" applyNumberFormat="1" applyFont="1" applyBorder="1" applyAlignment="1">
      <alignment horizontal="right" vertical="center"/>
    </xf>
    <xf numFmtId="2" fontId="17" fillId="0" borderId="21" xfId="0" applyNumberFormat="1" applyFont="1" applyBorder="1" applyAlignment="1">
      <alignment vertical="center"/>
    </xf>
    <xf numFmtId="2" fontId="48" fillId="0" borderId="21" xfId="0" applyNumberFormat="1" applyFont="1" applyBorder="1" applyAlignment="1">
      <alignment vertical="center"/>
    </xf>
    <xf numFmtId="0" fontId="48" fillId="0" borderId="21" xfId="0" applyFont="1" applyBorder="1" applyAlignment="1">
      <alignment vertical="center"/>
    </xf>
    <xf numFmtId="2" fontId="17" fillId="0" borderId="0" xfId="0" applyNumberFormat="1" applyFont="1" applyAlignment="1">
      <alignment vertical="center"/>
    </xf>
    <xf numFmtId="2" fontId="48" fillId="0" borderId="0" xfId="0" applyNumberFormat="1" applyFont="1" applyAlignment="1">
      <alignment vertical="center"/>
    </xf>
    <xf numFmtId="0" fontId="23" fillId="42" borderId="22" xfId="0" applyFont="1" applyFill="1" applyBorder="1" applyAlignment="1">
      <alignment horizontal="right" vertical="center" wrapText="1"/>
    </xf>
    <xf numFmtId="0" fontId="23" fillId="42" borderId="22" xfId="0" applyFont="1" applyFill="1" applyBorder="1" applyAlignment="1">
      <alignment vertical="center" wrapText="1"/>
    </xf>
    <xf numFmtId="4" fontId="16" fillId="0" borderId="0" xfId="0" applyNumberFormat="1" applyFont="1" applyAlignment="1">
      <alignment horizontal="right" vertical="top"/>
    </xf>
    <xf numFmtId="4" fontId="20" fillId="0" borderId="0" xfId="0" applyNumberFormat="1" applyFont="1" applyAlignment="1">
      <alignment vertical="center"/>
    </xf>
    <xf numFmtId="9" fontId="16" fillId="0" borderId="21" xfId="1" applyFont="1" applyFill="1" applyBorder="1" applyAlignment="1">
      <alignment horizontal="right" vertical="center"/>
    </xf>
    <xf numFmtId="9" fontId="17" fillId="0" borderId="21" xfId="1" applyFont="1" applyFill="1" applyBorder="1" applyAlignment="1">
      <alignment vertical="center"/>
    </xf>
    <xf numFmtId="9" fontId="48" fillId="0" borderId="21" xfId="1" applyFont="1" applyFill="1" applyBorder="1" applyAlignment="1">
      <alignment vertical="center"/>
    </xf>
    <xf numFmtId="2" fontId="16" fillId="0" borderId="23" xfId="0" applyNumberFormat="1" applyFont="1" applyBorder="1" applyAlignment="1">
      <alignment horizontal="right" vertical="center"/>
    </xf>
    <xf numFmtId="2" fontId="17" fillId="0" borderId="23" xfId="0" applyNumberFormat="1" applyFont="1" applyBorder="1" applyAlignment="1">
      <alignment vertical="center"/>
    </xf>
    <xf numFmtId="2" fontId="48" fillId="0" borderId="23" xfId="0" applyNumberFormat="1" applyFont="1" applyBorder="1" applyAlignment="1">
      <alignment vertical="center"/>
    </xf>
    <xf numFmtId="0" fontId="48" fillId="0" borderId="23" xfId="0" applyFont="1" applyBorder="1" applyAlignment="1">
      <alignment vertical="center"/>
    </xf>
    <xf numFmtId="2" fontId="57" fillId="0" borderId="0" xfId="0" applyNumberFormat="1" applyFont="1" applyAlignment="1">
      <alignment horizontal="right" vertical="center"/>
    </xf>
    <xf numFmtId="0" fontId="57" fillId="0" borderId="0" xfId="0" applyFont="1" applyAlignment="1">
      <alignment vertical="center"/>
    </xf>
    <xf numFmtId="1" fontId="17" fillId="0" borderId="0" xfId="0" applyNumberFormat="1" applyFont="1" applyAlignment="1">
      <alignment vertical="center"/>
    </xf>
    <xf numFmtId="1" fontId="48" fillId="0" borderId="0" xfId="0" applyNumberFormat="1" applyFont="1" applyAlignment="1">
      <alignment vertical="center"/>
    </xf>
    <xf numFmtId="0" fontId="7" fillId="0" borderId="0" xfId="0" applyFont="1"/>
    <xf numFmtId="4" fontId="16" fillId="0" borderId="16" xfId="0" applyNumberFormat="1" applyFont="1" applyBorder="1" applyAlignment="1">
      <alignment horizontal="right" vertical="center"/>
    </xf>
    <xf numFmtId="2" fontId="17" fillId="0" borderId="16" xfId="0" applyNumberFormat="1" applyFont="1" applyBorder="1" applyAlignment="1">
      <alignment vertical="center"/>
    </xf>
    <xf numFmtId="4" fontId="16" fillId="0" borderId="21" xfId="0" applyNumberFormat="1" applyFont="1" applyBorder="1" applyAlignment="1">
      <alignment horizontal="right" vertical="center"/>
    </xf>
    <xf numFmtId="4" fontId="16" fillId="0" borderId="22" xfId="0" applyNumberFormat="1" applyFont="1" applyBorder="1" applyAlignment="1">
      <alignment horizontal="right" vertical="center"/>
    </xf>
    <xf numFmtId="2" fontId="17" fillId="0" borderId="22" xfId="0" applyNumberFormat="1" applyFont="1" applyBorder="1" applyAlignment="1">
      <alignment vertical="center"/>
    </xf>
    <xf numFmtId="2" fontId="48" fillId="0" borderId="22" xfId="0" applyNumberFormat="1" applyFont="1" applyBorder="1" applyAlignment="1">
      <alignment vertical="center"/>
    </xf>
    <xf numFmtId="0" fontId="17" fillId="0" borderId="22" xfId="0" applyFont="1" applyBorder="1" applyAlignment="1">
      <alignment vertical="center"/>
    </xf>
    <xf numFmtId="169" fontId="17" fillId="0" borderId="0" xfId="0" applyNumberFormat="1" applyFont="1" applyAlignment="1">
      <alignment vertical="center"/>
    </xf>
    <xf numFmtId="169" fontId="48" fillId="0" borderId="0" xfId="0" applyNumberFormat="1" applyFont="1" applyAlignment="1">
      <alignment vertical="center"/>
    </xf>
    <xf numFmtId="4" fontId="58" fillId="0" borderId="0" xfId="0" applyNumberFormat="1" applyFont="1" applyAlignment="1">
      <alignment horizontal="right" vertical="top"/>
    </xf>
    <xf numFmtId="0" fontId="45" fillId="0" borderId="0" xfId="0" applyFont="1" applyAlignment="1">
      <alignment horizontal="left" vertical="top" wrapText="1"/>
    </xf>
    <xf numFmtId="0" fontId="57" fillId="0" borderId="0" xfId="0" applyFont="1"/>
    <xf numFmtId="3" fontId="58" fillId="0" borderId="0" xfId="0" applyNumberFormat="1" applyFont="1" applyAlignment="1">
      <alignment horizontal="right" vertical="top"/>
    </xf>
    <xf numFmtId="0" fontId="20" fillId="0" borderId="0" xfId="0" applyFont="1" applyAlignment="1">
      <alignment horizontal="left" vertical="top" wrapText="1"/>
    </xf>
    <xf numFmtId="0" fontId="59" fillId="0" borderId="0" xfId="0" applyFont="1" applyAlignment="1">
      <alignment vertical="center"/>
    </xf>
    <xf numFmtId="0" fontId="17" fillId="0" borderId="17" xfId="0" applyFont="1" applyBorder="1" applyAlignment="1">
      <alignment horizontal="right" vertical="center"/>
    </xf>
    <xf numFmtId="0" fontId="48" fillId="0" borderId="17" xfId="0" applyFont="1" applyBorder="1" applyAlignment="1">
      <alignment horizontal="right" vertical="center"/>
    </xf>
    <xf numFmtId="0" fontId="48" fillId="0" borderId="17" xfId="0" applyFont="1" applyBorder="1" applyAlignment="1">
      <alignment vertical="center"/>
    </xf>
    <xf numFmtId="0" fontId="48" fillId="0" borderId="0" xfId="0" applyFont="1" applyAlignment="1">
      <alignment horizontal="right" vertical="center"/>
    </xf>
    <xf numFmtId="4" fontId="0" fillId="2" borderId="0" xfId="0" applyNumberFormat="1" applyFill="1"/>
    <xf numFmtId="0" fontId="20" fillId="0" borderId="0" xfId="0" applyFont="1" applyAlignment="1">
      <alignment vertical="top" wrapText="1"/>
    </xf>
    <xf numFmtId="3" fontId="16" fillId="0" borderId="21" xfId="0" applyNumberFormat="1" applyFont="1" applyBorder="1" applyAlignment="1">
      <alignment horizontal="right" vertical="center"/>
    </xf>
    <xf numFmtId="0" fontId="48" fillId="0" borderId="21" xfId="0" applyFont="1" applyBorder="1" applyAlignment="1">
      <alignment horizontal="right" vertical="center"/>
    </xf>
    <xf numFmtId="0" fontId="48" fillId="0" borderId="21" xfId="0" applyFont="1" applyBorder="1" applyAlignment="1">
      <alignment horizontal="left" vertical="center"/>
    </xf>
    <xf numFmtId="166" fontId="16" fillId="40" borderId="0" xfId="0" applyNumberFormat="1" applyFont="1" applyFill="1" applyAlignment="1">
      <alignment horizontal="right" vertical="center"/>
    </xf>
    <xf numFmtId="0" fontId="48" fillId="40" borderId="0" xfId="0" applyFont="1" applyFill="1" applyAlignment="1">
      <alignment horizontal="right" vertical="center"/>
    </xf>
    <xf numFmtId="0" fontId="17" fillId="40" borderId="0" xfId="0" applyFont="1" applyFill="1" applyAlignment="1">
      <alignment horizontal="left" vertical="center"/>
    </xf>
    <xf numFmtId="0" fontId="55" fillId="0" borderId="0" xfId="0" applyFont="1"/>
    <xf numFmtId="0" fontId="17" fillId="0" borderId="0" xfId="0" applyFont="1" applyAlignment="1">
      <alignment horizontal="left" vertical="center"/>
    </xf>
    <xf numFmtId="0" fontId="59" fillId="2" borderId="0" xfId="0" applyFont="1" applyFill="1"/>
    <xf numFmtId="0" fontId="48" fillId="0" borderId="22" xfId="0" applyFont="1" applyBorder="1" applyAlignment="1">
      <alignment vertical="center"/>
    </xf>
    <xf numFmtId="3" fontId="16" fillId="0" borderId="22" xfId="0" applyNumberFormat="1" applyFont="1" applyBorder="1" applyAlignment="1">
      <alignment horizontal="right" vertical="center"/>
    </xf>
    <xf numFmtId="0" fontId="23" fillId="42" borderId="0" xfId="0" applyFont="1" applyFill="1" applyAlignment="1">
      <alignment horizontal="center" vertical="center" wrapText="1"/>
    </xf>
    <xf numFmtId="172" fontId="36" fillId="0" borderId="0" xfId="88" applyNumberFormat="1" applyFont="1" applyFill="1" applyBorder="1" applyAlignment="1">
      <alignment horizontal="left" vertical="center" indent="2"/>
    </xf>
    <xf numFmtId="172" fontId="16" fillId="0" borderId="0" xfId="88" applyNumberFormat="1" applyFont="1" applyFill="1" applyBorder="1" applyAlignment="1">
      <alignment horizontal="left" vertical="center" indent="2"/>
    </xf>
    <xf numFmtId="9" fontId="36" fillId="0" borderId="21" xfId="0" applyNumberFormat="1" applyFont="1" applyBorder="1" applyAlignment="1">
      <alignment vertical="center"/>
    </xf>
    <xf numFmtId="0" fontId="16" fillId="0" borderId="0" xfId="4" applyNumberFormat="1" applyFont="1" applyFill="1" applyBorder="1" applyAlignment="1">
      <alignment horizontal="center" vertical="center" wrapText="1"/>
    </xf>
    <xf numFmtId="4" fontId="36" fillId="0" borderId="0" xfId="0" applyNumberFormat="1" applyFont="1" applyAlignment="1">
      <alignment horizontal="left" vertical="center" wrapText="1"/>
    </xf>
    <xf numFmtId="0" fontId="16" fillId="0" borderId="25" xfId="0" applyFont="1" applyBorder="1" applyAlignment="1">
      <alignment vertical="center"/>
    </xf>
    <xf numFmtId="172" fontId="36" fillId="0" borderId="25" xfId="88" applyNumberFormat="1" applyFont="1" applyFill="1" applyBorder="1" applyAlignment="1">
      <alignment horizontal="left" vertical="center" indent="2"/>
    </xf>
    <xf numFmtId="172" fontId="16" fillId="0" borderId="25" xfId="88" applyNumberFormat="1" applyFont="1" applyFill="1" applyBorder="1" applyAlignment="1">
      <alignment horizontal="left" vertical="center" indent="2"/>
    </xf>
    <xf numFmtId="3" fontId="33" fillId="2" borderId="0" xfId="0" applyNumberFormat="1" applyFont="1" applyFill="1" applyAlignment="1">
      <alignment horizontal="right" vertical="center" wrapText="1"/>
    </xf>
    <xf numFmtId="2" fontId="36" fillId="0" borderId="21" xfId="0" applyNumberFormat="1" applyFont="1" applyBorder="1" applyAlignment="1">
      <alignment vertical="center"/>
    </xf>
    <xf numFmtId="2" fontId="64" fillId="0" borderId="0" xfId="0" applyNumberFormat="1" applyFont="1" applyAlignment="1">
      <alignment horizontal="right" vertical="center"/>
    </xf>
    <xf numFmtId="2" fontId="64" fillId="0" borderId="21" xfId="0" applyNumberFormat="1" applyFont="1" applyBorder="1" applyAlignment="1">
      <alignment horizontal="right" vertical="center"/>
    </xf>
    <xf numFmtId="9" fontId="20" fillId="0" borderId="0" xfId="1" applyFont="1" applyBorder="1" applyAlignment="1">
      <alignment vertical="center"/>
    </xf>
    <xf numFmtId="37" fontId="36" fillId="0" borderId="0" xfId="4" applyNumberFormat="1" applyFont="1" applyFill="1" applyBorder="1" applyAlignment="1">
      <alignment horizontal="right" vertical="center"/>
    </xf>
    <xf numFmtId="37" fontId="16" fillId="0" borderId="0" xfId="4" applyNumberFormat="1" applyFont="1" applyFill="1" applyBorder="1" applyAlignment="1">
      <alignment horizontal="right" vertical="center"/>
    </xf>
    <xf numFmtId="37" fontId="36" fillId="0" borderId="0" xfId="4" applyNumberFormat="1" applyFont="1" applyFill="1" applyBorder="1" applyAlignment="1">
      <alignment horizontal="right" vertical="center" wrapText="1"/>
    </xf>
    <xf numFmtId="37" fontId="16" fillId="0" borderId="0" xfId="4" applyNumberFormat="1" applyFont="1" applyFill="1" applyBorder="1" applyAlignment="1">
      <alignment horizontal="right" vertical="center" wrapText="1"/>
    </xf>
    <xf numFmtId="0" fontId="36" fillId="0" borderId="16" xfId="0" applyFont="1" applyBorder="1" applyAlignment="1">
      <alignment horizontal="right" vertical="center" wrapText="1"/>
    </xf>
    <xf numFmtId="3" fontId="16" fillId="2" borderId="0" xfId="0" applyNumberFormat="1" applyFont="1" applyFill="1" applyAlignment="1">
      <alignment vertical="center"/>
    </xf>
    <xf numFmtId="3" fontId="16" fillId="2" borderId="0" xfId="0" applyNumberFormat="1" applyFont="1" applyFill="1" applyAlignment="1">
      <alignment vertical="center" wrapText="1"/>
    </xf>
    <xf numFmtId="3" fontId="36" fillId="2" borderId="0" xfId="0" applyNumberFormat="1" applyFont="1" applyFill="1" applyAlignment="1">
      <alignment horizontal="right" vertical="center" wrapText="1"/>
    </xf>
    <xf numFmtId="2" fontId="67" fillId="0" borderId="0" xfId="0" applyNumberFormat="1" applyFont="1" applyAlignment="1">
      <alignment vertical="center"/>
    </xf>
    <xf numFmtId="1" fontId="67" fillId="0" borderId="0" xfId="0" applyNumberFormat="1" applyFont="1" applyAlignment="1">
      <alignment vertical="center"/>
    </xf>
    <xf numFmtId="0" fontId="67" fillId="0" borderId="0" xfId="0" applyFont="1" applyAlignment="1">
      <alignment vertical="center"/>
    </xf>
    <xf numFmtId="3" fontId="16" fillId="2" borderId="17" xfId="0" applyNumberFormat="1" applyFont="1" applyFill="1" applyBorder="1" applyAlignment="1">
      <alignment vertical="center"/>
    </xf>
    <xf numFmtId="0" fontId="68" fillId="42" borderId="0" xfId="0" applyFont="1" applyFill="1" applyAlignment="1">
      <alignment horizontal="left" vertical="center" wrapText="1"/>
    </xf>
    <xf numFmtId="0" fontId="68" fillId="42" borderId="0" xfId="0" applyFont="1" applyFill="1" applyAlignment="1">
      <alignment horizontal="right" vertical="center" wrapText="1"/>
    </xf>
    <xf numFmtId="3" fontId="16" fillId="0" borderId="25" xfId="0" applyNumberFormat="1" applyFont="1" applyBorder="1" applyAlignment="1">
      <alignment horizontal="right" vertical="center" wrapText="1"/>
    </xf>
    <xf numFmtId="4" fontId="16" fillId="0" borderId="25" xfId="0" applyNumberFormat="1" applyFont="1" applyBorder="1" applyAlignment="1">
      <alignment horizontal="right" vertical="center" wrapText="1"/>
    </xf>
    <xf numFmtId="1" fontId="34" fillId="0" borderId="16" xfId="0" applyNumberFormat="1" applyFont="1" applyBorder="1" applyAlignment="1">
      <alignment horizontal="left" vertical="center" wrapText="1"/>
    </xf>
    <xf numFmtId="174" fontId="36" fillId="0" borderId="0" xfId="4" applyNumberFormat="1" applyFont="1" applyFill="1" applyBorder="1" applyAlignment="1">
      <alignment vertical="center"/>
    </xf>
    <xf numFmtId="0" fontId="1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2" borderId="0" xfId="0" applyFont="1" applyFill="1" applyAlignment="1">
      <alignment horizontal="left" vertical="center"/>
    </xf>
    <xf numFmtId="2" fontId="20" fillId="2" borderId="0" xfId="0" applyNumberFormat="1" applyFont="1" applyFill="1" applyAlignment="1">
      <alignment vertical="center"/>
    </xf>
    <xf numFmtId="0" fontId="23" fillId="43" borderId="0" xfId="0" applyFont="1" applyFill="1" applyAlignment="1">
      <alignment horizontal="left" vertical="center" wrapText="1"/>
    </xf>
    <xf numFmtId="0" fontId="23" fillId="43" borderId="0" xfId="0" applyFont="1" applyFill="1" applyAlignment="1">
      <alignment horizontal="right" vertical="center" wrapText="1"/>
    </xf>
    <xf numFmtId="3" fontId="16" fillId="2" borderId="0" xfId="0" applyNumberFormat="1" applyFont="1" applyFill="1" applyAlignment="1">
      <alignment horizontal="right" vertical="center" wrapText="1"/>
    </xf>
    <xf numFmtId="3" fontId="36" fillId="2" borderId="21" xfId="0" applyNumberFormat="1" applyFont="1" applyFill="1" applyBorder="1" applyAlignment="1">
      <alignment horizontal="right" vertical="center" wrapText="1"/>
    </xf>
    <xf numFmtId="3" fontId="16" fillId="2" borderId="21" xfId="0" applyNumberFormat="1" applyFont="1" applyFill="1" applyBorder="1" applyAlignment="1">
      <alignment horizontal="right" vertical="center" wrapText="1"/>
    </xf>
    <xf numFmtId="0" fontId="16" fillId="2" borderId="26" xfId="0" applyFont="1" applyFill="1" applyBorder="1" applyAlignment="1">
      <alignment vertical="center" wrapText="1"/>
    </xf>
    <xf numFmtId="3" fontId="36" fillId="2" borderId="26" xfId="0" applyNumberFormat="1" applyFont="1" applyFill="1" applyBorder="1" applyAlignment="1">
      <alignment horizontal="right" vertical="center" wrapText="1"/>
    </xf>
    <xf numFmtId="3" fontId="16" fillId="2" borderId="26" xfId="0" applyNumberFormat="1" applyFont="1" applyFill="1" applyBorder="1" applyAlignment="1">
      <alignment horizontal="right" vertical="center" wrapText="1"/>
    </xf>
    <xf numFmtId="3" fontId="34" fillId="2" borderId="0" xfId="0" applyNumberFormat="1" applyFont="1" applyFill="1" applyBorder="1" applyAlignment="1">
      <alignment horizontal="right" vertical="center" wrapText="1"/>
    </xf>
    <xf numFmtId="3" fontId="33" fillId="2" borderId="0" xfId="0" applyNumberFormat="1" applyFont="1" applyFill="1" applyBorder="1" applyAlignment="1">
      <alignment horizontal="right" vertical="center" wrapText="1"/>
    </xf>
    <xf numFmtId="3" fontId="34" fillId="2" borderId="16" xfId="0" applyNumberFormat="1" applyFont="1" applyFill="1" applyBorder="1" applyAlignment="1">
      <alignment horizontal="right" vertical="center" wrapText="1"/>
    </xf>
    <xf numFmtId="3" fontId="33" fillId="2" borderId="16" xfId="0" applyNumberFormat="1" applyFont="1" applyFill="1" applyBorder="1" applyAlignment="1">
      <alignment horizontal="right" vertical="center" wrapText="1"/>
    </xf>
    <xf numFmtId="0" fontId="55" fillId="2" borderId="0" xfId="0" applyFont="1" applyFill="1"/>
    <xf numFmtId="39" fontId="0" fillId="0" borderId="0" xfId="0" applyNumberFormat="1"/>
    <xf numFmtId="169" fontId="69" fillId="0" borderId="0" xfId="0" applyNumberFormat="1" applyFont="1" applyAlignment="1">
      <alignment horizontal="right" vertical="center" wrapText="1"/>
    </xf>
    <xf numFmtId="39" fontId="16" fillId="0" borderId="0" xfId="0" applyNumberFormat="1" applyFont="1" applyAlignment="1">
      <alignment vertical="center"/>
    </xf>
    <xf numFmtId="37" fontId="16" fillId="2" borderId="0" xfId="0" applyNumberFormat="1" applyFont="1" applyFill="1" applyAlignment="1">
      <alignment vertical="center"/>
    </xf>
    <xf numFmtId="39" fontId="3" fillId="0" borderId="0" xfId="64" applyNumberFormat="1"/>
    <xf numFmtId="179" fontId="16" fillId="0" borderId="0" xfId="0" applyNumberFormat="1" applyFont="1" applyAlignment="1">
      <alignment vertical="center"/>
    </xf>
    <xf numFmtId="180" fontId="16" fillId="0" borderId="0" xfId="0" applyNumberFormat="1" applyFont="1" applyAlignment="1">
      <alignment vertical="center"/>
    </xf>
    <xf numFmtId="1" fontId="16" fillId="2" borderId="0" xfId="0" applyNumberFormat="1" applyFont="1" applyFill="1" applyAlignment="1">
      <alignment vertical="center"/>
    </xf>
    <xf numFmtId="174" fontId="16" fillId="2" borderId="0" xfId="4" applyNumberFormat="1" applyFont="1" applyFill="1" applyBorder="1" applyAlignment="1">
      <alignment vertical="center"/>
    </xf>
    <xf numFmtId="0" fontId="34" fillId="2" borderId="0" xfId="0" applyFont="1" applyFill="1" applyAlignment="1">
      <alignment horizontal="right" vertical="center" wrapText="1"/>
    </xf>
    <xf numFmtId="43" fontId="16" fillId="2" borderId="0" xfId="4" applyFont="1" applyFill="1" applyBorder="1" applyAlignment="1">
      <alignment vertical="center"/>
    </xf>
    <xf numFmtId="43" fontId="36" fillId="2" borderId="0" xfId="4" applyFont="1" applyFill="1" applyBorder="1" applyAlignment="1">
      <alignment vertical="center"/>
    </xf>
    <xf numFmtId="43" fontId="36" fillId="2" borderId="16" xfId="4" applyFont="1" applyFill="1" applyBorder="1" applyAlignment="1">
      <alignment vertical="center"/>
    </xf>
    <xf numFmtId="43" fontId="16" fillId="2" borderId="16" xfId="4" applyFont="1" applyFill="1" applyBorder="1" applyAlignment="1">
      <alignment vertical="center"/>
    </xf>
    <xf numFmtId="174" fontId="16" fillId="2" borderId="16" xfId="4" applyNumberFormat="1" applyFont="1" applyFill="1" applyBorder="1" applyAlignment="1">
      <alignment vertical="center"/>
    </xf>
    <xf numFmtId="174" fontId="16" fillId="0" borderId="0" xfId="0" applyNumberFormat="1" applyFont="1" applyAlignment="1">
      <alignment vertical="center" wrapText="1"/>
    </xf>
    <xf numFmtId="174" fontId="16" fillId="45" borderId="0" xfId="4" applyNumberFormat="1" applyFont="1" applyFill="1" applyBorder="1" applyAlignment="1">
      <alignment vertical="center"/>
    </xf>
    <xf numFmtId="174" fontId="16" fillId="44" borderId="0" xfId="4" applyNumberFormat="1" applyFont="1" applyFill="1" applyBorder="1" applyAlignment="1">
      <alignment vertical="center"/>
    </xf>
    <xf numFmtId="174" fontId="16" fillId="44" borderId="16" xfId="4" applyNumberFormat="1" applyFont="1" applyFill="1" applyBorder="1" applyAlignment="1">
      <alignment vertical="center"/>
    </xf>
    <xf numFmtId="2" fontId="70" fillId="0" borderId="0" xfId="0" applyNumberFormat="1" applyFont="1" applyFill="1"/>
    <xf numFmtId="4" fontId="16" fillId="0" borderId="0" xfId="0" applyNumberFormat="1" applyFont="1" applyFill="1" applyAlignment="1">
      <alignment horizontal="right" vertical="center" wrapText="1"/>
    </xf>
    <xf numFmtId="169" fontId="16" fillId="2" borderId="0" xfId="0" applyNumberFormat="1" applyFont="1" applyFill="1" applyAlignment="1">
      <alignment horizontal="right" vertical="center" wrapText="1"/>
    </xf>
    <xf numFmtId="1" fontId="16" fillId="2" borderId="0" xfId="0" applyNumberFormat="1" applyFont="1" applyFill="1" applyAlignment="1">
      <alignment horizontal="right" vertical="center" wrapText="1"/>
    </xf>
    <xf numFmtId="49" fontId="16" fillId="0" borderId="0" xfId="0" applyNumberFormat="1" applyFont="1" applyAlignment="1">
      <alignment horizontal="left" vertical="top" wrapText="1"/>
    </xf>
    <xf numFmtId="49" fontId="17" fillId="2" borderId="0" xfId="0" applyNumberFormat="1" applyFont="1" applyFill="1" applyAlignment="1">
      <alignment vertical="top" wrapText="1"/>
    </xf>
    <xf numFmtId="49" fontId="17" fillId="2" borderId="0" xfId="0" applyNumberFormat="1" applyFont="1" applyFill="1" applyAlignment="1">
      <alignment horizontal="left" vertical="top" wrapText="1"/>
    </xf>
    <xf numFmtId="0" fontId="20" fillId="0" borderId="0" xfId="0" applyFont="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vertical="center" wrapText="1"/>
    </xf>
    <xf numFmtId="0" fontId="16" fillId="0" borderId="0" xfId="0" applyFont="1" applyAlignment="1">
      <alignment horizontal="left" vertical="center" wrapText="1"/>
    </xf>
    <xf numFmtId="0" fontId="23" fillId="42" borderId="0" xfId="0" applyFont="1" applyFill="1" applyAlignment="1">
      <alignment horizontal="left" vertical="center" wrapText="1"/>
    </xf>
    <xf numFmtId="0" fontId="45" fillId="0" borderId="0" xfId="0" applyFont="1" applyAlignment="1">
      <alignment horizontal="left" vertical="top" wrapText="1"/>
    </xf>
    <xf numFmtId="0" fontId="23" fillId="42" borderId="22" xfId="0" applyFont="1" applyFill="1" applyBorder="1" applyAlignment="1">
      <alignment horizontal="left" vertical="top" wrapText="1"/>
    </xf>
    <xf numFmtId="0" fontId="23" fillId="42" borderId="22" xfId="0" applyFont="1" applyFill="1" applyBorder="1" applyAlignment="1">
      <alignment horizontal="left" vertical="center" wrapText="1"/>
    </xf>
    <xf numFmtId="0" fontId="20" fillId="0" borderId="24" xfId="0" applyFont="1" applyBorder="1" applyAlignment="1">
      <alignment horizontal="left" vertical="top" wrapText="1"/>
    </xf>
    <xf numFmtId="0" fontId="20" fillId="0" borderId="0" xfId="0" applyFont="1" applyAlignment="1">
      <alignment horizontal="left" vertical="top" wrapText="1"/>
    </xf>
    <xf numFmtId="0" fontId="23" fillId="42" borderId="0" xfId="0" applyFont="1" applyFill="1" applyAlignment="1">
      <alignment horizontal="right" vertical="center" wrapText="1"/>
    </xf>
    <xf numFmtId="1" fontId="36" fillId="0" borderId="0" xfId="0" applyNumberFormat="1" applyFont="1" applyAlignment="1">
      <alignment horizontal="left" vertical="center" wrapText="1"/>
    </xf>
    <xf numFmtId="0" fontId="20" fillId="0" borderId="0" xfId="0" applyFont="1" applyAlignment="1">
      <alignment horizontal="left" vertical="center"/>
    </xf>
    <xf numFmtId="0" fontId="23" fillId="42" borderId="0" xfId="0" applyFont="1" applyFill="1" applyAlignment="1">
      <alignment horizontal="center" vertical="center" wrapText="1"/>
    </xf>
    <xf numFmtId="0" fontId="45" fillId="0" borderId="0" xfId="0" applyFont="1" applyAlignment="1">
      <alignment horizontal="left" vertical="center" wrapText="1"/>
    </xf>
    <xf numFmtId="1" fontId="36" fillId="2" borderId="0" xfId="0" applyNumberFormat="1" applyFont="1" applyFill="1" applyAlignment="1">
      <alignment horizontal="left" vertical="center" wrapText="1"/>
    </xf>
    <xf numFmtId="176" fontId="16" fillId="0" borderId="16"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36" fillId="0" borderId="0" xfId="0" applyFont="1" applyAlignment="1">
      <alignment horizontal="left" vertical="center"/>
    </xf>
    <xf numFmtId="0" fontId="16" fillId="0" borderId="0" xfId="0" applyFont="1" applyAlignment="1">
      <alignment horizontal="left" vertical="center"/>
    </xf>
    <xf numFmtId="0" fontId="46" fillId="0" borderId="0" xfId="0" applyFont="1" applyAlignment="1">
      <alignment horizontal="left" vertical="center" wrapText="1"/>
    </xf>
    <xf numFmtId="0" fontId="20" fillId="0" borderId="0" xfId="0" applyFont="1" applyAlignment="1">
      <alignment vertical="center"/>
    </xf>
    <xf numFmtId="0" fontId="46" fillId="0" borderId="0" xfId="0" applyFont="1" applyAlignment="1">
      <alignment horizontal="left" vertical="center"/>
    </xf>
    <xf numFmtId="0" fontId="44" fillId="0" borderId="0" xfId="0" applyFont="1" applyAlignment="1">
      <alignment horizontal="left" vertical="center" wrapText="1"/>
    </xf>
    <xf numFmtId="0" fontId="20" fillId="0" borderId="18" xfId="0" applyFont="1" applyBorder="1" applyAlignment="1">
      <alignment vertical="center" wrapText="1"/>
    </xf>
    <xf numFmtId="9" fontId="36" fillId="0" borderId="16" xfId="0" applyNumberFormat="1" applyFont="1" applyBorder="1" applyAlignment="1">
      <alignment horizontal="center" vertical="center"/>
    </xf>
    <xf numFmtId="0" fontId="20" fillId="0" borderId="19" xfId="0" applyFont="1" applyBorder="1" applyAlignment="1">
      <alignment vertical="center" wrapText="1"/>
    </xf>
  </cellXfs>
  <cellStyles count="89">
    <cellStyle name=".KPI Bold Data Cell" xfId="19" xr:uid="{00000000-0005-0000-0000-000000000000}"/>
    <cellStyle name=".KPI Hierarchy 1" xfId="82" xr:uid="{00000000-0005-0000-0000-000001000000}"/>
    <cellStyle name=".KPI Hierarchy 2" xfId="81" xr:uid="{00000000-0005-0000-0000-000002000000}"/>
    <cellStyle name=".Split Level 1" xfId="60" xr:uid="{00000000-0005-0000-0000-000003000000}"/>
    <cellStyle name=".Split Level 2" xfId="77" xr:uid="{00000000-0005-0000-0000-000004000000}"/>
    <cellStyle name=".Split Level 3" xfId="45" xr:uid="{00000000-0005-0000-0000-000005000000}"/>
    <cellStyle name=".Split Level 3 New" xfId="80" xr:uid="{00000000-0005-0000-0000-000006000000}"/>
    <cellStyle name=".Split Level 4" xfId="79" xr:uid="{00000000-0005-0000-0000-000007000000}"/>
    <cellStyle name=".Split Measure" xfId="20" xr:uid="{00000000-0005-0000-0000-000008000000}"/>
    <cellStyle name=".Split Months" xfId="74" xr:uid="{00000000-0005-0000-0000-000009000000}"/>
    <cellStyle name=".Split Quarters" xfId="43" xr:uid="{00000000-0005-0000-0000-00000A000000}"/>
    <cellStyle name="Bad" xfId="15" builtinId="27"/>
    <cellStyle name="Comma" xfId="4" builtinId="3"/>
    <cellStyle name="Comma 2" xfId="7" xr:uid="{00000000-0005-0000-0000-00000D000000}"/>
    <cellStyle name="Comma 3" xfId="88" xr:uid="{00000000-0005-0000-0000-00000E000000}"/>
    <cellStyle name="Decimal" xfId="86" xr:uid="{00000000-0005-0000-0000-00000F000000}"/>
    <cellStyle name="Heading 1 2" xfId="8" xr:uid="{00000000-0005-0000-0000-000010000000}"/>
    <cellStyle name="KPI Data Cell" xfId="66" xr:uid="{00000000-0005-0000-0000-000011000000}"/>
    <cellStyle name="KPI Data Cell Bold" xfId="67" xr:uid="{00000000-0005-0000-0000-000012000000}"/>
    <cellStyle name="KPI Heading 1" xfId="68" xr:uid="{00000000-0005-0000-0000-000013000000}"/>
    <cellStyle name="KPI Heading 2" xfId="69" xr:uid="{00000000-0005-0000-0000-000014000000}"/>
    <cellStyle name="KPI Hierarchy 1" xfId="70" xr:uid="{00000000-0005-0000-0000-000015000000}"/>
    <cellStyle name="KPI Hierarchy 2" xfId="71" xr:uid="{00000000-0005-0000-0000-000016000000}"/>
    <cellStyle name="KPI Hierarchy 3" xfId="72" xr:uid="{00000000-0005-0000-0000-000017000000}"/>
    <cellStyle name="KPI Measure" xfId="73" xr:uid="{00000000-0005-0000-0000-000018000000}"/>
    <cellStyle name="Normal" xfId="0" builtinId="0"/>
    <cellStyle name="Normal 2" xfId="9" xr:uid="{00000000-0005-0000-0000-00001A000000}"/>
    <cellStyle name="Normal 2 2" xfId="64" xr:uid="{00000000-0005-0000-0000-00001B000000}"/>
    <cellStyle name="Normal 2 3" xfId="59" xr:uid="{00000000-0005-0000-0000-00001C000000}"/>
    <cellStyle name="Normal 3" xfId="17" xr:uid="{00000000-0005-0000-0000-00001D000000}"/>
    <cellStyle name="Normal 3 2" xfId="10" xr:uid="{00000000-0005-0000-0000-00001E000000}"/>
    <cellStyle name="Note" xfId="16" builtinId="10"/>
    <cellStyle name="Percent" xfId="1" builtinId="5"/>
    <cellStyle name="Percent 2" xfId="18" xr:uid="{00000000-0005-0000-0000-000021000000}"/>
    <cellStyle name="SafetyBold 2" xfId="83" xr:uid="{00000000-0005-0000-0000-000022000000}"/>
    <cellStyle name="SafetyBold1" xfId="87" xr:uid="{00000000-0005-0000-0000-000023000000}"/>
    <cellStyle name="SafetyNormal 1" xfId="84" xr:uid="{00000000-0005-0000-0000-000024000000}"/>
    <cellStyle name="SAPBEXstdData" xfId="2" xr:uid="{00000000-0005-0000-0000-000025000000}"/>
    <cellStyle name="SAPBorder" xfId="39" xr:uid="{00000000-0005-0000-0000-000026000000}"/>
    <cellStyle name="SAPDataCell" xfId="3" xr:uid="{00000000-0005-0000-0000-000027000000}"/>
    <cellStyle name="SAPDataCell 2" xfId="21" xr:uid="{00000000-0005-0000-0000-000028000000}"/>
    <cellStyle name="SAPDataCell No Decimal" xfId="85" xr:uid="{00000000-0005-0000-0000-000029000000}"/>
    <cellStyle name="SAPDataRemoved" xfId="40" xr:uid="{00000000-0005-0000-0000-00002A000000}"/>
    <cellStyle name="SAPDataTotalCell" xfId="14" xr:uid="{00000000-0005-0000-0000-00002B000000}"/>
    <cellStyle name="SAPDataTotalCell 2" xfId="22" xr:uid="{00000000-0005-0000-0000-00002C000000}"/>
    <cellStyle name="SAPDimensionCell" xfId="12" xr:uid="{00000000-0005-0000-0000-00002D000000}"/>
    <cellStyle name="SAPDimensionCell 2" xfId="75" xr:uid="{00000000-0005-0000-0000-00002E000000}"/>
    <cellStyle name="SAPEditableDataCell" xfId="24" xr:uid="{00000000-0005-0000-0000-00002F000000}"/>
    <cellStyle name="SAPEditableDataTotalCell" xfId="27" xr:uid="{00000000-0005-0000-0000-000030000000}"/>
    <cellStyle name="SAPEmphasized" xfId="50" xr:uid="{00000000-0005-0000-0000-000031000000}"/>
    <cellStyle name="SAPEmphasizedEditableDataCell" xfId="52" xr:uid="{00000000-0005-0000-0000-000032000000}"/>
    <cellStyle name="SAPEmphasizedEditableDataTotalCell" xfId="53" xr:uid="{00000000-0005-0000-0000-000033000000}"/>
    <cellStyle name="SAPEmphasizedLockedDataCell" xfId="56" xr:uid="{00000000-0005-0000-0000-000034000000}"/>
    <cellStyle name="SAPEmphasizedLockedDataTotalCell" xfId="57" xr:uid="{00000000-0005-0000-0000-000035000000}"/>
    <cellStyle name="SAPEmphasizedReadonlyDataCell" xfId="54" xr:uid="{00000000-0005-0000-0000-000036000000}"/>
    <cellStyle name="SAPEmphasizedReadonlyDataTotalCell" xfId="55" xr:uid="{00000000-0005-0000-0000-000037000000}"/>
    <cellStyle name="SAPEmphasizedTotal" xfId="51" xr:uid="{00000000-0005-0000-0000-000038000000}"/>
    <cellStyle name="SAPError" xfId="41" xr:uid="{00000000-0005-0000-0000-000039000000}"/>
    <cellStyle name="SAPExceptionLevel1" xfId="30" xr:uid="{00000000-0005-0000-0000-00003A000000}"/>
    <cellStyle name="SAPExceptionLevel2" xfId="31" xr:uid="{00000000-0005-0000-0000-00003B000000}"/>
    <cellStyle name="SAPExceptionLevel3" xfId="32" xr:uid="{00000000-0005-0000-0000-00003C000000}"/>
    <cellStyle name="SAPExceptionLevel4" xfId="33" xr:uid="{00000000-0005-0000-0000-00003D000000}"/>
    <cellStyle name="SAPExceptionLevel5" xfId="34" xr:uid="{00000000-0005-0000-0000-00003E000000}"/>
    <cellStyle name="SAPExceptionLevel6" xfId="35" xr:uid="{00000000-0005-0000-0000-00003F000000}"/>
    <cellStyle name="SAPExceptionLevel7" xfId="36" xr:uid="{00000000-0005-0000-0000-000040000000}"/>
    <cellStyle name="SAPExceptionLevel8" xfId="37" xr:uid="{00000000-0005-0000-0000-000041000000}"/>
    <cellStyle name="SAPExceptionLevel9" xfId="38" xr:uid="{00000000-0005-0000-0000-000042000000}"/>
    <cellStyle name="SAPFormula" xfId="58" xr:uid="{00000000-0005-0000-0000-000043000000}"/>
    <cellStyle name="SAPGroupingFillCell" xfId="23" xr:uid="{00000000-0005-0000-0000-000044000000}"/>
    <cellStyle name="SAPHierarchyCell" xfId="78" xr:uid="{00000000-0005-0000-0000-000045000000}"/>
    <cellStyle name="SAPHierarchyCell0" xfId="13" xr:uid="{00000000-0005-0000-0000-000046000000}"/>
    <cellStyle name="SAPHierarchyCell1" xfId="6" xr:uid="{00000000-0005-0000-0000-000047000000}"/>
    <cellStyle name="SAPHierarchyCell1 2" xfId="61" xr:uid="{00000000-0005-0000-0000-000048000000}"/>
    <cellStyle name="SAPHierarchyCell1 3" xfId="46" xr:uid="{00000000-0005-0000-0000-000049000000}"/>
    <cellStyle name="SAPHierarchyCell2" xfId="5" xr:uid="{00000000-0005-0000-0000-00004A000000}"/>
    <cellStyle name="SAPHierarchyCell2 2" xfId="62" xr:uid="{00000000-0005-0000-0000-00004B000000}"/>
    <cellStyle name="SAPHierarchyCell2 3" xfId="47" xr:uid="{00000000-0005-0000-0000-00004C000000}"/>
    <cellStyle name="SAPHierarchyCell3" xfId="48" xr:uid="{00000000-0005-0000-0000-00004D000000}"/>
    <cellStyle name="SAPHierarchyCell3 2" xfId="63" xr:uid="{00000000-0005-0000-0000-00004E000000}"/>
    <cellStyle name="SAPHierarchyCell4" xfId="49" xr:uid="{00000000-0005-0000-0000-00004F000000}"/>
    <cellStyle name="SAPHierarchyOddCell" xfId="65" xr:uid="{00000000-0005-0000-0000-000050000000}"/>
    <cellStyle name="SAPLockedDataCell" xfId="26" xr:uid="{00000000-0005-0000-0000-000051000000}"/>
    <cellStyle name="SAPLockedDataTotalCell" xfId="29" xr:uid="{00000000-0005-0000-0000-000052000000}"/>
    <cellStyle name="SAPMemberCell" xfId="11" xr:uid="{00000000-0005-0000-0000-000053000000}"/>
    <cellStyle name="SAPMemberCell 2" xfId="76" xr:uid="{00000000-0005-0000-0000-000054000000}"/>
    <cellStyle name="SAPMemberTotalCell" xfId="44" xr:uid="{00000000-0005-0000-0000-000055000000}"/>
    <cellStyle name="SAPMessageText" xfId="42" xr:uid="{00000000-0005-0000-0000-000056000000}"/>
    <cellStyle name="SAPReadonlyDataCell" xfId="25" xr:uid="{00000000-0005-0000-0000-000057000000}"/>
    <cellStyle name="SAPReadonlyDataTotalCell" xfId="28" xr:uid="{00000000-0005-0000-0000-000058000000}"/>
  </cellStyles>
  <dxfs count="0"/>
  <tableStyles count="0" defaultTableStyle="TableStyleMedium2" defaultPivotStyle="PivotStyleLight16"/>
  <colors>
    <mruColors>
      <color rgb="FF002F66"/>
      <color rgb="FF4C4C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137160</xdr:rowOff>
    </xdr:from>
    <xdr:to>
      <xdr:col>3</xdr:col>
      <xdr:colOff>281250</xdr:colOff>
      <xdr:row>8</xdr:row>
      <xdr:rowOff>317500</xdr:rowOff>
    </xdr:to>
    <xdr:pic>
      <xdr:nvPicPr>
        <xdr:cNvPr id="2" name="Picture 1">
          <a:extLst>
            <a:ext uri="{FF2B5EF4-FFF2-40B4-BE49-F238E27FC236}">
              <a16:creationId xmlns:a16="http://schemas.microsoft.com/office/drawing/2014/main" id="{C6D003EA-DDA4-4289-86C0-0020316E6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37160"/>
          <a:ext cx="2201490" cy="1501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866775</xdr:colOff>
      <xdr:row>10</xdr:row>
      <xdr:rowOff>128587</xdr:rowOff>
    </xdr:from>
    <xdr:ext cx="65" cy="172227"/>
    <xdr:sp macro="" textlink="">
      <xdr:nvSpPr>
        <xdr:cNvPr id="2" name="TextBox 1">
          <a:extLst>
            <a:ext uri="{FF2B5EF4-FFF2-40B4-BE49-F238E27FC236}">
              <a16:creationId xmlns:a16="http://schemas.microsoft.com/office/drawing/2014/main" id="{3921F3F0-7BD6-81E1-E2DD-B17247FC7805}"/>
            </a:ext>
          </a:extLst>
        </xdr:cNvPr>
        <xdr:cNvSpPr txBox="1"/>
      </xdr:nvSpPr>
      <xdr:spPr>
        <a:xfrm>
          <a:off x="8458200" y="260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autoPageBreaks="0"/>
  </sheetPr>
  <dimension ref="A7:T16"/>
  <sheetViews>
    <sheetView showGridLines="0" tabSelected="1" zoomScaleNormal="100" workbookViewId="0"/>
  </sheetViews>
  <sheetFormatPr defaultColWidth="8.85546875" defaultRowHeight="15" x14ac:dyDescent="0.25"/>
  <cols>
    <col min="1" max="16384" width="8.85546875" style="1"/>
  </cols>
  <sheetData>
    <row r="7" spans="1:20" ht="20.100000000000001" customHeight="1" x14ac:dyDescent="0.25"/>
    <row r="8" spans="1:20" hidden="1" x14ac:dyDescent="0.25"/>
    <row r="9" spans="1:20" ht="60.95" customHeight="1" x14ac:dyDescent="0.25">
      <c r="A9" s="6" t="s">
        <v>517</v>
      </c>
    </row>
    <row r="10" spans="1:20" ht="18.75" customHeight="1" x14ac:dyDescent="0.3">
      <c r="A10" s="2"/>
    </row>
    <row r="11" spans="1:20" ht="58.5" customHeight="1" x14ac:dyDescent="0.25">
      <c r="A11" s="494" t="s">
        <v>787</v>
      </c>
      <c r="B11" s="494"/>
      <c r="C11" s="494"/>
      <c r="D11" s="494"/>
      <c r="E11" s="494"/>
      <c r="F11" s="494"/>
      <c r="G11" s="494"/>
      <c r="H11" s="494"/>
      <c r="I11" s="494"/>
      <c r="J11" s="494"/>
      <c r="K11" s="493"/>
      <c r="L11" s="493"/>
      <c r="M11" s="493"/>
      <c r="N11" s="493"/>
      <c r="O11" s="493"/>
      <c r="P11" s="493"/>
      <c r="Q11" s="493"/>
      <c r="R11" s="493"/>
      <c r="S11" s="493"/>
      <c r="T11" s="493"/>
    </row>
    <row r="12" spans="1:20" ht="46.5" customHeight="1" x14ac:dyDescent="0.25">
      <c r="A12" s="494" t="s">
        <v>788</v>
      </c>
      <c r="B12" s="494"/>
      <c r="C12" s="494"/>
      <c r="D12" s="494"/>
      <c r="E12" s="494"/>
      <c r="F12" s="494"/>
      <c r="G12" s="494"/>
      <c r="H12" s="494"/>
      <c r="I12" s="494"/>
      <c r="J12" s="494"/>
      <c r="K12" s="3"/>
      <c r="L12" s="3"/>
      <c r="M12" s="3"/>
      <c r="N12" s="3"/>
      <c r="O12" s="3"/>
      <c r="P12" s="3"/>
      <c r="Q12" s="3"/>
      <c r="R12" s="3"/>
      <c r="S12" s="3"/>
      <c r="T12" s="3"/>
    </row>
    <row r="13" spans="1:20" ht="37.5" customHeight="1" x14ac:dyDescent="0.25">
      <c r="A13" s="494" t="s">
        <v>302</v>
      </c>
      <c r="B13" s="494"/>
      <c r="C13" s="494"/>
      <c r="D13" s="494"/>
      <c r="E13" s="494"/>
      <c r="F13" s="494"/>
      <c r="G13" s="494"/>
      <c r="H13" s="494"/>
      <c r="I13" s="494"/>
      <c r="J13" s="494"/>
      <c r="K13" s="3"/>
      <c r="L13" s="3"/>
      <c r="M13" s="3"/>
      <c r="N13" s="3"/>
      <c r="O13" s="3"/>
      <c r="P13" s="3"/>
      <c r="Q13" s="3"/>
      <c r="R13" s="3"/>
      <c r="S13" s="3"/>
      <c r="T13" s="3"/>
    </row>
    <row r="14" spans="1:20" ht="48.75" customHeight="1" x14ac:dyDescent="0.25">
      <c r="A14" s="494" t="s">
        <v>789</v>
      </c>
      <c r="B14" s="494"/>
      <c r="C14" s="494"/>
      <c r="D14" s="494"/>
      <c r="E14" s="494"/>
      <c r="F14" s="494"/>
      <c r="G14" s="494"/>
      <c r="H14" s="494"/>
      <c r="I14" s="494"/>
      <c r="J14" s="494"/>
      <c r="K14" s="3"/>
      <c r="L14" s="3"/>
      <c r="M14" s="3"/>
      <c r="N14" s="3"/>
      <c r="O14" s="3"/>
      <c r="P14" s="3"/>
      <c r="Q14" s="3"/>
      <c r="R14" s="3"/>
      <c r="S14" s="3"/>
      <c r="T14" s="3"/>
    </row>
    <row r="15" spans="1:20" ht="32.25" customHeight="1" x14ac:dyDescent="0.25">
      <c r="A15" s="492" t="s">
        <v>303</v>
      </c>
      <c r="B15" s="492"/>
      <c r="C15" s="492"/>
      <c r="D15" s="492"/>
      <c r="E15" s="492"/>
      <c r="F15" s="492"/>
      <c r="G15" s="492"/>
      <c r="H15" s="492"/>
      <c r="I15" s="492"/>
      <c r="J15" s="492"/>
      <c r="K15" s="3"/>
      <c r="L15" s="3"/>
      <c r="M15" s="3"/>
      <c r="N15" s="3"/>
      <c r="O15" s="3"/>
      <c r="P15" s="3"/>
      <c r="Q15" s="3"/>
      <c r="R15" s="3"/>
      <c r="S15" s="3"/>
      <c r="T15" s="3"/>
    </row>
    <row r="16" spans="1:20" ht="42.75" customHeight="1" x14ac:dyDescent="0.25">
      <c r="A16" s="492" t="s">
        <v>790</v>
      </c>
      <c r="B16" s="492"/>
      <c r="C16" s="492"/>
      <c r="D16" s="492"/>
      <c r="E16" s="492"/>
      <c r="F16" s="492"/>
      <c r="G16" s="492"/>
      <c r="H16" s="492"/>
      <c r="I16" s="492"/>
      <c r="J16" s="492"/>
      <c r="K16" s="5"/>
      <c r="L16" s="5"/>
      <c r="M16" s="5"/>
      <c r="N16" s="5"/>
      <c r="O16" s="5"/>
      <c r="P16" s="5"/>
      <c r="Q16" s="5"/>
      <c r="R16" s="5"/>
      <c r="S16" s="5"/>
      <c r="T16" s="5"/>
    </row>
  </sheetData>
  <sheetProtection algorithmName="SHA-512" hashValue="+2qC8KJ/gzeO96c59inkCKCdBA1Tg5846ZtWJJQf0KkI+vYdd3bI8KcsDFRfET4AI6gzZBGcMo9aY8TFN5G/pw==" saltValue="+VOmZzXT5d47CQbGaovQww==" spinCount="100000" sheet="1" objects="1" scenarios="1"/>
  <mergeCells count="7">
    <mergeCell ref="A15:J15"/>
    <mergeCell ref="A16:J16"/>
    <mergeCell ref="K11:T11"/>
    <mergeCell ref="A14:J14"/>
    <mergeCell ref="A12:J12"/>
    <mergeCell ref="A13:J13"/>
    <mergeCell ref="A11:J11"/>
  </mergeCell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autoPageBreaks="0" fitToPage="1"/>
  </sheetPr>
  <dimension ref="A1:G38"/>
  <sheetViews>
    <sheetView showGridLines="0" workbookViewId="0">
      <selection activeCell="A23" sqref="A23"/>
    </sheetView>
  </sheetViews>
  <sheetFormatPr defaultColWidth="8.85546875" defaultRowHeight="19.899999999999999" customHeight="1" x14ac:dyDescent="0.25"/>
  <cols>
    <col min="1" max="1" width="50.7109375" style="9" customWidth="1"/>
    <col min="2" max="7" width="13.7109375" style="9" customWidth="1"/>
    <col min="8" max="16384" width="8.85546875" style="9"/>
  </cols>
  <sheetData>
    <row r="1" spans="1:7" ht="40.15" customHeight="1" thickBot="1" x14ac:dyDescent="0.3">
      <c r="A1" s="156" t="s">
        <v>593</v>
      </c>
      <c r="B1" s="4" t="s">
        <v>101</v>
      </c>
      <c r="C1" s="4" t="s">
        <v>710</v>
      </c>
      <c r="D1" s="4" t="s">
        <v>573</v>
      </c>
      <c r="E1" s="4" t="s">
        <v>591</v>
      </c>
      <c r="F1" s="4" t="s">
        <v>592</v>
      </c>
      <c r="G1" s="4" t="s">
        <v>84</v>
      </c>
    </row>
    <row r="2" spans="1:7" ht="19.899999999999999" customHeight="1" x14ac:dyDescent="0.25">
      <c r="A2" s="11" t="s">
        <v>3</v>
      </c>
      <c r="B2" s="157">
        <v>154</v>
      </c>
      <c r="C2" s="157">
        <v>1</v>
      </c>
      <c r="D2" s="157">
        <v>7</v>
      </c>
      <c r="E2" s="157">
        <v>902</v>
      </c>
      <c r="F2" s="157">
        <v>206</v>
      </c>
      <c r="G2" s="157">
        <v>1269</v>
      </c>
    </row>
    <row r="3" spans="1:7" ht="19.899999999999999" customHeight="1" x14ac:dyDescent="0.25">
      <c r="A3" s="11" t="s">
        <v>4</v>
      </c>
      <c r="B3" s="157">
        <v>41</v>
      </c>
      <c r="C3" s="157">
        <v>5</v>
      </c>
      <c r="D3" s="157">
        <v>3</v>
      </c>
      <c r="E3" s="157">
        <v>205</v>
      </c>
      <c r="F3" s="157">
        <v>61</v>
      </c>
      <c r="G3" s="157">
        <v>315</v>
      </c>
    </row>
    <row r="4" spans="1:7" ht="19.899999999999999" customHeight="1" x14ac:dyDescent="0.25">
      <c r="A4" s="11" t="s">
        <v>2</v>
      </c>
      <c r="B4" s="157">
        <v>110</v>
      </c>
      <c r="C4" s="157" t="s">
        <v>660</v>
      </c>
      <c r="D4" s="157">
        <v>3</v>
      </c>
      <c r="E4" s="157">
        <v>292</v>
      </c>
      <c r="F4" s="157" t="s">
        <v>661</v>
      </c>
      <c r="G4" s="157">
        <v>408</v>
      </c>
    </row>
    <row r="5" spans="1:7" ht="19.899999999999999" customHeight="1" x14ac:dyDescent="0.25">
      <c r="A5" s="11" t="s">
        <v>1</v>
      </c>
      <c r="B5" s="157">
        <v>93</v>
      </c>
      <c r="C5" s="157">
        <v>9</v>
      </c>
      <c r="D5" s="157" t="s">
        <v>662</v>
      </c>
      <c r="E5" s="157">
        <v>701</v>
      </c>
      <c r="F5" s="157">
        <v>248</v>
      </c>
      <c r="G5" s="157">
        <v>1103</v>
      </c>
    </row>
    <row r="6" spans="1:7" ht="19.899999999999999" customHeight="1" x14ac:dyDescent="0.25">
      <c r="A6" s="11" t="s">
        <v>86</v>
      </c>
      <c r="B6" s="157">
        <v>66</v>
      </c>
      <c r="C6" s="157" t="s">
        <v>588</v>
      </c>
      <c r="D6" s="157">
        <v>388</v>
      </c>
      <c r="E6" s="157">
        <v>1</v>
      </c>
      <c r="F6" s="157">
        <v>40</v>
      </c>
      <c r="G6" s="157">
        <v>495</v>
      </c>
    </row>
    <row r="7" spans="1:7" ht="19.899999999999999" customHeight="1" thickBot="1" x14ac:dyDescent="0.3">
      <c r="A7" s="147" t="s">
        <v>87</v>
      </c>
      <c r="B7" s="158" t="s">
        <v>663</v>
      </c>
      <c r="C7" s="158">
        <v>16</v>
      </c>
      <c r="D7" s="158">
        <v>454</v>
      </c>
      <c r="E7" s="158">
        <v>2101</v>
      </c>
      <c r="F7" s="158">
        <v>558</v>
      </c>
      <c r="G7" s="158">
        <v>3591</v>
      </c>
    </row>
    <row r="8" spans="1:7" s="131" customFormat="1" ht="15.75" customHeight="1" x14ac:dyDescent="0.25">
      <c r="A8" s="129" t="s">
        <v>791</v>
      </c>
      <c r="B8" s="129"/>
      <c r="C8" s="129"/>
      <c r="D8" s="129"/>
      <c r="E8" s="129"/>
      <c r="F8" s="130"/>
      <c r="G8" s="130"/>
    </row>
    <row r="9" spans="1:7" s="131" customFormat="1" ht="13.5" customHeight="1" x14ac:dyDescent="0.25">
      <c r="A9" s="129" t="s">
        <v>712</v>
      </c>
      <c r="B9" s="129"/>
      <c r="C9" s="129"/>
      <c r="D9" s="129"/>
      <c r="E9" s="129"/>
      <c r="F9" s="130"/>
      <c r="G9" s="130"/>
    </row>
    <row r="10" spans="1:7" s="131" customFormat="1" ht="15" customHeight="1" x14ac:dyDescent="0.25">
      <c r="A10" s="495" t="s">
        <v>711</v>
      </c>
      <c r="B10" s="495"/>
      <c r="C10" s="495"/>
      <c r="D10" s="495"/>
      <c r="E10" s="129"/>
      <c r="F10" s="130"/>
      <c r="G10" s="130"/>
    </row>
    <row r="11" spans="1:7" s="131" customFormat="1" ht="13.5" customHeight="1" x14ac:dyDescent="0.25">
      <c r="A11" s="129" t="s">
        <v>713</v>
      </c>
      <c r="B11" s="129"/>
      <c r="C11" s="129"/>
      <c r="D11" s="129"/>
      <c r="E11" s="129"/>
      <c r="F11" s="130"/>
      <c r="G11" s="130"/>
    </row>
    <row r="12" spans="1:7" s="31" customFormat="1" ht="12.75" customHeight="1" x14ac:dyDescent="0.25">
      <c r="A12" s="495" t="s">
        <v>714</v>
      </c>
      <c r="B12" s="495"/>
      <c r="C12" s="495"/>
      <c r="D12" s="495"/>
      <c r="E12" s="495"/>
      <c r="F12" s="49"/>
      <c r="G12" s="49"/>
    </row>
    <row r="13" spans="1:7" s="31" customFormat="1" ht="19.899999999999999" customHeight="1" x14ac:dyDescent="0.25">
      <c r="A13" s="146"/>
      <c r="B13" s="146"/>
      <c r="C13" s="146"/>
      <c r="D13" s="146"/>
      <c r="E13" s="146"/>
      <c r="F13" s="49"/>
      <c r="G13" s="49"/>
    </row>
    <row r="14" spans="1:7" ht="19.899999999999999" customHeight="1" x14ac:dyDescent="0.25">
      <c r="A14" s="7" t="s">
        <v>307</v>
      </c>
      <c r="B14" s="4">
        <v>2021</v>
      </c>
      <c r="C14" s="4">
        <v>2020</v>
      </c>
      <c r="D14" s="4">
        <v>2019</v>
      </c>
      <c r="E14" s="4">
        <v>2018</v>
      </c>
    </row>
    <row r="15" spans="1:7" ht="19.899999999999999" customHeight="1" x14ac:dyDescent="0.25">
      <c r="A15" s="11" t="s">
        <v>3</v>
      </c>
      <c r="B15" s="157">
        <v>1269</v>
      </c>
      <c r="C15" s="157">
        <v>1013</v>
      </c>
      <c r="D15" s="157">
        <v>984</v>
      </c>
      <c r="E15" s="157">
        <v>1062</v>
      </c>
    </row>
    <row r="16" spans="1:7" ht="19.899999999999999" customHeight="1" x14ac:dyDescent="0.25">
      <c r="A16" s="11" t="s">
        <v>4</v>
      </c>
      <c r="B16" s="157">
        <v>315</v>
      </c>
      <c r="C16" s="157">
        <v>273</v>
      </c>
      <c r="D16" s="157">
        <v>295</v>
      </c>
      <c r="E16" s="157">
        <v>258</v>
      </c>
      <c r="F16" s="12"/>
      <c r="G16" s="12"/>
    </row>
    <row r="17" spans="1:5" ht="19.899999999999999" customHeight="1" x14ac:dyDescent="0.25">
      <c r="A17" s="11" t="s">
        <v>2</v>
      </c>
      <c r="B17" s="157">
        <v>408</v>
      </c>
      <c r="C17" s="157">
        <v>283</v>
      </c>
      <c r="D17" s="157">
        <v>286</v>
      </c>
      <c r="E17" s="157">
        <v>336</v>
      </c>
    </row>
    <row r="18" spans="1:5" ht="19.899999999999999" customHeight="1" x14ac:dyDescent="0.25">
      <c r="A18" s="11" t="s">
        <v>85</v>
      </c>
      <c r="B18" s="157">
        <v>1103</v>
      </c>
      <c r="C18" s="157">
        <v>887</v>
      </c>
      <c r="D18" s="157">
        <v>810</v>
      </c>
      <c r="E18" s="157">
        <v>855</v>
      </c>
    </row>
    <row r="19" spans="1:5" ht="19.899999999999999" customHeight="1" x14ac:dyDescent="0.25">
      <c r="A19" s="11" t="s">
        <v>86</v>
      </c>
      <c r="B19" s="157">
        <v>495</v>
      </c>
      <c r="C19" s="157">
        <v>394</v>
      </c>
      <c r="D19" s="157">
        <v>203</v>
      </c>
      <c r="E19" s="157">
        <v>200</v>
      </c>
    </row>
    <row r="20" spans="1:5" ht="19.899999999999999" customHeight="1" thickBot="1" x14ac:dyDescent="0.3">
      <c r="A20" s="147" t="s">
        <v>87</v>
      </c>
      <c r="B20" s="158">
        <v>3591</v>
      </c>
      <c r="C20" s="158">
        <v>2849</v>
      </c>
      <c r="D20" s="158">
        <v>2577</v>
      </c>
      <c r="E20" s="158">
        <v>2711</v>
      </c>
    </row>
    <row r="21" spans="1:5" ht="19.899999999999999" customHeight="1" x14ac:dyDescent="0.25">
      <c r="A21" s="52"/>
      <c r="B21" s="52"/>
      <c r="C21" s="52"/>
    </row>
    <row r="33" spans="7:7" ht="19.899999999999999" customHeight="1" x14ac:dyDescent="0.25">
      <c r="G33" s="53"/>
    </row>
    <row r="34" spans="7:7" ht="19.899999999999999" customHeight="1" x14ac:dyDescent="0.25">
      <c r="G34" s="53"/>
    </row>
    <row r="35" spans="7:7" ht="19.899999999999999" customHeight="1" x14ac:dyDescent="0.25">
      <c r="G35" s="53"/>
    </row>
    <row r="36" spans="7:7" ht="19.899999999999999" customHeight="1" x14ac:dyDescent="0.25">
      <c r="G36" s="53"/>
    </row>
    <row r="37" spans="7:7" ht="19.899999999999999" customHeight="1" x14ac:dyDescent="0.25">
      <c r="G37" s="53"/>
    </row>
    <row r="38" spans="7:7" ht="19.899999999999999" customHeight="1" x14ac:dyDescent="0.25">
      <c r="G38" s="53"/>
    </row>
  </sheetData>
  <sheetProtection algorithmName="SHA-512" hashValue="irZq5jB3jnp705j7oefKCLIknTEbS4bSE6oE4wiYJ1VBJZzliXbzubgBF4Cwt6UHoTw7n+UbaQpGBLY9GIyq6w==" saltValue="BOIXLV5bMIlGYPzlDlvGnw==" spinCount="100000" sheet="1" objects="1" scenarios="1"/>
  <mergeCells count="2">
    <mergeCell ref="A10:D10"/>
    <mergeCell ref="A12:E12"/>
  </mergeCells>
  <pageMargins left="0.7" right="0.7" top="0.75" bottom="0.75" header="0.3" footer="0.3"/>
  <pageSetup paperSize="8" scale="9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G8"/>
  <sheetViews>
    <sheetView showGridLines="0" zoomScaleNormal="100" workbookViewId="0">
      <selection activeCell="A19" sqref="A19"/>
    </sheetView>
  </sheetViews>
  <sheetFormatPr defaultColWidth="9.140625" defaultRowHeight="19.899999999999999" customHeight="1" x14ac:dyDescent="0.25"/>
  <cols>
    <col min="1" max="1" width="50.7109375" style="9" customWidth="1"/>
    <col min="2" max="7" width="13.7109375" style="9" customWidth="1"/>
    <col min="8" max="16384" width="9.140625" style="9"/>
  </cols>
  <sheetData>
    <row r="1" spans="1:7" ht="19.899999999999999" customHeight="1" x14ac:dyDescent="0.25">
      <c r="A1" s="7" t="s">
        <v>586</v>
      </c>
      <c r="B1" s="4" t="s">
        <v>24</v>
      </c>
      <c r="C1" s="4" t="s">
        <v>35</v>
      </c>
      <c r="D1" s="4" t="s">
        <v>34</v>
      </c>
      <c r="E1" s="4" t="s">
        <v>3</v>
      </c>
    </row>
    <row r="2" spans="1:7" ht="19.899999999999999" customHeight="1" x14ac:dyDescent="0.25">
      <c r="A2" s="11" t="s">
        <v>587</v>
      </c>
      <c r="B2" s="157">
        <v>2.5</v>
      </c>
      <c r="C2" s="157">
        <v>54.2</v>
      </c>
      <c r="D2" s="157">
        <v>5.8</v>
      </c>
      <c r="E2" s="157">
        <v>46.2</v>
      </c>
    </row>
    <row r="3" spans="1:7" ht="19.899999999999999" customHeight="1" x14ac:dyDescent="0.25">
      <c r="A3" s="11" t="s">
        <v>589</v>
      </c>
      <c r="B3" s="157" t="s">
        <v>590</v>
      </c>
      <c r="C3" s="157">
        <v>193.7</v>
      </c>
      <c r="D3" s="157">
        <v>55.6</v>
      </c>
      <c r="E3" s="157">
        <v>159.5</v>
      </c>
    </row>
    <row r="4" spans="1:7" ht="19.899999999999999" customHeight="1" x14ac:dyDescent="0.25">
      <c r="A4" s="11" t="s">
        <v>671</v>
      </c>
      <c r="B4" s="157"/>
      <c r="C4" s="157">
        <v>51</v>
      </c>
      <c r="D4" s="157"/>
      <c r="E4" s="157"/>
    </row>
    <row r="5" spans="1:7" ht="19.899999999999999" customHeight="1" x14ac:dyDescent="0.25">
      <c r="A5" s="11" t="s">
        <v>718</v>
      </c>
      <c r="B5" s="157"/>
      <c r="C5" s="157">
        <v>24</v>
      </c>
      <c r="D5" s="157">
        <v>3</v>
      </c>
      <c r="E5" s="157"/>
    </row>
    <row r="6" spans="1:7" ht="19.899999999999999" customHeight="1" thickBot="1" x14ac:dyDescent="0.3">
      <c r="A6" s="148" t="s">
        <v>23</v>
      </c>
      <c r="B6" s="158">
        <f>SUM(B2:B4)</f>
        <v>2.5</v>
      </c>
      <c r="C6" s="158">
        <f>SUM(C2:C5)</f>
        <v>322.89999999999998</v>
      </c>
      <c r="D6" s="158">
        <v>65</v>
      </c>
      <c r="E6" s="158">
        <f t="shared" ref="E6" si="0">SUM(E2:E4)</f>
        <v>205.7</v>
      </c>
    </row>
    <row r="7" spans="1:7" ht="19.899999999999999" customHeight="1" thickBot="1" x14ac:dyDescent="0.3">
      <c r="A7" s="148" t="s">
        <v>719</v>
      </c>
      <c r="B7" s="360">
        <v>2</v>
      </c>
      <c r="C7" s="360">
        <v>54</v>
      </c>
      <c r="D7" s="360">
        <v>56</v>
      </c>
      <c r="E7" s="360">
        <v>28</v>
      </c>
      <c r="F7" s="320"/>
      <c r="G7" s="320"/>
    </row>
    <row r="8" spans="1:7" s="133" customFormat="1" ht="19.899999999999999" customHeight="1" x14ac:dyDescent="0.25">
      <c r="A8" s="496" t="s">
        <v>720</v>
      </c>
      <c r="B8" s="496"/>
      <c r="C8" s="496"/>
      <c r="D8" s="132"/>
      <c r="E8" s="129"/>
      <c r="F8" s="129"/>
      <c r="G8" s="132"/>
    </row>
  </sheetData>
  <sheetProtection algorithmName="SHA-512" hashValue="7WNGeaQMdBcgQeZI5fBgn2sZRie2FzymHBTT5J34QukTH2tA/DylGh5nULttAz7psoWMZpB/0eHwJ4u88ga6Yw==" saltValue="n6YcrMl8Epq3mwP7d7CjFA==" spinCount="100000" sheet="1" objects="1" scenarios="1"/>
  <mergeCells count="1">
    <mergeCell ref="A8:C8"/>
  </mergeCells>
  <pageMargins left="0.7" right="0.7" top="0.75" bottom="0.75" header="0.3" footer="0.3"/>
  <pageSetup paperSize="9" scale="65"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autoPageBreaks="0"/>
  </sheetPr>
  <dimension ref="A1:L15"/>
  <sheetViews>
    <sheetView showGridLines="0" zoomScaleNormal="100" workbookViewId="0">
      <selection activeCell="E29" sqref="E29"/>
    </sheetView>
  </sheetViews>
  <sheetFormatPr defaultColWidth="8.85546875" defaultRowHeight="19.899999999999999" customHeight="1" x14ac:dyDescent="0.25"/>
  <cols>
    <col min="1" max="1" width="50.7109375" style="9" customWidth="1"/>
    <col min="2" max="5" width="13.7109375" style="9" customWidth="1"/>
    <col min="6" max="16384" width="8.85546875" style="9"/>
  </cols>
  <sheetData>
    <row r="1" spans="1:12" ht="40.15" customHeight="1" x14ac:dyDescent="0.25">
      <c r="A1" s="7" t="s">
        <v>792</v>
      </c>
      <c r="B1" s="4">
        <v>2021</v>
      </c>
      <c r="C1" s="4" t="s">
        <v>828</v>
      </c>
      <c r="D1" s="4">
        <v>2019</v>
      </c>
      <c r="E1" s="4">
        <v>2018</v>
      </c>
    </row>
    <row r="2" spans="1:12" ht="19.899999999999999" customHeight="1" x14ac:dyDescent="0.25">
      <c r="A2" s="41" t="s">
        <v>670</v>
      </c>
      <c r="B2" s="157">
        <v>383</v>
      </c>
      <c r="C2" s="157">
        <f>802300/1000</f>
        <v>802.3</v>
      </c>
      <c r="D2" s="157">
        <f>298770/1000</f>
        <v>298.77</v>
      </c>
      <c r="E2" s="157">
        <f>331985/1000</f>
        <v>331.98500000000001</v>
      </c>
    </row>
    <row r="3" spans="1:12" ht="19.899999999999999" customHeight="1" x14ac:dyDescent="0.25">
      <c r="A3" s="41" t="s">
        <v>465</v>
      </c>
      <c r="B3" s="157">
        <f>1611817/1000</f>
        <v>1611.817</v>
      </c>
      <c r="C3" s="157">
        <f>1469363/1000</f>
        <v>1469.3630000000001</v>
      </c>
      <c r="D3" s="157">
        <f>537474/1000</f>
        <v>537.47400000000005</v>
      </c>
      <c r="E3" s="157">
        <f>318961/1000</f>
        <v>318.96100000000001</v>
      </c>
    </row>
    <row r="4" spans="1:12" ht="19.899999999999999" customHeight="1" x14ac:dyDescent="0.25">
      <c r="A4" s="41" t="s">
        <v>50</v>
      </c>
      <c r="B4" s="157">
        <f>100643/1000</f>
        <v>100.643</v>
      </c>
      <c r="C4" s="157">
        <f>118128/1000</f>
        <v>118.128</v>
      </c>
      <c r="D4" s="157">
        <f>110163/1000</f>
        <v>110.163</v>
      </c>
      <c r="E4" s="157">
        <f>252213/1000</f>
        <v>252.21299999999999</v>
      </c>
    </row>
    <row r="5" spans="1:12" ht="19.899999999999999" customHeight="1" x14ac:dyDescent="0.25">
      <c r="A5" s="41" t="s">
        <v>51</v>
      </c>
      <c r="B5" s="157">
        <f>4684/1000</f>
        <v>4.6840000000000002</v>
      </c>
      <c r="C5" s="157">
        <f>5142/1000</f>
        <v>5.1420000000000003</v>
      </c>
      <c r="D5" s="157">
        <f>5397/1000</f>
        <v>5.3970000000000002</v>
      </c>
      <c r="E5" s="157">
        <f>6393/1000</f>
        <v>6.3929999999999998</v>
      </c>
    </row>
    <row r="6" spans="1:12" ht="19.899999999999999" customHeight="1" x14ac:dyDescent="0.25">
      <c r="A6" s="41" t="s">
        <v>52</v>
      </c>
      <c r="B6" s="157">
        <v>0</v>
      </c>
      <c r="C6" s="157">
        <v>0</v>
      </c>
      <c r="D6" s="157">
        <v>0</v>
      </c>
      <c r="E6" s="157">
        <f>502/1000</f>
        <v>0.502</v>
      </c>
    </row>
    <row r="7" spans="1:12" ht="19.899999999999999" customHeight="1" x14ac:dyDescent="0.25">
      <c r="A7" s="41" t="s">
        <v>464</v>
      </c>
      <c r="B7" s="157">
        <f>10000/100</f>
        <v>100</v>
      </c>
      <c r="C7" s="157">
        <f>165000/1000</f>
        <v>165</v>
      </c>
      <c r="D7" s="157">
        <f>10000/1000</f>
        <v>10</v>
      </c>
      <c r="E7" s="157">
        <f>10000/1000</f>
        <v>10</v>
      </c>
    </row>
    <row r="8" spans="1:12" ht="19.899999999999999" customHeight="1" x14ac:dyDescent="0.25">
      <c r="A8" s="41" t="s">
        <v>53</v>
      </c>
      <c r="B8" s="157">
        <f>442806/1000</f>
        <v>442.80599999999998</v>
      </c>
      <c r="C8" s="157">
        <f>249204/1000</f>
        <v>249.20400000000001</v>
      </c>
      <c r="D8" s="157">
        <f>255256.12/1000</f>
        <v>255.25611999999998</v>
      </c>
      <c r="E8" s="157">
        <f>287341/1000</f>
        <v>287.34100000000001</v>
      </c>
    </row>
    <row r="9" spans="1:12" ht="19.899999999999999" customHeight="1" x14ac:dyDescent="0.25">
      <c r="A9" s="41" t="s">
        <v>54</v>
      </c>
      <c r="B9" s="157">
        <f>346789/1000</f>
        <v>346.78899999999999</v>
      </c>
      <c r="C9" s="157">
        <f>275768/1000</f>
        <v>275.76799999999997</v>
      </c>
      <c r="D9" s="157">
        <f>139094.56/1000</f>
        <v>139.09456</v>
      </c>
      <c r="E9" s="157">
        <f>9000/1000</f>
        <v>9</v>
      </c>
    </row>
    <row r="10" spans="1:12" ht="19.899999999999999" customHeight="1" x14ac:dyDescent="0.25">
      <c r="A10" s="41" t="s">
        <v>306</v>
      </c>
      <c r="B10" s="157">
        <f>103448.54/1000</f>
        <v>103.44853999999999</v>
      </c>
      <c r="C10" s="157">
        <f>112992/1000</f>
        <v>112.992</v>
      </c>
      <c r="D10" s="157">
        <f>111004/1000</f>
        <v>111.004</v>
      </c>
      <c r="E10" s="157">
        <f>108220/1000</f>
        <v>108.22</v>
      </c>
    </row>
    <row r="11" spans="1:12" ht="19.899999999999999" customHeight="1" thickBot="1" x14ac:dyDescent="0.3">
      <c r="A11" s="149" t="s">
        <v>60</v>
      </c>
      <c r="B11" s="158">
        <f>SUM(B2:B10)</f>
        <v>3093.1875400000004</v>
      </c>
      <c r="C11" s="158">
        <f>SUM(C2:C10)</f>
        <v>3197.8970000000004</v>
      </c>
      <c r="D11" s="158">
        <f>SUM(D2:D10)</f>
        <v>1467.15868</v>
      </c>
      <c r="E11" s="158">
        <f>SUM(E2:E10)</f>
        <v>1324.615</v>
      </c>
    </row>
    <row r="12" spans="1:12" s="133" customFormat="1" ht="19.899999999999999" customHeight="1" x14ac:dyDescent="0.25">
      <c r="A12" s="135" t="s">
        <v>829</v>
      </c>
      <c r="G12" s="9"/>
      <c r="H12" s="9"/>
      <c r="I12" s="9"/>
      <c r="J12" s="9"/>
      <c r="K12" s="9"/>
      <c r="L12" s="9"/>
    </row>
    <row r="13" spans="1:12" ht="19.899999999999999" customHeight="1" x14ac:dyDescent="0.25">
      <c r="B13" s="11"/>
    </row>
    <row r="15" spans="1:12" ht="19.899999999999999" customHeight="1" x14ac:dyDescent="0.25">
      <c r="B15" s="39"/>
    </row>
  </sheetData>
  <sheetProtection algorithmName="SHA-512" hashValue="qbMLuUeZAbCbzLfEPsW8JxutndgJ0p12NF+s/2ryj1xecAs8ZMSvgvYRCbaq1Z4DTRT7B0N2IIIlSzlKKysfDw==" saltValue="bAALYk8ljaXbkOj4EMNyJg==" spinCount="100000" sheet="1" objects="1" scenarios="1"/>
  <pageMargins left="0.7" right="0.7" top="0.75" bottom="0.75" header="0.3" footer="0.3"/>
  <pageSetup scale="2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autoPageBreaks="0"/>
  </sheetPr>
  <dimension ref="A1:M62"/>
  <sheetViews>
    <sheetView showGridLines="0" zoomScaleNormal="100" workbookViewId="0">
      <selection activeCell="C18" sqref="C18"/>
    </sheetView>
  </sheetViews>
  <sheetFormatPr defaultColWidth="8.85546875" defaultRowHeight="19.899999999999999" customHeight="1" x14ac:dyDescent="0.25"/>
  <cols>
    <col min="1" max="1" width="50.7109375" style="9" customWidth="1"/>
    <col min="2" max="10" width="13.7109375" style="9" customWidth="1"/>
    <col min="11" max="16384" width="8.85546875" style="9"/>
  </cols>
  <sheetData>
    <row r="1" spans="1:10" ht="40.15" customHeight="1" x14ac:dyDescent="0.25">
      <c r="A1" s="7" t="s">
        <v>804</v>
      </c>
      <c r="B1" s="47"/>
      <c r="C1" s="4">
        <v>2021</v>
      </c>
      <c r="D1" s="4" t="s">
        <v>451</v>
      </c>
      <c r="E1" s="4">
        <v>2020</v>
      </c>
      <c r="F1" s="4" t="s">
        <v>451</v>
      </c>
      <c r="G1" s="4">
        <v>2019</v>
      </c>
      <c r="H1" s="4" t="s">
        <v>451</v>
      </c>
      <c r="I1" s="4">
        <v>2018</v>
      </c>
      <c r="J1" s="4" t="s">
        <v>451</v>
      </c>
    </row>
    <row r="2" spans="1:10" ht="19.899999999999999" customHeight="1" x14ac:dyDescent="0.25">
      <c r="A2" s="11" t="s">
        <v>127</v>
      </c>
      <c r="B2" s="11"/>
      <c r="C2" s="157">
        <v>3814</v>
      </c>
      <c r="D2" s="138">
        <v>1</v>
      </c>
      <c r="E2" s="157">
        <v>3760</v>
      </c>
      <c r="F2" s="138">
        <v>1</v>
      </c>
      <c r="G2" s="157">
        <v>3904</v>
      </c>
      <c r="H2" s="138">
        <v>1</v>
      </c>
      <c r="I2" s="157">
        <v>4955</v>
      </c>
      <c r="J2" s="138">
        <v>1</v>
      </c>
    </row>
    <row r="3" spans="1:10" ht="19.899999999999999" customHeight="1" thickBot="1" x14ac:dyDescent="0.3">
      <c r="A3" s="136" t="s">
        <v>37</v>
      </c>
      <c r="B3" s="137"/>
      <c r="C3" s="159">
        <v>218</v>
      </c>
      <c r="D3" s="139">
        <v>0.71</v>
      </c>
      <c r="E3" s="159">
        <v>227</v>
      </c>
      <c r="F3" s="139">
        <v>0.74</v>
      </c>
      <c r="G3" s="159">
        <v>222</v>
      </c>
      <c r="H3" s="139">
        <v>0.75375000000000003</v>
      </c>
      <c r="I3" s="159">
        <v>209</v>
      </c>
      <c r="J3" s="139">
        <v>0.74</v>
      </c>
    </row>
    <row r="4" spans="1:10" ht="19.899999999999999" customHeight="1" x14ac:dyDescent="0.25">
      <c r="C4" s="12"/>
      <c r="D4" s="75"/>
      <c r="E4" s="66"/>
      <c r="F4" s="42"/>
      <c r="G4" s="66"/>
      <c r="H4" s="42"/>
    </row>
    <row r="5" spans="1:10" ht="60" x14ac:dyDescent="0.25">
      <c r="A5" s="7" t="s">
        <v>584</v>
      </c>
      <c r="B5" s="4" t="s">
        <v>531</v>
      </c>
      <c r="C5" s="4" t="s">
        <v>476</v>
      </c>
      <c r="D5" s="4" t="s">
        <v>532</v>
      </c>
      <c r="E5" s="4" t="s">
        <v>475</v>
      </c>
      <c r="G5" s="53"/>
      <c r="H5" s="53"/>
    </row>
    <row r="6" spans="1:10" ht="19.899999999999999" customHeight="1" x14ac:dyDescent="0.25">
      <c r="A6" s="11" t="s">
        <v>85</v>
      </c>
      <c r="B6" s="157">
        <v>717</v>
      </c>
      <c r="C6" s="157">
        <v>53</v>
      </c>
      <c r="D6" s="138">
        <f>+C6/B6</f>
        <v>7.3919107391910738E-2</v>
      </c>
      <c r="E6" s="138">
        <v>0.82</v>
      </c>
      <c r="G6" s="88"/>
      <c r="H6" s="88"/>
    </row>
    <row r="7" spans="1:10" ht="19.899999999999999" customHeight="1" x14ac:dyDescent="0.25">
      <c r="A7" s="11" t="s">
        <v>4</v>
      </c>
      <c r="B7" s="157">
        <v>851</v>
      </c>
      <c r="C7" s="157">
        <v>46</v>
      </c>
      <c r="D7" s="138">
        <f>+C7/B7</f>
        <v>5.4054054054054057E-2</v>
      </c>
      <c r="E7" s="138">
        <v>0.78</v>
      </c>
      <c r="G7" s="88"/>
      <c r="H7" s="88"/>
    </row>
    <row r="8" spans="1:10" ht="19.899999999999999" customHeight="1" x14ac:dyDescent="0.25">
      <c r="A8" s="11" t="s">
        <v>423</v>
      </c>
      <c r="B8" s="157">
        <v>1543</v>
      </c>
      <c r="C8" s="157">
        <v>70</v>
      </c>
      <c r="D8" s="138">
        <f>+C8/B8</f>
        <v>4.5366169799092679E-2</v>
      </c>
      <c r="E8" s="138">
        <v>0.67300000000000004</v>
      </c>
      <c r="G8" s="88"/>
      <c r="H8" s="88"/>
    </row>
    <row r="9" spans="1:10" ht="19.899999999999999" customHeight="1" x14ac:dyDescent="0.25">
      <c r="A9" s="11" t="s">
        <v>2</v>
      </c>
      <c r="B9" s="157">
        <v>703</v>
      </c>
      <c r="C9" s="157">
        <v>49</v>
      </c>
      <c r="D9" s="138">
        <f>+C9/B9</f>
        <v>6.9701280227596016E-2</v>
      </c>
      <c r="E9" s="138">
        <v>0.55900000000000005</v>
      </c>
      <c r="G9" s="88"/>
      <c r="H9" s="88"/>
    </row>
    <row r="10" spans="1:10" ht="19.899999999999999" customHeight="1" thickBot="1" x14ac:dyDescent="0.3">
      <c r="A10" s="149" t="s">
        <v>23</v>
      </c>
      <c r="B10" s="158">
        <f>SUM(B6:B9)</f>
        <v>3814</v>
      </c>
      <c r="C10" s="158">
        <f>SUM(C6:C9)</f>
        <v>218</v>
      </c>
      <c r="D10" s="150">
        <f>+C10/B10</f>
        <v>5.7157839538542213E-2</v>
      </c>
      <c r="E10" s="150">
        <f>AVERAGE(E6:E9)</f>
        <v>0.70800000000000007</v>
      </c>
      <c r="G10" s="53"/>
      <c r="H10" s="53"/>
    </row>
    <row r="11" spans="1:10" ht="19.899999999999999" customHeight="1" x14ac:dyDescent="0.25">
      <c r="D11" s="66"/>
      <c r="E11" s="42"/>
      <c r="H11" s="53"/>
    </row>
    <row r="12" spans="1:10" ht="19.899999999999999" customHeight="1" x14ac:dyDescent="0.25">
      <c r="A12" s="7" t="s">
        <v>675</v>
      </c>
      <c r="B12" s="4">
        <v>2021</v>
      </c>
      <c r="C12" s="4">
        <v>2020</v>
      </c>
      <c r="D12" s="4">
        <v>2019</v>
      </c>
      <c r="E12" s="4">
        <v>2018</v>
      </c>
    </row>
    <row r="13" spans="1:10" s="12" customFormat="1" ht="19.899999999999999" customHeight="1" thickBot="1" x14ac:dyDescent="0.3">
      <c r="A13" s="149" t="s">
        <v>1</v>
      </c>
      <c r="B13" s="160"/>
      <c r="C13" s="160"/>
      <c r="D13" s="160"/>
      <c r="E13" s="160"/>
    </row>
    <row r="14" spans="1:10" ht="19.899999999999999" customHeight="1" x14ac:dyDescent="0.25">
      <c r="A14" s="11" t="s">
        <v>128</v>
      </c>
      <c r="B14" s="111">
        <v>45</v>
      </c>
      <c r="C14" s="111">
        <v>42</v>
      </c>
      <c r="D14" s="111">
        <v>56</v>
      </c>
      <c r="E14" s="111">
        <v>16</v>
      </c>
    </row>
    <row r="15" spans="1:10" ht="19.899999999999999" customHeight="1" x14ac:dyDescent="0.25">
      <c r="A15" s="11" t="s">
        <v>129</v>
      </c>
      <c r="B15" s="111">
        <v>37</v>
      </c>
      <c r="C15" s="111">
        <v>36</v>
      </c>
      <c r="D15" s="111">
        <v>25</v>
      </c>
      <c r="E15" s="111">
        <v>15</v>
      </c>
    </row>
    <row r="16" spans="1:10" s="12" customFormat="1" ht="19.899999999999999" customHeight="1" thickBot="1" x14ac:dyDescent="0.3">
      <c r="A16" s="149" t="s">
        <v>4</v>
      </c>
      <c r="B16" s="160"/>
      <c r="C16" s="160"/>
      <c r="D16" s="160"/>
      <c r="E16" s="160"/>
    </row>
    <row r="17" spans="1:13" ht="19.899999999999999" customHeight="1" x14ac:dyDescent="0.25">
      <c r="A17" s="11" t="s">
        <v>128</v>
      </c>
      <c r="B17" s="111">
        <v>15</v>
      </c>
      <c r="C17" s="111">
        <v>14</v>
      </c>
      <c r="D17" s="111">
        <v>15</v>
      </c>
      <c r="E17" s="111">
        <v>16</v>
      </c>
    </row>
    <row r="18" spans="1:13" ht="19.899999999999999" customHeight="1" x14ac:dyDescent="0.25">
      <c r="A18" s="11" t="s">
        <v>129</v>
      </c>
      <c r="B18" s="111">
        <v>13</v>
      </c>
      <c r="C18" s="111">
        <v>13</v>
      </c>
      <c r="D18" s="111">
        <v>13</v>
      </c>
      <c r="E18" s="111">
        <v>9</v>
      </c>
    </row>
    <row r="19" spans="1:13" s="12" customFormat="1" ht="19.899999999999999" customHeight="1" thickBot="1" x14ac:dyDescent="0.3">
      <c r="A19" s="149" t="s">
        <v>3</v>
      </c>
      <c r="B19" s="160"/>
      <c r="C19" s="160"/>
      <c r="D19" s="160"/>
      <c r="E19" s="160"/>
    </row>
    <row r="20" spans="1:13" ht="19.899999999999999" customHeight="1" x14ac:dyDescent="0.25">
      <c r="A20" s="11" t="s">
        <v>128</v>
      </c>
      <c r="B20" s="111">
        <v>25</v>
      </c>
      <c r="C20" s="111">
        <v>23</v>
      </c>
      <c r="D20" s="111">
        <v>21</v>
      </c>
      <c r="E20" s="111">
        <v>24</v>
      </c>
    </row>
    <row r="21" spans="1:13" ht="19.899999999999999" customHeight="1" x14ac:dyDescent="0.25">
      <c r="A21" s="11" t="s">
        <v>129</v>
      </c>
      <c r="B21" s="111">
        <v>22</v>
      </c>
      <c r="C21" s="111">
        <v>21</v>
      </c>
      <c r="D21" s="111">
        <v>24</v>
      </c>
      <c r="E21" s="111">
        <v>18</v>
      </c>
    </row>
    <row r="22" spans="1:13" s="12" customFormat="1" ht="19.899999999999999" customHeight="1" thickBot="1" x14ac:dyDescent="0.3">
      <c r="A22" s="149" t="s">
        <v>24</v>
      </c>
      <c r="B22" s="160"/>
      <c r="C22" s="160"/>
      <c r="D22" s="160"/>
      <c r="E22" s="160"/>
    </row>
    <row r="23" spans="1:13" ht="19.899999999999999" customHeight="1" x14ac:dyDescent="0.25">
      <c r="A23" s="11" t="s">
        <v>128</v>
      </c>
      <c r="B23" s="111">
        <v>23</v>
      </c>
      <c r="C23" s="111">
        <v>24</v>
      </c>
      <c r="D23" s="111">
        <v>28</v>
      </c>
      <c r="E23" s="111">
        <v>29</v>
      </c>
    </row>
    <row r="24" spans="1:13" ht="19.899999999999999" customHeight="1" thickBot="1" x14ac:dyDescent="0.3">
      <c r="A24" s="151" t="s">
        <v>129</v>
      </c>
      <c r="B24" s="161">
        <v>25</v>
      </c>
      <c r="C24" s="161">
        <v>25</v>
      </c>
      <c r="D24" s="161">
        <v>31</v>
      </c>
      <c r="E24" s="161">
        <v>20</v>
      </c>
    </row>
    <row r="26" spans="1:13" ht="19.899999999999999" customHeight="1" x14ac:dyDescent="0.25">
      <c r="A26" s="7" t="s">
        <v>38</v>
      </c>
      <c r="B26" s="7"/>
      <c r="C26" s="7"/>
      <c r="D26" s="7"/>
      <c r="E26" s="7"/>
      <c r="F26" s="7"/>
      <c r="G26" s="7"/>
      <c r="H26" s="7"/>
      <c r="I26" s="7"/>
    </row>
    <row r="27" spans="1:13" ht="19.899999999999999" customHeight="1" x14ac:dyDescent="0.25">
      <c r="A27" s="32" t="s">
        <v>313</v>
      </c>
      <c r="B27" s="41"/>
      <c r="C27" s="41"/>
      <c r="D27" s="41"/>
      <c r="E27" s="41"/>
      <c r="F27" s="41"/>
      <c r="G27" s="41"/>
      <c r="H27" s="41"/>
      <c r="I27" s="41"/>
      <c r="J27" s="41"/>
      <c r="K27" s="11"/>
      <c r="L27" s="11"/>
      <c r="M27" s="11"/>
    </row>
    <row r="28" spans="1:13" ht="19.899999999999999" customHeight="1" x14ac:dyDescent="0.25">
      <c r="A28" s="41" t="s">
        <v>530</v>
      </c>
      <c r="B28" s="41"/>
      <c r="C28" s="41"/>
      <c r="D28" s="41"/>
      <c r="E28" s="41"/>
    </row>
    <row r="29" spans="1:13" ht="19.899999999999999" customHeight="1" x14ac:dyDescent="0.25">
      <c r="A29" s="7" t="s">
        <v>134</v>
      </c>
      <c r="B29" s="7"/>
      <c r="C29" s="7"/>
      <c r="D29" s="7"/>
      <c r="E29" s="7"/>
      <c r="F29" s="7"/>
      <c r="G29" s="7"/>
      <c r="H29" s="7"/>
      <c r="I29" s="7"/>
    </row>
    <row r="30" spans="1:13" ht="19.899999999999999" customHeight="1" x14ac:dyDescent="0.25">
      <c r="A30" s="7" t="s">
        <v>33</v>
      </c>
      <c r="B30" s="4">
        <v>2021</v>
      </c>
      <c r="C30" s="4" t="s">
        <v>157</v>
      </c>
      <c r="D30" s="4">
        <v>2020</v>
      </c>
      <c r="E30" s="4" t="s">
        <v>157</v>
      </c>
      <c r="F30" s="4">
        <v>2019</v>
      </c>
      <c r="G30" s="4" t="s">
        <v>157</v>
      </c>
      <c r="H30" s="4">
        <v>2018</v>
      </c>
      <c r="I30" s="4" t="s">
        <v>133</v>
      </c>
    </row>
    <row r="31" spans="1:13" s="12" customFormat="1" ht="19.899999999999999" customHeight="1" thickBot="1" x14ac:dyDescent="0.3">
      <c r="A31" s="149" t="s">
        <v>24</v>
      </c>
      <c r="B31" s="149"/>
      <c r="C31" s="149"/>
      <c r="D31" s="149"/>
      <c r="E31" s="149"/>
      <c r="F31" s="149"/>
      <c r="G31" s="149"/>
      <c r="H31" s="149"/>
      <c r="I31" s="149"/>
    </row>
    <row r="32" spans="1:13" ht="19.899999999999999" customHeight="1" x14ac:dyDescent="0.25">
      <c r="A32" s="11" t="s">
        <v>128</v>
      </c>
      <c r="B32" s="127">
        <v>5.0000000000000001E-3</v>
      </c>
      <c r="C32" s="35">
        <v>2.0299999999999998</v>
      </c>
      <c r="D32" s="127">
        <v>1.6199999999999999E-2</v>
      </c>
      <c r="E32" s="35">
        <v>2.2000000000000002</v>
      </c>
      <c r="F32" s="127">
        <v>3.9E-2</v>
      </c>
      <c r="G32" s="35">
        <v>5.3</v>
      </c>
      <c r="H32" s="127">
        <v>2.1000000000000001E-2</v>
      </c>
      <c r="I32" s="115">
        <v>3</v>
      </c>
      <c r="J32" s="89"/>
    </row>
    <row r="33" spans="1:13" ht="19.899999999999999" customHeight="1" x14ac:dyDescent="0.25">
      <c r="A33" s="11" t="s">
        <v>129</v>
      </c>
      <c r="B33" s="127">
        <v>0.01</v>
      </c>
      <c r="C33" s="35"/>
      <c r="D33" s="127">
        <v>0.02</v>
      </c>
      <c r="E33" s="35"/>
      <c r="F33" s="127" t="s">
        <v>159</v>
      </c>
      <c r="G33" s="35"/>
      <c r="H33" s="127" t="s">
        <v>159</v>
      </c>
      <c r="I33" s="115"/>
      <c r="J33" s="89"/>
    </row>
    <row r="34" spans="1:13" s="12" customFormat="1" ht="19.899999999999999" customHeight="1" thickBot="1" x14ac:dyDescent="0.3">
      <c r="A34" s="149" t="s">
        <v>1</v>
      </c>
      <c r="B34" s="149"/>
      <c r="C34" s="149"/>
      <c r="D34" s="149"/>
      <c r="E34" s="149"/>
      <c r="F34" s="149"/>
      <c r="G34" s="149"/>
      <c r="H34" s="149"/>
      <c r="I34" s="149"/>
    </row>
    <row r="35" spans="1:13" ht="19.899999999999999" customHeight="1" x14ac:dyDescent="0.25">
      <c r="A35" s="11" t="s">
        <v>128</v>
      </c>
      <c r="B35" s="127">
        <v>1.6E-2</v>
      </c>
      <c r="C35" s="35">
        <v>4</v>
      </c>
      <c r="D35" s="127">
        <v>3.5000000000000003E-2</v>
      </c>
      <c r="E35" s="35">
        <v>12</v>
      </c>
      <c r="F35" s="127">
        <v>0.02</v>
      </c>
      <c r="G35" s="35">
        <v>6.5</v>
      </c>
      <c r="H35" s="127">
        <v>2.5000000000000001E-2</v>
      </c>
      <c r="I35" s="115">
        <v>13.4</v>
      </c>
      <c r="J35" s="89"/>
    </row>
    <row r="36" spans="1:13" ht="19.899999999999999" customHeight="1" x14ac:dyDescent="0.25">
      <c r="A36" s="11" t="s">
        <v>129</v>
      </c>
      <c r="B36" s="127" t="s">
        <v>459</v>
      </c>
      <c r="C36" s="35"/>
      <c r="D36" s="127" t="s">
        <v>459</v>
      </c>
      <c r="E36" s="35"/>
      <c r="F36" s="127" t="s">
        <v>291</v>
      </c>
      <c r="G36" s="35"/>
      <c r="H36" s="127" t="s">
        <v>159</v>
      </c>
      <c r="I36" s="115"/>
      <c r="J36" s="89"/>
    </row>
    <row r="37" spans="1:13" s="12" customFormat="1" ht="19.899999999999999" customHeight="1" thickBot="1" x14ac:dyDescent="0.3">
      <c r="A37" s="149" t="s">
        <v>4</v>
      </c>
      <c r="B37" s="149"/>
      <c r="C37" s="149"/>
      <c r="D37" s="149"/>
      <c r="E37" s="149"/>
      <c r="F37" s="149"/>
      <c r="G37" s="149"/>
      <c r="H37" s="149"/>
      <c r="I37" s="149"/>
    </row>
    <row r="38" spans="1:13" ht="19.899999999999999" customHeight="1" x14ac:dyDescent="0.25">
      <c r="A38" s="11" t="s">
        <v>128</v>
      </c>
      <c r="B38" s="127">
        <v>7.1999999999999998E-3</v>
      </c>
      <c r="C38" s="35">
        <v>1.8</v>
      </c>
      <c r="D38" s="127">
        <v>5.0000000000000001E-3</v>
      </c>
      <c r="E38" s="35">
        <v>1.2</v>
      </c>
      <c r="F38" s="127">
        <v>1.43E-2</v>
      </c>
      <c r="G38" s="35">
        <v>3.4</v>
      </c>
      <c r="H38" s="127">
        <v>1.7000000000000001E-2</v>
      </c>
      <c r="I38" s="115">
        <v>4</v>
      </c>
      <c r="J38" s="89"/>
    </row>
    <row r="39" spans="1:13" ht="19.899999999999999" customHeight="1" x14ac:dyDescent="0.25">
      <c r="A39" s="11" t="s">
        <v>129</v>
      </c>
      <c r="B39" s="127">
        <v>0.01</v>
      </c>
      <c r="C39" s="35"/>
      <c r="D39" s="127">
        <v>0.01</v>
      </c>
      <c r="E39" s="35"/>
      <c r="F39" s="127">
        <v>1.4999999999999999E-2</v>
      </c>
      <c r="G39" s="35"/>
      <c r="H39" s="127" t="s">
        <v>160</v>
      </c>
      <c r="I39" s="115"/>
      <c r="J39" s="89"/>
    </row>
    <row r="40" spans="1:13" s="12" customFormat="1" ht="19.899999999999999" customHeight="1" thickBot="1" x14ac:dyDescent="0.3">
      <c r="A40" s="149" t="s">
        <v>3</v>
      </c>
      <c r="B40" s="149"/>
      <c r="C40" s="149"/>
      <c r="D40" s="149"/>
      <c r="E40" s="149"/>
      <c r="F40" s="149"/>
      <c r="G40" s="149"/>
      <c r="H40" s="149"/>
      <c r="I40" s="149"/>
    </row>
    <row r="41" spans="1:13" ht="19.899999999999999" customHeight="1" x14ac:dyDescent="0.25">
      <c r="A41" s="11" t="s">
        <v>128</v>
      </c>
      <c r="B41" s="127">
        <v>1.0999999999999999E-2</v>
      </c>
      <c r="C41" s="35">
        <v>11.4</v>
      </c>
      <c r="D41" s="127">
        <v>1.9199999999999998E-2</v>
      </c>
      <c r="E41" s="115">
        <v>15.84</v>
      </c>
      <c r="F41" s="127">
        <v>1.7500000000000002E-2</v>
      </c>
      <c r="G41" s="35">
        <v>12.6</v>
      </c>
      <c r="H41" s="127">
        <v>1.7999999999999999E-2</v>
      </c>
      <c r="I41" s="115">
        <v>14</v>
      </c>
      <c r="J41" s="89"/>
      <c r="M41" s="127"/>
    </row>
    <row r="42" spans="1:13" ht="19.899999999999999" customHeight="1" thickBot="1" x14ac:dyDescent="0.3">
      <c r="A42" s="151" t="s">
        <v>129</v>
      </c>
      <c r="B42" s="152">
        <v>0.02</v>
      </c>
      <c r="C42" s="153"/>
      <c r="D42" s="152">
        <v>0.02</v>
      </c>
      <c r="E42" s="153"/>
      <c r="F42" s="152" t="s">
        <v>158</v>
      </c>
      <c r="G42" s="153"/>
      <c r="H42" s="152" t="s">
        <v>158</v>
      </c>
      <c r="I42" s="153"/>
      <c r="M42" s="127"/>
    </row>
    <row r="43" spans="1:13" ht="19.899999999999999" customHeight="1" x14ac:dyDescent="0.25">
      <c r="D43" s="53"/>
    </row>
    <row r="44" spans="1:13" ht="19.899999999999999" customHeight="1" x14ac:dyDescent="0.25">
      <c r="A44" s="140" t="s">
        <v>132</v>
      </c>
      <c r="B44" s="7"/>
      <c r="C44" s="7"/>
      <c r="D44" s="7"/>
      <c r="E44" s="7"/>
      <c r="F44" s="7"/>
      <c r="G44" s="7"/>
      <c r="H44" s="7"/>
      <c r="I44" s="7"/>
    </row>
    <row r="45" spans="1:13" ht="19.899999999999999" customHeight="1" x14ac:dyDescent="0.25">
      <c r="A45" s="32" t="s">
        <v>518</v>
      </c>
      <c r="B45" s="41"/>
      <c r="C45" s="41"/>
      <c r="D45" s="41"/>
      <c r="E45" s="41"/>
      <c r="F45" s="41"/>
      <c r="G45" s="41"/>
      <c r="H45" s="41"/>
      <c r="I45" s="41"/>
    </row>
    <row r="56" spans="5:5" s="62" customFormat="1" ht="19.899999999999999" customHeight="1" x14ac:dyDescent="0.25"/>
    <row r="61" spans="5:5" ht="19.899999999999999" customHeight="1" x14ac:dyDescent="0.25">
      <c r="E61" s="66"/>
    </row>
    <row r="62" spans="5:5" ht="19.899999999999999" customHeight="1" x14ac:dyDescent="0.25">
      <c r="E62" s="66"/>
    </row>
  </sheetData>
  <sheetProtection algorithmName="SHA-512" hashValue="0YIxmqz523tcpMSRWPnLuLvRGtspJLfEH0oVm/7QLbFpFSnVEDo+G/9Zw52QpewA6k0SghfD9UxpSoPWWRgs5w==" saltValue="MhxadOPUkgyOZ+owbS3xwg==" spinCount="100000" sheet="1" objects="1" scenarios="1"/>
  <pageMargins left="0.7" right="0.7" top="0.75" bottom="0.75" header="0.3" footer="0.3"/>
  <pageSetup scale="4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autoPageBreaks="0"/>
  </sheetPr>
  <dimension ref="A1:P10"/>
  <sheetViews>
    <sheetView showGridLines="0" zoomScaleNormal="100" workbookViewId="0">
      <selection activeCell="B12" sqref="B12"/>
    </sheetView>
  </sheetViews>
  <sheetFormatPr defaultColWidth="8.85546875" defaultRowHeight="19.899999999999999" customHeight="1" x14ac:dyDescent="0.25"/>
  <cols>
    <col min="1" max="1" width="50.7109375" style="9" customWidth="1"/>
    <col min="2" max="10" width="13.7109375" style="9" customWidth="1"/>
    <col min="11" max="11" width="17" style="9" customWidth="1"/>
    <col min="12" max="16384" width="8.85546875" style="9"/>
  </cols>
  <sheetData>
    <row r="1" spans="1:16" ht="19.899999999999999" customHeight="1" x14ac:dyDescent="0.25">
      <c r="A1" s="7" t="s">
        <v>515</v>
      </c>
      <c r="B1" s="4">
        <v>2021</v>
      </c>
      <c r="C1" s="4">
        <v>2020</v>
      </c>
      <c r="D1" s="4">
        <v>2019</v>
      </c>
      <c r="E1" s="4">
        <v>2021</v>
      </c>
      <c r="F1" s="4">
        <v>2020</v>
      </c>
      <c r="G1" s="4">
        <v>2019</v>
      </c>
      <c r="H1" s="4">
        <v>2021</v>
      </c>
      <c r="I1" s="4">
        <v>2020</v>
      </c>
      <c r="J1" s="4">
        <v>2019</v>
      </c>
      <c r="K1" s="31"/>
      <c r="L1" s="62"/>
      <c r="M1" s="31"/>
      <c r="N1" s="31"/>
      <c r="O1" s="31"/>
      <c r="P1" s="31"/>
    </row>
    <row r="2" spans="1:16" ht="19.899999999999999" customHeight="1" x14ac:dyDescent="0.25">
      <c r="A2" s="7" t="s">
        <v>467</v>
      </c>
      <c r="B2" s="141" t="s">
        <v>468</v>
      </c>
      <c r="C2" s="141"/>
      <c r="D2" s="141"/>
      <c r="E2" s="141" t="s">
        <v>469</v>
      </c>
      <c r="F2" s="141"/>
      <c r="G2" s="141"/>
      <c r="H2" s="141" t="s">
        <v>470</v>
      </c>
      <c r="I2" s="141"/>
      <c r="J2" s="141"/>
      <c r="K2" s="31"/>
      <c r="L2" s="31"/>
      <c r="M2" s="31"/>
      <c r="N2" s="31"/>
      <c r="O2" s="31"/>
      <c r="P2" s="31"/>
    </row>
    <row r="3" spans="1:16" ht="19.899999999999999" customHeight="1" x14ac:dyDescent="0.25">
      <c r="A3" s="41" t="s">
        <v>101</v>
      </c>
      <c r="B3" s="320">
        <v>100</v>
      </c>
      <c r="C3" s="157">
        <v>100</v>
      </c>
      <c r="D3" s="157">
        <v>100</v>
      </c>
      <c r="E3" s="320">
        <v>100</v>
      </c>
      <c r="F3" s="157">
        <v>100</v>
      </c>
      <c r="G3" s="157">
        <v>100</v>
      </c>
      <c r="H3" s="320">
        <v>90</v>
      </c>
      <c r="I3" s="157">
        <v>94</v>
      </c>
      <c r="J3" s="157">
        <v>69</v>
      </c>
    </row>
    <row r="4" spans="1:16" ht="19.899999999999999" customHeight="1" x14ac:dyDescent="0.25">
      <c r="A4" s="41" t="s">
        <v>471</v>
      </c>
      <c r="B4" s="320">
        <v>100</v>
      </c>
      <c r="C4" s="157">
        <v>100</v>
      </c>
      <c r="D4" s="157">
        <v>100</v>
      </c>
      <c r="E4" s="320">
        <v>86</v>
      </c>
      <c r="F4" s="157">
        <v>86</v>
      </c>
      <c r="G4" s="157">
        <v>77</v>
      </c>
      <c r="H4" s="320">
        <v>35</v>
      </c>
      <c r="I4" s="157">
        <v>34</v>
      </c>
      <c r="J4" s="157">
        <v>33</v>
      </c>
    </row>
    <row r="5" spans="1:16" ht="19.899999999999999" customHeight="1" x14ac:dyDescent="0.25">
      <c r="A5" s="41" t="s">
        <v>472</v>
      </c>
      <c r="B5" s="320">
        <v>100</v>
      </c>
      <c r="C5" s="157">
        <v>100</v>
      </c>
      <c r="D5" s="157">
        <v>100</v>
      </c>
      <c r="E5" s="320">
        <v>100</v>
      </c>
      <c r="F5" s="157">
        <v>100</v>
      </c>
      <c r="G5" s="157">
        <v>100</v>
      </c>
      <c r="H5" s="320">
        <v>100</v>
      </c>
      <c r="I5" s="157">
        <v>100</v>
      </c>
      <c r="J5" s="157">
        <v>100</v>
      </c>
    </row>
    <row r="6" spans="1:16" ht="19.899999999999999" customHeight="1" thickBot="1" x14ac:dyDescent="0.3">
      <c r="A6" s="136" t="s">
        <v>473</v>
      </c>
      <c r="B6" s="321">
        <v>50</v>
      </c>
      <c r="C6" s="159">
        <v>50</v>
      </c>
      <c r="D6" s="159">
        <v>50</v>
      </c>
      <c r="E6" s="321">
        <v>50</v>
      </c>
      <c r="F6" s="159">
        <v>50</v>
      </c>
      <c r="G6" s="159">
        <v>50</v>
      </c>
      <c r="H6" s="321">
        <v>50</v>
      </c>
      <c r="I6" s="159">
        <v>50</v>
      </c>
      <c r="J6" s="159">
        <v>50</v>
      </c>
    </row>
    <row r="7" spans="1:16" ht="19.899999999999999" customHeight="1" x14ac:dyDescent="0.25">
      <c r="A7" s="133" t="s">
        <v>474</v>
      </c>
      <c r="I7" s="12"/>
      <c r="J7" s="12"/>
      <c r="K7" s="12"/>
      <c r="L7" s="31"/>
      <c r="M7" s="31"/>
      <c r="N7" s="31"/>
      <c r="O7" s="31"/>
      <c r="P7" s="31"/>
    </row>
    <row r="8" spans="1:16" ht="19.899999999999999" customHeight="1" x14ac:dyDescent="0.25">
      <c r="A8" s="31"/>
      <c r="B8" s="31"/>
      <c r="C8" s="31"/>
      <c r="D8" s="31"/>
      <c r="E8" s="31"/>
      <c r="F8" s="31"/>
      <c r="G8" s="31"/>
      <c r="H8" s="31"/>
      <c r="I8" s="31"/>
      <c r="J8" s="31"/>
      <c r="K8" s="31"/>
      <c r="L8" s="31"/>
      <c r="M8" s="31"/>
      <c r="N8" s="31"/>
      <c r="O8" s="31"/>
      <c r="P8" s="31"/>
    </row>
    <row r="10" spans="1:16" ht="19.899999999999999" customHeight="1" x14ac:dyDescent="0.25">
      <c r="K10" s="31"/>
    </row>
  </sheetData>
  <sheetProtection algorithmName="SHA-512" hashValue="20+lgwoNanK7BfIEjim16Bk5MpuXf6cprUWu9E0UrcpWv5JoQoeqYPIffguoBfw/E+L+Zxzk2gc2fbjOoaWpqQ==" saltValue="7BezicDLH6X7rGpQ40Qxlg==" spinCount="100000" sheet="1" objects="1" scenarios="1"/>
  <pageMargins left="0.7" right="0.7" top="0.75" bottom="0.75" header="0.3" footer="0.3"/>
  <pageSetup scale="36"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sheetPr>
  <dimension ref="A1:G30"/>
  <sheetViews>
    <sheetView showGridLines="0" zoomScaleNormal="100" workbookViewId="0">
      <selection activeCell="C10" sqref="C10"/>
    </sheetView>
  </sheetViews>
  <sheetFormatPr defaultColWidth="8.85546875" defaultRowHeight="19.899999999999999" customHeight="1" x14ac:dyDescent="0.25"/>
  <cols>
    <col min="1" max="1" width="50.7109375" style="9" customWidth="1"/>
    <col min="2" max="5" width="13.7109375" style="9" customWidth="1"/>
    <col min="6" max="7" width="13.7109375" style="9" hidden="1" customWidth="1"/>
    <col min="8" max="9" width="8.85546875" style="9"/>
    <col min="10" max="11" width="10" style="9" bestFit="1" customWidth="1"/>
    <col min="12" max="12" width="12.140625" style="9" bestFit="1" customWidth="1"/>
    <col min="13" max="13" width="10" style="9" bestFit="1" customWidth="1"/>
    <col min="14" max="16384" width="8.85546875" style="9"/>
  </cols>
  <sheetData>
    <row r="1" spans="1:7" ht="19.899999999999999" customHeight="1" x14ac:dyDescent="0.25">
      <c r="A1" s="7" t="s">
        <v>487</v>
      </c>
      <c r="B1" s="51"/>
      <c r="C1" s="51"/>
      <c r="D1" s="51"/>
      <c r="E1" s="51"/>
      <c r="F1" s="51"/>
      <c r="G1" s="51"/>
    </row>
    <row r="3" spans="1:7" ht="19.899999999999999" customHeight="1" x14ac:dyDescent="0.25">
      <c r="A3" s="7" t="s">
        <v>478</v>
      </c>
      <c r="B3" s="4">
        <v>2021</v>
      </c>
      <c r="C3" s="4">
        <v>2020</v>
      </c>
      <c r="D3" s="4">
        <v>2019</v>
      </c>
      <c r="E3" s="4">
        <v>2018</v>
      </c>
      <c r="F3" s="4">
        <v>2015</v>
      </c>
      <c r="G3" s="4">
        <v>2014</v>
      </c>
    </row>
    <row r="4" spans="1:7" ht="19.899999999999999" customHeight="1" x14ac:dyDescent="0.25">
      <c r="A4" s="9" t="s">
        <v>4</v>
      </c>
      <c r="B4" s="89">
        <v>28.3</v>
      </c>
      <c r="C4" s="89">
        <v>18.22</v>
      </c>
      <c r="D4" s="89">
        <v>22.34</v>
      </c>
      <c r="E4" s="89">
        <v>21.78</v>
      </c>
      <c r="F4" s="89"/>
      <c r="G4" s="89"/>
    </row>
    <row r="5" spans="1:7" ht="19.899999999999999" customHeight="1" x14ac:dyDescent="0.25">
      <c r="A5" s="9" t="s">
        <v>3</v>
      </c>
      <c r="B5" s="89">
        <v>54.74</v>
      </c>
      <c r="C5" s="89">
        <v>44.25</v>
      </c>
      <c r="D5" s="89">
        <v>39.32</v>
      </c>
      <c r="E5" s="89">
        <v>26.79</v>
      </c>
      <c r="F5" s="89"/>
      <c r="G5" s="89"/>
    </row>
    <row r="6" spans="1:7" ht="19.899999999999999" customHeight="1" x14ac:dyDescent="0.25">
      <c r="A6" s="9" t="s">
        <v>2</v>
      </c>
      <c r="B6" s="89">
        <v>1.74</v>
      </c>
      <c r="C6" s="89">
        <v>1.21</v>
      </c>
      <c r="D6" s="89">
        <v>1.1499999999999999</v>
      </c>
      <c r="E6" s="89">
        <v>1.03</v>
      </c>
      <c r="F6" s="89"/>
      <c r="G6" s="89"/>
    </row>
    <row r="7" spans="1:7" ht="19.899999999999999" customHeight="1" x14ac:dyDescent="0.25">
      <c r="A7" s="9" t="s">
        <v>1</v>
      </c>
      <c r="B7" s="89">
        <v>115.7</v>
      </c>
      <c r="C7" s="89">
        <v>118.13</v>
      </c>
      <c r="D7" s="89">
        <v>126.62</v>
      </c>
      <c r="E7" s="89">
        <v>135.58000000000001</v>
      </c>
      <c r="F7" s="89"/>
      <c r="G7" s="89"/>
    </row>
    <row r="8" spans="1:7" ht="19.899999999999999" customHeight="1" thickBot="1" x14ac:dyDescent="0.3">
      <c r="A8" s="136" t="s">
        <v>0</v>
      </c>
      <c r="B8" s="322">
        <v>200.48</v>
      </c>
      <c r="C8" s="143">
        <v>181.8</v>
      </c>
      <c r="D8" s="143">
        <v>189.4</v>
      </c>
      <c r="E8" s="143">
        <v>185.2</v>
      </c>
      <c r="F8" s="143">
        <v>165.57</v>
      </c>
      <c r="G8" s="143">
        <v>143.59</v>
      </c>
    </row>
    <row r="9" spans="1:7" ht="19.899999999999999" customHeight="1" x14ac:dyDescent="0.25">
      <c r="C9" s="126"/>
      <c r="D9" s="126"/>
      <c r="E9" s="126"/>
      <c r="F9" s="126"/>
      <c r="G9" s="126"/>
    </row>
    <row r="10" spans="1:7" ht="19.899999999999999" customHeight="1" x14ac:dyDescent="0.25">
      <c r="A10" s="7" t="s">
        <v>480</v>
      </c>
      <c r="B10" s="4">
        <v>2021</v>
      </c>
      <c r="C10" s="4">
        <v>2020</v>
      </c>
      <c r="D10" s="4">
        <v>2019</v>
      </c>
      <c r="E10" s="4">
        <v>2018</v>
      </c>
      <c r="F10" s="4">
        <v>2015</v>
      </c>
      <c r="G10" s="4">
        <v>2014</v>
      </c>
    </row>
    <row r="11" spans="1:7" ht="19.899999999999999" customHeight="1" x14ac:dyDescent="0.25">
      <c r="A11" s="9" t="s">
        <v>4</v>
      </c>
      <c r="B11" s="89">
        <v>6.81</v>
      </c>
      <c r="C11" s="89">
        <v>6.8</v>
      </c>
      <c r="D11" s="89">
        <v>6.72</v>
      </c>
      <c r="E11" s="89">
        <v>6.64</v>
      </c>
      <c r="F11" s="142"/>
      <c r="G11" s="89"/>
    </row>
    <row r="12" spans="1:7" ht="19.899999999999999" customHeight="1" x14ac:dyDescent="0.25">
      <c r="A12" s="9" t="s">
        <v>3</v>
      </c>
      <c r="B12" s="89">
        <v>15.44</v>
      </c>
      <c r="C12" s="89">
        <v>16</v>
      </c>
      <c r="D12" s="89">
        <v>10.73</v>
      </c>
      <c r="E12" s="89">
        <v>7.21</v>
      </c>
      <c r="F12" s="142"/>
      <c r="G12" s="89"/>
    </row>
    <row r="13" spans="1:7" ht="19.899999999999999" customHeight="1" x14ac:dyDescent="0.25">
      <c r="A13" s="9" t="s">
        <v>2</v>
      </c>
      <c r="B13" s="89">
        <v>2.92</v>
      </c>
      <c r="C13" s="89">
        <v>2.2599999999999998</v>
      </c>
      <c r="D13" s="89">
        <v>1.67</v>
      </c>
      <c r="E13" s="89">
        <v>1.32</v>
      </c>
      <c r="F13" s="142"/>
      <c r="G13" s="89"/>
    </row>
    <row r="14" spans="1:7" ht="19.899999999999999" customHeight="1" x14ac:dyDescent="0.25">
      <c r="A14" s="9" t="s">
        <v>1</v>
      </c>
      <c r="B14" s="89">
        <v>18.600000000000001</v>
      </c>
      <c r="C14" s="89">
        <v>19.03</v>
      </c>
      <c r="D14" s="89">
        <v>18.39</v>
      </c>
      <c r="E14" s="89">
        <v>18</v>
      </c>
      <c r="F14" s="142"/>
      <c r="G14" s="89"/>
    </row>
    <row r="15" spans="1:7" ht="19.899999999999999" customHeight="1" thickBot="1" x14ac:dyDescent="0.3">
      <c r="A15" s="136" t="s">
        <v>0</v>
      </c>
      <c r="B15" s="322">
        <v>43.77</v>
      </c>
      <c r="C15" s="143">
        <v>44.09</v>
      </c>
      <c r="D15" s="143">
        <v>37.51</v>
      </c>
      <c r="E15" s="143">
        <v>33.17</v>
      </c>
      <c r="F15" s="143">
        <v>33.01</v>
      </c>
      <c r="G15" s="143">
        <v>33.33</v>
      </c>
    </row>
    <row r="17" spans="1:7" ht="19.899999999999999" customHeight="1" x14ac:dyDescent="0.25">
      <c r="A17" s="7" t="s">
        <v>793</v>
      </c>
      <c r="B17" s="4">
        <v>2021</v>
      </c>
      <c r="C17" s="4">
        <v>2020</v>
      </c>
      <c r="D17" s="4">
        <v>2019</v>
      </c>
      <c r="E17" s="4">
        <v>2018</v>
      </c>
      <c r="F17" s="4">
        <v>2015</v>
      </c>
      <c r="G17" s="4">
        <v>2014</v>
      </c>
    </row>
    <row r="18" spans="1:7" ht="19.899999999999999" customHeight="1" x14ac:dyDescent="0.25">
      <c r="A18" s="7"/>
      <c r="B18" s="4"/>
      <c r="C18" s="4"/>
      <c r="D18" s="4"/>
      <c r="E18" s="4"/>
      <c r="F18" s="4"/>
      <c r="G18" s="4"/>
    </row>
    <row r="19" spans="1:7" ht="19.899999999999999" customHeight="1" thickBot="1" x14ac:dyDescent="0.3">
      <c r="A19" s="149" t="s">
        <v>4</v>
      </c>
      <c r="B19" s="158">
        <v>248.28183999999999</v>
      </c>
      <c r="C19" s="158">
        <v>207.06073999999998</v>
      </c>
      <c r="D19" s="158">
        <v>292.66642999999999</v>
      </c>
      <c r="E19" s="158">
        <v>314.07738000000001</v>
      </c>
      <c r="F19" s="4"/>
      <c r="G19" s="4"/>
    </row>
    <row r="20" spans="1:7" ht="19.899999999999999" customHeight="1" x14ac:dyDescent="0.25">
      <c r="A20" s="9" t="s">
        <v>97</v>
      </c>
      <c r="B20" s="39">
        <v>393.01799999999997</v>
      </c>
      <c r="C20" s="39">
        <v>384.86700000000002</v>
      </c>
      <c r="D20" s="39">
        <v>370.60331000000002</v>
      </c>
      <c r="E20" s="39">
        <v>366.90352000000001</v>
      </c>
      <c r="F20" s="4"/>
      <c r="G20" s="4"/>
    </row>
    <row r="21" spans="1:7" ht="19.899999999999999" customHeight="1" x14ac:dyDescent="0.25">
      <c r="A21" s="9" t="s">
        <v>28</v>
      </c>
      <c r="B21" s="39">
        <v>223.005101</v>
      </c>
      <c r="C21" s="39">
        <v>233.25412800000001</v>
      </c>
      <c r="D21" s="39">
        <v>219.38682999999997</v>
      </c>
      <c r="E21" s="39">
        <v>239.08904199999998</v>
      </c>
      <c r="F21" s="4"/>
      <c r="G21" s="4"/>
    </row>
    <row r="22" spans="1:7" ht="19.899999999999999" customHeight="1" x14ac:dyDescent="0.25">
      <c r="A22" s="9" t="s">
        <v>30</v>
      </c>
      <c r="B22" s="39">
        <v>279.22954999999996</v>
      </c>
      <c r="C22" s="39">
        <v>269.63407000000001</v>
      </c>
      <c r="D22" s="39">
        <v>274.80955999999998</v>
      </c>
      <c r="E22" s="39">
        <v>280.38612999999998</v>
      </c>
      <c r="F22" s="4"/>
      <c r="G22" s="4"/>
    </row>
    <row r="23" spans="1:7" ht="19.899999999999999" customHeight="1" x14ac:dyDescent="0.25">
      <c r="A23" s="9" t="s">
        <v>658</v>
      </c>
      <c r="B23" s="39">
        <v>246.529</v>
      </c>
      <c r="C23" s="39">
        <v>258.173</v>
      </c>
      <c r="D23" s="39">
        <v>99.081710000000001</v>
      </c>
      <c r="E23" s="39">
        <v>0</v>
      </c>
      <c r="F23" s="4"/>
      <c r="G23" s="4"/>
    </row>
    <row r="24" spans="1:7" ht="19.899999999999999" customHeight="1" thickBot="1" x14ac:dyDescent="0.3">
      <c r="A24" s="149" t="s">
        <v>3</v>
      </c>
      <c r="B24" s="158">
        <v>1141.781651</v>
      </c>
      <c r="C24" s="158">
        <v>1145.9281980000001</v>
      </c>
      <c r="D24" s="158">
        <v>963.88141000000007</v>
      </c>
      <c r="E24" s="158">
        <v>886.378692</v>
      </c>
      <c r="F24" s="4"/>
      <c r="G24" s="4"/>
    </row>
    <row r="25" spans="1:7" s="12" customFormat="1" ht="19.899999999999999" customHeight="1" thickBot="1" x14ac:dyDescent="0.3">
      <c r="A25" s="449" t="s">
        <v>2</v>
      </c>
      <c r="B25" s="321">
        <v>292.6350709578</v>
      </c>
      <c r="C25" s="321">
        <v>226.85465599999998</v>
      </c>
      <c r="D25" s="321">
        <v>222.06741</v>
      </c>
      <c r="E25" s="321">
        <v>157.03385900000001</v>
      </c>
      <c r="F25" s="158">
        <v>281.24991399999999</v>
      </c>
      <c r="G25" s="158">
        <v>290.38548300000002</v>
      </c>
    </row>
    <row r="26" spans="1:7" ht="19.899999999999999" customHeight="1" x14ac:dyDescent="0.25">
      <c r="A26" s="9" t="s">
        <v>482</v>
      </c>
      <c r="B26" s="39">
        <v>254.40935000000002</v>
      </c>
      <c r="C26" s="39">
        <v>222.95266000000001</v>
      </c>
      <c r="D26" s="39">
        <v>208.38148999999999</v>
      </c>
      <c r="E26" s="39">
        <v>180.84336999999999</v>
      </c>
      <c r="F26" s="157">
        <v>143.56845999999999</v>
      </c>
      <c r="G26" s="39">
        <v>147.72042999999999</v>
      </c>
    </row>
    <row r="27" spans="1:7" ht="19.899999999999999" customHeight="1" x14ac:dyDescent="0.25">
      <c r="A27" s="9" t="s">
        <v>25</v>
      </c>
      <c r="B27" s="39">
        <v>521.68803000000003</v>
      </c>
      <c r="C27" s="39">
        <v>526.25559999999996</v>
      </c>
      <c r="D27" s="39">
        <v>519.07208000000003</v>
      </c>
      <c r="E27" s="39">
        <v>524.86884999999995</v>
      </c>
      <c r="F27" s="157">
        <v>566.38805000000002</v>
      </c>
      <c r="G27" s="39">
        <v>568.03620000000001</v>
      </c>
    </row>
    <row r="28" spans="1:7" s="12" customFormat="1" ht="19.899999999999999" customHeight="1" thickBot="1" x14ac:dyDescent="0.3">
      <c r="A28" s="149" t="s">
        <v>1</v>
      </c>
      <c r="B28" s="158">
        <v>776.09738000000004</v>
      </c>
      <c r="C28" s="158">
        <v>749.20826</v>
      </c>
      <c r="D28" s="158">
        <v>727.4535699999999</v>
      </c>
      <c r="E28" s="158">
        <v>705.71222</v>
      </c>
      <c r="F28" s="158">
        <v>709.95650999999998</v>
      </c>
      <c r="G28" s="158">
        <v>715.75662999999997</v>
      </c>
    </row>
    <row r="29" spans="1:7" s="12" customFormat="1" ht="19.899999999999999" customHeight="1" thickBot="1" x14ac:dyDescent="0.3">
      <c r="A29" s="149" t="s">
        <v>481</v>
      </c>
      <c r="B29" s="158">
        <v>2458.7959419578001</v>
      </c>
      <c r="C29" s="158">
        <v>2329.0518539999998</v>
      </c>
      <c r="D29" s="158">
        <v>2206.06882</v>
      </c>
      <c r="E29" s="158">
        <v>2063.202151</v>
      </c>
      <c r="F29" s="158">
        <v>2232.4430510000002</v>
      </c>
      <c r="G29" s="158">
        <v>2218.858643</v>
      </c>
    </row>
    <row r="30" spans="1:7" s="133" customFormat="1" ht="19.899999999999999" customHeight="1" x14ac:dyDescent="0.25">
      <c r="A30" s="133" t="s">
        <v>574</v>
      </c>
    </row>
  </sheetData>
  <sheetProtection algorithmName="SHA-512" hashValue="stIrVmZ65SAGnH4YwwiqiiiD4cAyfM7rDKViccnftBsUuuCmyoT9Afm13LiwXuSGbK2ShZa5RLBg9uaK/4flzQ==" saltValue="f++frepFpZHwgNn9IB/VLg==" spinCount="100000" sheet="1" objects="1" scenarios="1"/>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O124"/>
  <sheetViews>
    <sheetView showGridLines="0" zoomScaleNormal="100" zoomScalePageLayoutView="120" workbookViewId="0">
      <selection activeCell="C13" sqref="C13"/>
    </sheetView>
  </sheetViews>
  <sheetFormatPr defaultColWidth="8.85546875" defaultRowHeight="19.899999999999999" customHeight="1" x14ac:dyDescent="0.25"/>
  <cols>
    <col min="1" max="1" width="59" style="9" customWidth="1"/>
    <col min="2" max="7" width="13.7109375" style="9" customWidth="1"/>
    <col min="8" max="9" width="13.7109375" style="9" hidden="1" customWidth="1"/>
    <col min="10" max="10" width="22" style="9" bestFit="1" customWidth="1"/>
    <col min="11" max="11" width="29.5703125" style="9" bestFit="1" customWidth="1"/>
    <col min="12" max="12" width="19.42578125" style="9" bestFit="1" customWidth="1"/>
    <col min="13" max="13" width="17" style="9" bestFit="1" customWidth="1"/>
    <col min="14" max="18" width="10.7109375" style="9" bestFit="1" customWidth="1"/>
    <col min="19" max="16384" width="8.85546875" style="9"/>
  </cols>
  <sheetData>
    <row r="1" spans="1:15" ht="19.899999999999999" customHeight="1" x14ac:dyDescent="0.25">
      <c r="A1" s="7" t="s">
        <v>140</v>
      </c>
      <c r="B1" s="7"/>
      <c r="C1" s="7"/>
      <c r="D1" s="7"/>
      <c r="E1" s="7"/>
      <c r="F1" s="7"/>
      <c r="G1" s="7"/>
      <c r="H1" s="7"/>
      <c r="I1" s="7"/>
      <c r="J1" s="53"/>
    </row>
    <row r="2" spans="1:15" ht="19.899999999999999" customHeight="1" x14ac:dyDescent="0.25">
      <c r="A2" s="12"/>
      <c r="J2" s="125"/>
    </row>
    <row r="3" spans="1:15" ht="19.899999999999999" customHeight="1" x14ac:dyDescent="0.25">
      <c r="A3" s="7" t="s">
        <v>862</v>
      </c>
      <c r="B3" s="4">
        <v>2021</v>
      </c>
      <c r="C3" s="4">
        <v>2020</v>
      </c>
      <c r="D3" s="4">
        <v>2019</v>
      </c>
      <c r="E3" s="4">
        <v>2018</v>
      </c>
      <c r="F3" s="4">
        <v>2017</v>
      </c>
      <c r="G3" s="4">
        <v>2016</v>
      </c>
      <c r="H3" s="4">
        <v>2015</v>
      </c>
      <c r="I3" s="4">
        <v>2014</v>
      </c>
      <c r="J3" s="125"/>
      <c r="K3" s="125"/>
    </row>
    <row r="4" spans="1:15" ht="19.899999999999999" customHeight="1" x14ac:dyDescent="0.25">
      <c r="A4" s="11" t="s">
        <v>878</v>
      </c>
      <c r="B4" s="458">
        <v>7051.6737481498903</v>
      </c>
      <c r="C4" s="472">
        <v>6709.7991487110994</v>
      </c>
      <c r="D4" s="458">
        <v>6667.5351354400727</v>
      </c>
      <c r="E4" s="458">
        <v>6330.946637900036</v>
      </c>
      <c r="F4" s="428">
        <v>6607.4335131247735</v>
      </c>
      <c r="G4" s="472">
        <v>6096.7626935506314</v>
      </c>
      <c r="H4" s="157">
        <v>6930.33</v>
      </c>
      <c r="I4" s="157">
        <v>6065.9400000000005</v>
      </c>
      <c r="J4" s="125"/>
      <c r="K4" s="125"/>
      <c r="L4" s="471"/>
      <c r="M4" s="474"/>
    </row>
    <row r="5" spans="1:15" ht="19.899999999999999" customHeight="1" x14ac:dyDescent="0.2">
      <c r="A5" s="11" t="s">
        <v>879</v>
      </c>
      <c r="B5" s="458">
        <v>6674.4108841529805</v>
      </c>
      <c r="C5" s="458">
        <v>6326.3891819990804</v>
      </c>
      <c r="D5" s="458">
        <v>5735.8425800000414</v>
      </c>
      <c r="E5" s="458">
        <v>5196.6827621482016</v>
      </c>
      <c r="F5" s="428">
        <v>5459.5218141086098</v>
      </c>
      <c r="G5" s="428">
        <v>5490.87</v>
      </c>
      <c r="H5" s="157">
        <v>4197.25</v>
      </c>
      <c r="I5" s="157">
        <v>4285.2199999999993</v>
      </c>
      <c r="J5" s="125"/>
      <c r="K5" s="125"/>
      <c r="L5" s="473"/>
      <c r="M5" s="475"/>
    </row>
    <row r="6" spans="1:15" ht="19.899999999999999" customHeight="1" x14ac:dyDescent="0.25">
      <c r="A6" s="11" t="s">
        <v>849</v>
      </c>
      <c r="B6" s="458">
        <v>178.81</v>
      </c>
      <c r="C6" s="458">
        <v>92.387153841645485</v>
      </c>
      <c r="D6" s="458">
        <v>94.230287683485258</v>
      </c>
      <c r="E6" s="458">
        <v>100.32</v>
      </c>
      <c r="F6" s="428">
        <v>111.16</v>
      </c>
      <c r="G6" s="428">
        <v>108.82</v>
      </c>
      <c r="H6" s="157">
        <v>112.8</v>
      </c>
      <c r="I6" s="157">
        <v>114.59000000000015</v>
      </c>
      <c r="J6" s="125"/>
      <c r="K6"/>
      <c r="L6" s="469"/>
    </row>
    <row r="7" spans="1:15" ht="19.899999999999999" customHeight="1" thickBot="1" x14ac:dyDescent="0.3">
      <c r="A7" s="154" t="s">
        <v>850</v>
      </c>
      <c r="B7" s="163">
        <v>13904.749786374086</v>
      </c>
      <c r="C7" s="444">
        <f>SUM(C4:C6)</f>
        <v>13128.575484551826</v>
      </c>
      <c r="D7" s="444">
        <f>SUM(D4:D6)</f>
        <v>12497.6080031236</v>
      </c>
      <c r="E7" s="444">
        <f>SUM(E4:E6)</f>
        <v>11627.949400048237</v>
      </c>
      <c r="F7" s="444">
        <f>SUM(F4:F6)</f>
        <v>12178.115327233383</v>
      </c>
      <c r="G7" s="444">
        <f>SUM(G4:G6)</f>
        <v>11696.452693550631</v>
      </c>
      <c r="H7" s="163">
        <f t="shared" ref="H7:I7" si="0">SUM(H4:H6)</f>
        <v>11240.38</v>
      </c>
      <c r="I7" s="163">
        <f t="shared" si="0"/>
        <v>10465.75</v>
      </c>
      <c r="J7" s="471"/>
      <c r="K7" s="78"/>
      <c r="L7" s="471"/>
    </row>
    <row r="8" spans="1:15" ht="19.899999999999999" customHeight="1" thickBot="1" x14ac:dyDescent="0.3">
      <c r="A8" s="163" t="s">
        <v>846</v>
      </c>
      <c r="B8" s="163">
        <f>B7/3.6</f>
        <v>3862.430496215024</v>
      </c>
      <c r="C8" s="444">
        <f t="shared" ref="C8:G8" si="1">C7/3.6</f>
        <v>3646.826523486618</v>
      </c>
      <c r="D8" s="444">
        <f t="shared" si="1"/>
        <v>3471.5577786454442</v>
      </c>
      <c r="E8" s="444">
        <f t="shared" si="1"/>
        <v>3229.9859444578437</v>
      </c>
      <c r="F8" s="444">
        <f t="shared" si="1"/>
        <v>3382.8098131203842</v>
      </c>
      <c r="G8" s="444">
        <f t="shared" si="1"/>
        <v>3249.0146370973976</v>
      </c>
      <c r="L8" s="471"/>
    </row>
    <row r="9" spans="1:15" ht="19.899999999999999" customHeight="1" x14ac:dyDescent="0.25">
      <c r="A9" s="454" t="s">
        <v>863</v>
      </c>
      <c r="B9" s="455"/>
      <c r="C9" s="455"/>
      <c r="D9" s="455"/>
      <c r="E9" s="145"/>
      <c r="F9" s="145"/>
      <c r="G9" s="145"/>
      <c r="H9" s="145"/>
      <c r="I9" s="145"/>
    </row>
    <row r="10" spans="1:15" s="133" customFormat="1" ht="19.899999999999999" customHeight="1" x14ac:dyDescent="0.25">
      <c r="A10" s="452" t="s">
        <v>528</v>
      </c>
      <c r="B10" s="145"/>
      <c r="C10" s="145"/>
      <c r="D10" s="145"/>
      <c r="E10" s="145"/>
      <c r="F10" s="145"/>
      <c r="G10" s="145"/>
      <c r="H10" s="144"/>
      <c r="I10" s="144"/>
    </row>
    <row r="11" spans="1:15" s="453" customFormat="1" ht="19.899999999999999" customHeight="1" x14ac:dyDescent="0.25">
      <c r="A11" s="452" t="s">
        <v>877</v>
      </c>
      <c r="B11" s="145"/>
      <c r="C11" s="145"/>
      <c r="D11" s="145"/>
      <c r="E11" s="145"/>
      <c r="F11" s="145"/>
      <c r="G11" s="145"/>
      <c r="H11" s="144"/>
      <c r="I11" s="144"/>
    </row>
    <row r="13" spans="1:15" s="11" customFormat="1" ht="19.899999999999999" customHeight="1" x14ac:dyDescent="0.25">
      <c r="A13" s="456" t="s">
        <v>860</v>
      </c>
      <c r="B13" s="457">
        <v>2021</v>
      </c>
      <c r="C13" s="457">
        <v>2020</v>
      </c>
      <c r="D13" s="457">
        <v>2019</v>
      </c>
      <c r="E13" s="9"/>
      <c r="F13" s="9"/>
      <c r="G13" s="9"/>
    </row>
    <row r="14" spans="1:15" s="11" customFormat="1" ht="19.899999999999999" customHeight="1" x14ac:dyDescent="0.25">
      <c r="A14" s="61" t="s">
        <v>4</v>
      </c>
      <c r="B14" s="458">
        <v>0</v>
      </c>
      <c r="C14" s="458">
        <v>0</v>
      </c>
      <c r="D14" s="458">
        <v>0</v>
      </c>
      <c r="E14" s="9"/>
      <c r="F14" s="9"/>
      <c r="G14" s="9"/>
      <c r="J14" s="9"/>
    </row>
    <row r="15" spans="1:15" s="11" customFormat="1" ht="19.899999999999999" customHeight="1" x14ac:dyDescent="0.25">
      <c r="A15" s="61" t="s">
        <v>3</v>
      </c>
      <c r="B15" s="458">
        <v>78856.839999999196</v>
      </c>
      <c r="C15" s="458">
        <v>55444.521000000401</v>
      </c>
      <c r="D15" s="458">
        <v>3711.2420000000002</v>
      </c>
      <c r="E15" s="9"/>
      <c r="F15" s="9"/>
      <c r="G15" s="9"/>
      <c r="J15" s="9"/>
    </row>
    <row r="16" spans="1:15" s="11" customFormat="1" ht="19.899999999999999" customHeight="1" x14ac:dyDescent="0.25">
      <c r="A16" s="61" t="s">
        <v>2</v>
      </c>
      <c r="B16" s="458">
        <v>0</v>
      </c>
      <c r="C16" s="458">
        <v>0</v>
      </c>
      <c r="D16" s="458">
        <v>0</v>
      </c>
      <c r="E16" s="9"/>
      <c r="F16" s="9"/>
      <c r="G16" s="9"/>
      <c r="H16" s="9"/>
      <c r="I16" s="9"/>
      <c r="J16" s="9"/>
      <c r="K16" s="9"/>
      <c r="L16" s="9"/>
      <c r="M16" s="9"/>
      <c r="N16" s="9"/>
      <c r="O16" s="9"/>
    </row>
    <row r="17" spans="1:15" s="11" customFormat="1" ht="19.899999999999999" customHeight="1" x14ac:dyDescent="0.25">
      <c r="A17" s="61" t="s">
        <v>1</v>
      </c>
      <c r="B17" s="458">
        <v>0</v>
      </c>
      <c r="C17" s="458">
        <v>0</v>
      </c>
      <c r="D17" s="458">
        <v>0</v>
      </c>
      <c r="E17" s="9"/>
      <c r="F17" s="9"/>
      <c r="G17" s="9" t="s">
        <v>859</v>
      </c>
      <c r="H17" s="9"/>
      <c r="I17" s="9"/>
      <c r="J17" s="9"/>
      <c r="K17" s="9"/>
      <c r="L17" s="9"/>
      <c r="M17" s="9"/>
      <c r="N17" s="9"/>
      <c r="O17" s="9"/>
    </row>
    <row r="18" spans="1:15" s="11" customFormat="1" ht="19.899999999999999" customHeight="1" thickBot="1" x14ac:dyDescent="0.3">
      <c r="A18" s="154" t="s">
        <v>0</v>
      </c>
      <c r="B18" s="459">
        <v>78856.839999999793</v>
      </c>
      <c r="C18" s="460">
        <v>55444.521000000401</v>
      </c>
      <c r="D18" s="460">
        <v>3711.2420000000002</v>
      </c>
      <c r="E18" s="9"/>
      <c r="F18" s="9"/>
      <c r="G18" s="9"/>
      <c r="H18" s="9"/>
      <c r="I18" s="9"/>
      <c r="J18" s="9"/>
      <c r="K18" s="9"/>
      <c r="L18" s="9"/>
      <c r="M18" s="9"/>
      <c r="N18" s="9"/>
      <c r="O18" s="9"/>
    </row>
    <row r="19" spans="1:15" s="11" customFormat="1" ht="19.899999999999999" customHeight="1" x14ac:dyDescent="0.25">
      <c r="A19" s="62"/>
      <c r="B19" s="440"/>
      <c r="C19" s="458"/>
      <c r="D19" s="458"/>
      <c r="E19" s="9"/>
      <c r="F19" s="9"/>
      <c r="G19" s="9"/>
      <c r="H19" s="9"/>
      <c r="I19" s="9"/>
      <c r="J19" s="9"/>
      <c r="K19" s="9"/>
      <c r="L19" s="9"/>
      <c r="M19" s="9"/>
      <c r="N19" s="9"/>
      <c r="O19" s="9"/>
    </row>
    <row r="20" spans="1:15" s="11" customFormat="1" ht="19.899999999999999" customHeight="1" x14ac:dyDescent="0.25">
      <c r="A20" s="456" t="s">
        <v>865</v>
      </c>
      <c r="B20" s="457">
        <v>2021</v>
      </c>
      <c r="C20" s="457">
        <v>2020</v>
      </c>
      <c r="D20" s="457">
        <v>2019</v>
      </c>
      <c r="E20" s="9"/>
      <c r="F20" s="9"/>
      <c r="G20" s="9"/>
      <c r="J20" s="9"/>
    </row>
    <row r="21" spans="1:15" s="11" customFormat="1" ht="19.899999999999999" customHeight="1" x14ac:dyDescent="0.25">
      <c r="A21" s="61" t="s">
        <v>4</v>
      </c>
      <c r="B21" s="458">
        <v>151999.15</v>
      </c>
      <c r="C21" s="458">
        <v>146897.57</v>
      </c>
      <c r="D21" s="458">
        <v>148235.24</v>
      </c>
      <c r="E21" s="9"/>
      <c r="F21" s="9"/>
      <c r="G21" s="9"/>
      <c r="J21" s="9"/>
    </row>
    <row r="22" spans="1:15" s="11" customFormat="1" ht="19.899999999999999" customHeight="1" x14ac:dyDescent="0.25">
      <c r="A22" s="61" t="s">
        <v>3</v>
      </c>
      <c r="B22" s="458">
        <v>676258.8609999913</v>
      </c>
      <c r="C22" s="458">
        <v>675134.23860629299</v>
      </c>
      <c r="D22" s="458">
        <v>529537.97895257699</v>
      </c>
      <c r="E22" s="9"/>
      <c r="F22" s="9"/>
      <c r="G22" s="9"/>
      <c r="H22" s="9"/>
      <c r="I22" s="9"/>
      <c r="J22" s="9"/>
      <c r="K22" s="9"/>
    </row>
    <row r="23" spans="1:15" s="11" customFormat="1" ht="19.899999999999999" customHeight="1" x14ac:dyDescent="0.25">
      <c r="A23" s="61" t="s">
        <v>2</v>
      </c>
      <c r="B23" s="458">
        <v>465141.9</v>
      </c>
      <c r="C23" s="458">
        <v>399300.14600000001</v>
      </c>
      <c r="D23" s="458">
        <v>436440.94</v>
      </c>
      <c r="E23" s="9"/>
      <c r="F23" s="9"/>
      <c r="G23" s="9"/>
      <c r="J23" s="9"/>
    </row>
    <row r="24" spans="1:15" s="11" customFormat="1" ht="19.899999999999999" customHeight="1" x14ac:dyDescent="0.25">
      <c r="A24" s="61" t="s">
        <v>1</v>
      </c>
      <c r="B24" s="458">
        <v>473724.92900000099</v>
      </c>
      <c r="C24" s="458">
        <v>477706.77736940898</v>
      </c>
      <c r="D24" s="458">
        <v>462998.47556764499</v>
      </c>
      <c r="E24" s="9"/>
      <c r="F24" s="9"/>
      <c r="G24" s="9"/>
      <c r="J24" s="9"/>
    </row>
    <row r="25" spans="1:15" s="11" customFormat="1" ht="19.899999999999999" customHeight="1" thickBot="1" x14ac:dyDescent="0.3">
      <c r="A25" s="461" t="s">
        <v>0</v>
      </c>
      <c r="B25" s="462">
        <v>1767124.8400000171</v>
      </c>
      <c r="C25" s="463">
        <f>SUM(C21:C24)</f>
        <v>1699038.7319757021</v>
      </c>
      <c r="D25" s="463">
        <f>SUM(D21:D24)</f>
        <v>1577212.634520222</v>
      </c>
      <c r="E25" s="9"/>
      <c r="F25" s="9"/>
    </row>
    <row r="26" spans="1:15" s="11" customFormat="1" ht="19.899999999999999" customHeight="1" x14ac:dyDescent="0.25">
      <c r="A26" s="454" t="s">
        <v>864</v>
      </c>
      <c r="B26" s="440"/>
      <c r="C26" s="458"/>
      <c r="D26" s="458"/>
      <c r="E26" s="9"/>
      <c r="F26" s="9"/>
      <c r="G26" s="9"/>
      <c r="J26" s="9"/>
    </row>
    <row r="27" spans="1:15" s="61" customFormat="1" ht="19.899999999999999" customHeight="1" x14ac:dyDescent="0.25">
      <c r="A27" s="454"/>
      <c r="B27" s="440"/>
      <c r="C27" s="458"/>
      <c r="D27" s="458"/>
      <c r="E27" s="31"/>
      <c r="F27" s="31"/>
      <c r="G27" s="31"/>
      <c r="J27" s="31"/>
    </row>
    <row r="28" spans="1:15" s="11" customFormat="1" ht="19.899999999999999" customHeight="1" x14ac:dyDescent="0.25">
      <c r="A28" s="7" t="s">
        <v>866</v>
      </c>
      <c r="B28" s="4" t="s">
        <v>869</v>
      </c>
      <c r="C28" s="4" t="s">
        <v>871</v>
      </c>
      <c r="D28" s="4" t="s">
        <v>872</v>
      </c>
      <c r="E28" s="9"/>
      <c r="F28" s="9"/>
      <c r="G28" s="9"/>
      <c r="J28" s="9"/>
    </row>
    <row r="29" spans="1:15" s="11" customFormat="1" ht="19.899999999999999" customHeight="1" x14ac:dyDescent="0.25">
      <c r="A29" s="11" t="s">
        <v>4</v>
      </c>
      <c r="B29" s="428">
        <v>188449.84793448556</v>
      </c>
      <c r="C29" s="157">
        <v>136087.67327551887</v>
      </c>
      <c r="D29" s="157">
        <v>171305.76</v>
      </c>
      <c r="E29" s="9"/>
      <c r="F29" s="9"/>
      <c r="G29" s="9"/>
      <c r="J29" s="9"/>
    </row>
    <row r="30" spans="1:15" s="11" customFormat="1" ht="19.899999999999999" customHeight="1" x14ac:dyDescent="0.25">
      <c r="A30" s="11" t="s">
        <v>870</v>
      </c>
      <c r="B30" s="428">
        <v>691400</v>
      </c>
      <c r="C30" s="157">
        <v>575773.3595416809</v>
      </c>
      <c r="D30" s="157">
        <v>552308.42876369925</v>
      </c>
      <c r="E30" s="9"/>
      <c r="F30" s="31"/>
      <c r="G30" s="31"/>
      <c r="H30" s="61"/>
      <c r="I30" s="61"/>
      <c r="J30" s="31"/>
      <c r="K30" s="61"/>
      <c r="L30" s="61"/>
    </row>
    <row r="31" spans="1:15" s="11" customFormat="1" ht="19.899999999999999" customHeight="1" x14ac:dyDescent="0.25">
      <c r="A31" s="11" t="s">
        <v>2</v>
      </c>
      <c r="B31" s="428">
        <v>30520.875433851848</v>
      </c>
      <c r="C31" s="157">
        <v>22532.836389225733</v>
      </c>
      <c r="D31" s="157">
        <v>21239.604351241374</v>
      </c>
      <c r="E31" s="9"/>
      <c r="F31" s="31"/>
      <c r="G31" s="31"/>
      <c r="H31" s="61"/>
      <c r="I31" s="61"/>
      <c r="J31" s="31"/>
      <c r="K31" s="61"/>
      <c r="L31" s="61"/>
    </row>
    <row r="32" spans="1:15" s="11" customFormat="1" ht="19.899999999999999" customHeight="1" x14ac:dyDescent="0.25">
      <c r="A32" s="11" t="s">
        <v>873</v>
      </c>
      <c r="B32" s="428">
        <v>1106146.9819716325</v>
      </c>
      <c r="C32" s="157">
        <v>1157978.5759166768</v>
      </c>
      <c r="D32" s="157">
        <v>1145807.7271740022</v>
      </c>
      <c r="E32" s="9"/>
      <c r="F32" s="31"/>
      <c r="G32" s="31"/>
      <c r="H32" s="61"/>
      <c r="I32" s="61"/>
      <c r="J32" s="31"/>
      <c r="K32" s="61"/>
      <c r="L32" s="61"/>
    </row>
    <row r="33" spans="1:15" s="11" customFormat="1" ht="19.899999999999999" customHeight="1" thickBot="1" x14ac:dyDescent="0.3">
      <c r="A33" s="151" t="s">
        <v>0</v>
      </c>
      <c r="B33" s="466">
        <f>SUM(B29:B32)</f>
        <v>2016517.7053399698</v>
      </c>
      <c r="C33" s="467">
        <f>SUM(C29:C32)</f>
        <v>1892372.4451231023</v>
      </c>
      <c r="D33" s="467">
        <f>SUM(D29:D32)</f>
        <v>1890661.5202889428</v>
      </c>
      <c r="E33" s="9"/>
      <c r="F33" s="31"/>
      <c r="G33" s="31"/>
      <c r="H33" s="61"/>
      <c r="I33" s="61"/>
      <c r="J33" s="31"/>
      <c r="K33" s="61"/>
      <c r="L33" s="61"/>
    </row>
    <row r="34" spans="1:15" s="11" customFormat="1" ht="19.899999999999999" customHeight="1" x14ac:dyDescent="0.25">
      <c r="A34" s="135" t="s">
        <v>868</v>
      </c>
      <c r="B34" s="464"/>
      <c r="C34" s="465"/>
      <c r="D34" s="465"/>
      <c r="E34" s="9"/>
      <c r="F34" s="31"/>
      <c r="G34" s="31"/>
      <c r="H34" s="61"/>
      <c r="I34" s="61"/>
      <c r="J34" s="31"/>
      <c r="K34" s="61"/>
      <c r="L34" s="61"/>
    </row>
    <row r="35" spans="1:15" s="11" customFormat="1" ht="12.75" customHeight="1" x14ac:dyDescent="0.25">
      <c r="A35" s="452" t="s">
        <v>874</v>
      </c>
      <c r="B35" s="464"/>
      <c r="C35" s="465"/>
      <c r="D35" s="465"/>
      <c r="E35" s="9"/>
      <c r="F35" s="9"/>
      <c r="G35" s="9"/>
      <c r="J35" s="9"/>
    </row>
    <row r="36" spans="1:15" s="11" customFormat="1" ht="15.75" customHeight="1" x14ac:dyDescent="0.25">
      <c r="A36" s="452" t="s">
        <v>875</v>
      </c>
      <c r="B36" s="464"/>
      <c r="C36" s="465"/>
      <c r="D36" s="465"/>
      <c r="E36" s="9"/>
      <c r="F36" s="9"/>
      <c r="G36" s="9"/>
      <c r="J36" s="9"/>
    </row>
    <row r="37" spans="1:15" s="11" customFormat="1" ht="12" customHeight="1" x14ac:dyDescent="0.25">
      <c r="A37" s="62"/>
      <c r="B37" s="320"/>
      <c r="C37" s="157"/>
      <c r="D37" s="157"/>
      <c r="E37" s="9"/>
      <c r="F37" s="9"/>
      <c r="G37" s="9"/>
      <c r="J37" s="9"/>
    </row>
    <row r="38" spans="1:15" s="11" customFormat="1" ht="19.899999999999999" customHeight="1" x14ac:dyDescent="0.25">
      <c r="A38" s="7" t="s">
        <v>867</v>
      </c>
      <c r="B38" s="4">
        <v>2021</v>
      </c>
      <c r="C38" s="4">
        <v>2020</v>
      </c>
      <c r="D38" s="4">
        <v>2019</v>
      </c>
    </row>
    <row r="39" spans="1:15" s="11" customFormat="1" ht="19.899999999999999" customHeight="1" x14ac:dyDescent="0.25">
      <c r="A39" s="11" t="s">
        <v>4</v>
      </c>
      <c r="B39" s="428">
        <f>SUM(B21,B29)</f>
        <v>340448.99793448555</v>
      </c>
      <c r="C39" s="157">
        <f>SUM(C21,C29)</f>
        <v>282985.24327551888</v>
      </c>
      <c r="D39" s="157">
        <f>SUM(D21,D29)</f>
        <v>319541</v>
      </c>
      <c r="K39" s="157"/>
      <c r="L39" s="157"/>
      <c r="M39" s="157"/>
    </row>
    <row r="40" spans="1:15" s="11" customFormat="1" ht="19.899999999999999" customHeight="1" x14ac:dyDescent="0.25">
      <c r="A40" s="11" t="s">
        <v>3</v>
      </c>
      <c r="B40" s="428">
        <f t="shared" ref="B40:B42" si="2">SUM(B22,B30)</f>
        <v>1367658.8609999912</v>
      </c>
      <c r="C40" s="157">
        <f t="shared" ref="C40:D43" si="3">SUM(C22,C30)</f>
        <v>1250907.5981479739</v>
      </c>
      <c r="D40" s="157">
        <f t="shared" si="3"/>
        <v>1081846.4077162761</v>
      </c>
      <c r="K40" s="157"/>
      <c r="L40" s="157"/>
      <c r="M40" s="157"/>
    </row>
    <row r="41" spans="1:15" s="11" customFormat="1" ht="19.899999999999999" customHeight="1" x14ac:dyDescent="0.25">
      <c r="A41" s="11" t="s">
        <v>2</v>
      </c>
      <c r="B41" s="428">
        <f t="shared" si="2"/>
        <v>495662.77543385187</v>
      </c>
      <c r="C41" s="157">
        <f t="shared" si="3"/>
        <v>421832.98238922574</v>
      </c>
      <c r="D41" s="157">
        <f t="shared" si="3"/>
        <v>457680.54435124138</v>
      </c>
    </row>
    <row r="42" spans="1:15" s="11" customFormat="1" ht="19.899999999999999" customHeight="1" x14ac:dyDescent="0.25">
      <c r="A42" s="11" t="s">
        <v>1</v>
      </c>
      <c r="B42" s="428">
        <f t="shared" si="2"/>
        <v>1579871.9109716334</v>
      </c>
      <c r="C42" s="157">
        <f t="shared" si="3"/>
        <v>1635685.3532860857</v>
      </c>
      <c r="D42" s="157">
        <f t="shared" si="3"/>
        <v>1608806.2027416471</v>
      </c>
    </row>
    <row r="43" spans="1:15" s="11" customFormat="1" ht="19.899999999999999" customHeight="1" thickBot="1" x14ac:dyDescent="0.3">
      <c r="A43" s="151" t="s">
        <v>0</v>
      </c>
      <c r="B43" s="466">
        <v>3783642.2818039712</v>
      </c>
      <c r="C43" s="467">
        <f t="shared" si="3"/>
        <v>3591411.1770988042</v>
      </c>
      <c r="D43" s="467">
        <f t="shared" si="3"/>
        <v>3467874.1548091648</v>
      </c>
      <c r="E43" s="9"/>
      <c r="F43" s="468"/>
      <c r="G43" s="438"/>
      <c r="H43" s="61"/>
      <c r="I43" s="61"/>
      <c r="J43" s="439"/>
      <c r="K43" s="61"/>
      <c r="O43" s="111"/>
    </row>
    <row r="44" spans="1:15" s="133" customFormat="1" ht="19.899999999999999" customHeight="1" x14ac:dyDescent="0.25">
      <c r="A44" s="135" t="s">
        <v>876</v>
      </c>
      <c r="B44" s="145"/>
      <c r="C44" s="145"/>
      <c r="D44" s="145"/>
      <c r="E44" s="9"/>
      <c r="G44" s="39"/>
      <c r="H44" s="144"/>
      <c r="I44" s="144"/>
      <c r="J44" s="39"/>
      <c r="K44" s="11"/>
      <c r="L44" s="11"/>
      <c r="M44" s="11"/>
      <c r="N44" s="11"/>
    </row>
    <row r="45" spans="1:15" s="133" customFormat="1" ht="19.899999999999999" customHeight="1" x14ac:dyDescent="0.25">
      <c r="A45" s="135" t="s">
        <v>135</v>
      </c>
      <c r="B45" s="145"/>
      <c r="C45" s="145"/>
      <c r="D45" s="145"/>
      <c r="E45" s="145"/>
      <c r="F45" s="145"/>
      <c r="G45" s="145"/>
      <c r="H45" s="144"/>
      <c r="I45" s="144"/>
      <c r="K45" s="11"/>
      <c r="L45" s="11"/>
      <c r="M45" s="11"/>
      <c r="N45" s="11"/>
    </row>
    <row r="46" spans="1:15" s="133" customFormat="1" ht="31.9" customHeight="1" x14ac:dyDescent="0.25">
      <c r="A46" s="495" t="s">
        <v>322</v>
      </c>
      <c r="B46" s="495"/>
      <c r="C46" s="495"/>
      <c r="D46" s="495"/>
      <c r="E46" s="495"/>
      <c r="F46" s="495"/>
      <c r="G46" s="495"/>
      <c r="H46" s="144"/>
      <c r="I46" s="144"/>
    </row>
    <row r="47" spans="1:15" s="133" customFormat="1" ht="19.899999999999999" customHeight="1" x14ac:dyDescent="0.25">
      <c r="A47" s="135" t="s">
        <v>328</v>
      </c>
      <c r="B47" s="145"/>
      <c r="C47" s="145"/>
      <c r="D47" s="145"/>
      <c r="E47" s="145"/>
      <c r="F47" s="145"/>
      <c r="G47" s="145"/>
      <c r="H47" s="144"/>
      <c r="I47" s="144"/>
    </row>
    <row r="48" spans="1:15" s="133" customFormat="1" ht="19.899999999999999" customHeight="1" x14ac:dyDescent="0.25">
      <c r="A48" s="495" t="s">
        <v>329</v>
      </c>
      <c r="B48" s="495"/>
      <c r="C48" s="495"/>
      <c r="D48" s="495"/>
      <c r="E48" s="495"/>
      <c r="F48" s="495"/>
      <c r="G48" s="495"/>
      <c r="H48" s="144"/>
      <c r="I48" s="144"/>
    </row>
    <row r="49" spans="1:9" s="133" customFormat="1" ht="19.899999999999999" customHeight="1" x14ac:dyDescent="0.25">
      <c r="A49" s="135" t="s">
        <v>330</v>
      </c>
      <c r="B49" s="145"/>
      <c r="C49" s="145"/>
      <c r="D49" s="145"/>
      <c r="E49" s="145"/>
      <c r="F49" s="145"/>
      <c r="G49" s="145"/>
      <c r="H49" s="144"/>
      <c r="I49" s="144"/>
    </row>
    <row r="50" spans="1:9" s="133" customFormat="1" ht="19.899999999999999" customHeight="1" x14ac:dyDescent="0.25">
      <c r="A50" s="135" t="s">
        <v>535</v>
      </c>
      <c r="B50" s="145"/>
      <c r="C50" s="145"/>
      <c r="D50" s="145"/>
      <c r="E50" s="145"/>
      <c r="F50" s="145"/>
      <c r="G50" s="145"/>
      <c r="H50" s="144"/>
      <c r="I50" s="144"/>
    </row>
    <row r="51" spans="1:9" s="133" customFormat="1" ht="31.9" customHeight="1" x14ac:dyDescent="0.25">
      <c r="A51" s="495" t="s">
        <v>320</v>
      </c>
      <c r="B51" s="495"/>
      <c r="C51" s="495"/>
      <c r="D51" s="495"/>
      <c r="E51" s="495"/>
      <c r="F51" s="495"/>
      <c r="G51" s="495"/>
      <c r="H51" s="144"/>
      <c r="I51" s="144"/>
    </row>
    <row r="52" spans="1:9" s="133" customFormat="1" ht="31.9" customHeight="1" x14ac:dyDescent="0.25">
      <c r="A52" s="495" t="s">
        <v>321</v>
      </c>
      <c r="B52" s="495"/>
      <c r="C52" s="495"/>
      <c r="D52" s="495"/>
      <c r="E52" s="495"/>
      <c r="F52" s="495"/>
      <c r="G52" s="495"/>
      <c r="H52" s="144"/>
      <c r="I52" s="144"/>
    </row>
    <row r="53" spans="1:9" ht="19.899999999999999" customHeight="1" x14ac:dyDescent="0.25">
      <c r="F53" s="11"/>
    </row>
    <row r="54" spans="1:9" ht="19.899999999999999" customHeight="1" x14ac:dyDescent="0.25">
      <c r="A54" s="7" t="s">
        <v>195</v>
      </c>
      <c r="B54" s="4" t="s">
        <v>831</v>
      </c>
      <c r="C54" s="4">
        <v>2020</v>
      </c>
      <c r="D54" s="4">
        <v>2019</v>
      </c>
      <c r="E54" s="4">
        <v>2018</v>
      </c>
      <c r="F54" s="4">
        <v>2017</v>
      </c>
      <c r="G54" s="4">
        <v>2016</v>
      </c>
    </row>
    <row r="55" spans="1:9" s="11" customFormat="1" ht="19.899999999999999" customHeight="1" x14ac:dyDescent="0.25">
      <c r="A55" s="11" t="s">
        <v>4</v>
      </c>
      <c r="B55" s="157">
        <v>30.161000000000001</v>
      </c>
      <c r="C55" s="157">
        <v>23.3</v>
      </c>
      <c r="D55" s="157">
        <v>28.5</v>
      </c>
      <c r="E55" s="119">
        <v>25.79</v>
      </c>
      <c r="F55" s="119">
        <v>22.07</v>
      </c>
      <c r="G55" s="119">
        <v>20.68</v>
      </c>
    </row>
    <row r="56" spans="1:9" s="11" customFormat="1" ht="19.899999999999999" customHeight="1" x14ac:dyDescent="0.25">
      <c r="A56" s="11" t="s">
        <v>830</v>
      </c>
      <c r="B56" s="157">
        <v>124.2</v>
      </c>
      <c r="C56" s="157">
        <v>83.8</v>
      </c>
      <c r="D56" s="157">
        <v>81.010000000000005</v>
      </c>
      <c r="E56" s="119">
        <v>78.180000000000007</v>
      </c>
      <c r="F56" s="119">
        <v>80.78</v>
      </c>
      <c r="G56" s="119">
        <v>83.9</v>
      </c>
    </row>
    <row r="57" spans="1:9" s="11" customFormat="1" ht="19.899999999999999" customHeight="1" x14ac:dyDescent="0.25">
      <c r="A57" s="11" t="s">
        <v>2</v>
      </c>
      <c r="B57" s="157">
        <v>42.74</v>
      </c>
      <c r="C57" s="157">
        <v>28.6</v>
      </c>
      <c r="D57" s="157">
        <v>32.450000000000003</v>
      </c>
      <c r="E57" s="119">
        <v>33.15</v>
      </c>
      <c r="F57" s="119">
        <v>34.4</v>
      </c>
      <c r="G57" s="119">
        <v>31.55</v>
      </c>
    </row>
    <row r="58" spans="1:9" s="11" customFormat="1" ht="19.899999999999999" customHeight="1" x14ac:dyDescent="0.25">
      <c r="A58" s="11" t="s">
        <v>1</v>
      </c>
      <c r="B58" s="157">
        <v>143.69999999999999</v>
      </c>
      <c r="C58" s="157">
        <v>121.3</v>
      </c>
      <c r="D58" s="157">
        <v>157.83000000000001</v>
      </c>
      <c r="E58" s="119">
        <v>164.43</v>
      </c>
      <c r="F58" s="119">
        <v>120.29</v>
      </c>
      <c r="G58" s="119">
        <v>153.19</v>
      </c>
    </row>
    <row r="59" spans="1:9" s="11" customFormat="1" ht="19.899999999999999" customHeight="1" thickBot="1" x14ac:dyDescent="0.3">
      <c r="A59" s="151" t="s">
        <v>0</v>
      </c>
      <c r="B59" s="159">
        <f>SUM(B55:B58)</f>
        <v>340.80099999999999</v>
      </c>
      <c r="C59" s="159">
        <f>SUM(C55:C58)</f>
        <v>257</v>
      </c>
      <c r="D59" s="159">
        <f>SUM(D55:D58)</f>
        <v>299.79000000000002</v>
      </c>
      <c r="E59" s="164">
        <f>SUM(E55:E58)</f>
        <v>301.55</v>
      </c>
      <c r="F59" s="164">
        <f>SUM(F55:F58)</f>
        <v>257.54000000000002</v>
      </c>
      <c r="G59" s="164">
        <v>289.32</v>
      </c>
    </row>
    <row r="60" spans="1:9" s="133" customFormat="1" ht="19.899999999999999" customHeight="1" x14ac:dyDescent="0.25">
      <c r="A60" s="135" t="s">
        <v>560</v>
      </c>
      <c r="B60" s="145"/>
      <c r="C60" s="145"/>
      <c r="D60" s="145"/>
      <c r="E60" s="145"/>
      <c r="F60" s="145"/>
      <c r="G60" s="145"/>
      <c r="H60" s="144"/>
      <c r="I60" s="144"/>
    </row>
    <row r="61" spans="1:9" ht="19.899999999999999" customHeight="1" x14ac:dyDescent="0.25">
      <c r="F61" s="11"/>
    </row>
    <row r="62" spans="1:9" ht="12" x14ac:dyDescent="0.25">
      <c r="A62" s="7" t="s">
        <v>794</v>
      </c>
      <c r="B62" s="4">
        <v>2021</v>
      </c>
      <c r="C62" s="4">
        <v>2020</v>
      </c>
      <c r="D62" s="4">
        <v>2019</v>
      </c>
      <c r="E62" s="4">
        <v>2018</v>
      </c>
      <c r="F62" s="4">
        <v>2017</v>
      </c>
      <c r="G62" s="4">
        <v>2016</v>
      </c>
      <c r="H62" s="4">
        <v>2015</v>
      </c>
      <c r="I62" s="4">
        <v>2014</v>
      </c>
    </row>
    <row r="63" spans="1:9" s="11" customFormat="1" ht="19.899999999999999" customHeight="1" thickBot="1" x14ac:dyDescent="0.3">
      <c r="A63" s="151" t="s">
        <v>0</v>
      </c>
      <c r="B63" s="159">
        <v>10450</v>
      </c>
      <c r="C63" s="159">
        <v>9495.6317818589887</v>
      </c>
      <c r="D63" s="159">
        <v>9657</v>
      </c>
      <c r="E63" s="159">
        <v>8161</v>
      </c>
      <c r="F63" s="159">
        <v>7998</v>
      </c>
      <c r="G63" s="159">
        <v>5943</v>
      </c>
      <c r="H63" s="159">
        <v>5660</v>
      </c>
      <c r="I63" s="159">
        <v>5825</v>
      </c>
    </row>
    <row r="64" spans="1:9" ht="19.899999999999999" customHeight="1" x14ac:dyDescent="0.25">
      <c r="A64" s="12"/>
    </row>
    <row r="65" spans="1:9" s="133" customFormat="1" ht="31.9" customHeight="1" x14ac:dyDescent="0.25">
      <c r="A65" s="495" t="s">
        <v>322</v>
      </c>
      <c r="B65" s="495"/>
      <c r="C65" s="495"/>
      <c r="D65" s="495"/>
      <c r="E65" s="495"/>
      <c r="F65" s="495"/>
      <c r="G65" s="495"/>
      <c r="H65" s="144"/>
      <c r="I65" s="144"/>
    </row>
    <row r="66" spans="1:9" s="133" customFormat="1" ht="19.899999999999999" customHeight="1" x14ac:dyDescent="0.25">
      <c r="A66" s="135" t="s">
        <v>323</v>
      </c>
      <c r="B66" s="145"/>
      <c r="C66" s="145"/>
      <c r="D66" s="145"/>
      <c r="E66" s="145"/>
      <c r="F66" s="145"/>
      <c r="G66" s="145"/>
      <c r="H66" s="144"/>
      <c r="I66" s="144"/>
    </row>
    <row r="67" spans="1:9" s="133" customFormat="1" ht="19.899999999999999" customHeight="1" x14ac:dyDescent="0.25">
      <c r="A67" s="135" t="s">
        <v>324</v>
      </c>
      <c r="B67" s="145"/>
      <c r="C67" s="145"/>
      <c r="D67" s="145"/>
      <c r="E67" s="145"/>
      <c r="F67" s="145"/>
      <c r="G67" s="145"/>
      <c r="H67" s="144"/>
      <c r="I67" s="144"/>
    </row>
    <row r="68" spans="1:9" s="133" customFormat="1" ht="26.25" customHeight="1" x14ac:dyDescent="0.25">
      <c r="A68" s="135" t="s">
        <v>715</v>
      </c>
      <c r="B68" s="135"/>
      <c r="C68" s="135"/>
      <c r="D68" s="135"/>
      <c r="E68" s="135"/>
      <c r="F68" s="135"/>
      <c r="G68" s="135"/>
      <c r="H68" s="144"/>
      <c r="I68" s="144"/>
    </row>
    <row r="69" spans="1:9" s="133" customFormat="1" ht="19.899999999999999" customHeight="1" x14ac:dyDescent="0.25">
      <c r="A69" s="135" t="s">
        <v>325</v>
      </c>
      <c r="B69" s="145"/>
      <c r="C69" s="145"/>
      <c r="D69" s="145"/>
      <c r="E69" s="145"/>
      <c r="F69" s="145"/>
      <c r="G69" s="145"/>
      <c r="H69" s="144"/>
      <c r="I69" s="144"/>
    </row>
    <row r="70" spans="1:9" s="133" customFormat="1" ht="19.899999999999999" customHeight="1" x14ac:dyDescent="0.25">
      <c r="A70" s="135" t="s">
        <v>326</v>
      </c>
      <c r="B70" s="145"/>
      <c r="C70" s="145"/>
      <c r="D70" s="145"/>
      <c r="E70" s="145"/>
      <c r="F70" s="145"/>
      <c r="G70" s="145"/>
      <c r="H70" s="144"/>
      <c r="I70" s="144"/>
    </row>
    <row r="71" spans="1:9" s="133" customFormat="1" ht="31.9" customHeight="1" x14ac:dyDescent="0.25">
      <c r="A71" s="495" t="s">
        <v>542</v>
      </c>
      <c r="B71" s="495"/>
      <c r="C71" s="495"/>
      <c r="D71" s="495"/>
      <c r="E71" s="495"/>
      <c r="F71" s="495"/>
      <c r="G71" s="495"/>
      <c r="H71" s="144"/>
      <c r="I71" s="144"/>
    </row>
    <row r="72" spans="1:9" ht="9.75" customHeight="1" x14ac:dyDescent="0.25">
      <c r="A72" s="41"/>
    </row>
    <row r="73" spans="1:9" ht="19.899999999999999" customHeight="1" x14ac:dyDescent="0.25">
      <c r="A73" s="7" t="s">
        <v>139</v>
      </c>
      <c r="B73" s="4"/>
      <c r="C73" s="4"/>
      <c r="D73" s="4"/>
      <c r="E73" s="4"/>
      <c r="F73" s="4"/>
      <c r="G73" s="4"/>
      <c r="H73" s="4"/>
      <c r="I73" s="4"/>
    </row>
    <row r="74" spans="1:9" ht="19.899999999999999" customHeight="1" x14ac:dyDescent="0.25">
      <c r="A74" s="12"/>
    </row>
    <row r="75" spans="1:9" ht="19.899999999999999" customHeight="1" x14ac:dyDescent="0.25">
      <c r="A75" s="7" t="s">
        <v>350</v>
      </c>
      <c r="B75" s="4">
        <v>2021</v>
      </c>
      <c r="C75" s="4">
        <v>2020</v>
      </c>
      <c r="D75" s="4">
        <v>2019</v>
      </c>
      <c r="E75" s="4">
        <v>2018</v>
      </c>
      <c r="F75" s="4">
        <v>2017</v>
      </c>
      <c r="G75" s="4">
        <v>2016</v>
      </c>
      <c r="H75" s="4">
        <v>2015</v>
      </c>
      <c r="I75" s="4">
        <v>2014</v>
      </c>
    </row>
    <row r="76" spans="1:9" ht="19.899999999999999" customHeight="1" x14ac:dyDescent="0.25">
      <c r="A76" s="9" t="s">
        <v>4</v>
      </c>
      <c r="B76" s="165">
        <v>4.9400000000000004</v>
      </c>
      <c r="C76" s="165">
        <v>4.92</v>
      </c>
      <c r="D76" s="165">
        <v>3.93</v>
      </c>
      <c r="E76" s="165">
        <v>3.45</v>
      </c>
      <c r="F76" s="165">
        <v>3.2508180699325702</v>
      </c>
      <c r="G76" s="165">
        <v>3.75</v>
      </c>
      <c r="H76" s="165">
        <v>3.42</v>
      </c>
      <c r="I76" s="165">
        <v>2.69</v>
      </c>
    </row>
    <row r="77" spans="1:9" ht="19.899999999999999" customHeight="1" x14ac:dyDescent="0.25">
      <c r="A77" s="9" t="s">
        <v>3</v>
      </c>
      <c r="B77" s="165">
        <v>4.5599999999999996</v>
      </c>
      <c r="C77" s="165">
        <v>4.0999999999999996</v>
      </c>
      <c r="D77" s="165">
        <v>4.05</v>
      </c>
      <c r="E77" s="165">
        <v>3.56</v>
      </c>
      <c r="F77" s="165">
        <v>3.8859204710238902</v>
      </c>
      <c r="G77" s="165">
        <v>3.82</v>
      </c>
      <c r="H77" s="165">
        <v>3.28</v>
      </c>
      <c r="I77" s="165">
        <v>3.18</v>
      </c>
    </row>
    <row r="78" spans="1:9" ht="19.899999999999999" customHeight="1" x14ac:dyDescent="0.25">
      <c r="A78" s="9" t="s">
        <v>2</v>
      </c>
      <c r="B78" s="165">
        <v>6.09</v>
      </c>
      <c r="C78" s="165">
        <v>6.69</v>
      </c>
      <c r="D78" s="165">
        <v>7.42</v>
      </c>
      <c r="E78" s="165">
        <v>10.76</v>
      </c>
      <c r="F78" s="165">
        <v>6.7651738448286496</v>
      </c>
      <c r="G78" s="165">
        <v>6.91</v>
      </c>
      <c r="H78" s="165">
        <v>9.27</v>
      </c>
      <c r="I78" s="165">
        <v>9.01</v>
      </c>
    </row>
    <row r="79" spans="1:9" ht="19.899999999999999" customHeight="1" x14ac:dyDescent="0.25">
      <c r="A79" s="9" t="s">
        <v>1</v>
      </c>
      <c r="B79" s="165">
        <v>7.32</v>
      </c>
      <c r="C79" s="165">
        <v>7.86</v>
      </c>
      <c r="D79" s="165">
        <v>7.96</v>
      </c>
      <c r="E79" s="165">
        <v>8.1</v>
      </c>
      <c r="F79" s="165">
        <v>7.95380413755802</v>
      </c>
      <c r="G79" s="165">
        <v>7.09</v>
      </c>
      <c r="H79" s="165">
        <v>6.82</v>
      </c>
      <c r="I79" s="165">
        <v>6.11</v>
      </c>
    </row>
    <row r="80" spans="1:9" ht="19.899999999999999" customHeight="1" thickBot="1" x14ac:dyDescent="0.3">
      <c r="A80" s="166" t="s">
        <v>0</v>
      </c>
      <c r="B80" s="323">
        <v>5.66</v>
      </c>
      <c r="C80" s="167">
        <v>5.64</v>
      </c>
      <c r="D80" s="167">
        <v>5.67</v>
      </c>
      <c r="E80" s="167">
        <v>5.64</v>
      </c>
      <c r="F80" s="167">
        <v>5.45506400278681</v>
      </c>
      <c r="G80" s="167">
        <v>5.27</v>
      </c>
      <c r="H80" s="167">
        <v>5.0199999999999996</v>
      </c>
      <c r="I80" s="167">
        <v>4.5599999999999996</v>
      </c>
    </row>
    <row r="81" spans="1:9" ht="19.899999999999999" customHeight="1" x14ac:dyDescent="0.25">
      <c r="D81" s="19"/>
      <c r="E81" s="19"/>
      <c r="F81" s="28"/>
      <c r="G81" s="19"/>
      <c r="H81" s="19"/>
      <c r="I81" s="19"/>
    </row>
    <row r="82" spans="1:9" ht="19.899999999999999" customHeight="1" x14ac:dyDescent="0.25">
      <c r="A82" s="7" t="s">
        <v>795</v>
      </c>
      <c r="B82" s="4">
        <v>2021</v>
      </c>
      <c r="C82" s="4">
        <v>2020</v>
      </c>
      <c r="D82" s="4">
        <v>2019</v>
      </c>
      <c r="E82" s="4">
        <v>2018</v>
      </c>
      <c r="F82" s="4">
        <v>2017</v>
      </c>
      <c r="G82" s="4">
        <v>2016</v>
      </c>
      <c r="H82" s="4">
        <v>2015</v>
      </c>
      <c r="I82" s="4">
        <v>2014</v>
      </c>
    </row>
    <row r="83" spans="1:9" ht="19.899999999999999" customHeight="1" x14ac:dyDescent="0.25">
      <c r="A83" s="9" t="s">
        <v>4</v>
      </c>
      <c r="B83" s="165">
        <v>43.31</v>
      </c>
      <c r="C83" s="165">
        <v>55.9</v>
      </c>
      <c r="D83" s="165">
        <v>51.49</v>
      </c>
      <c r="E83" s="165">
        <v>49.71</v>
      </c>
      <c r="F83" s="165">
        <v>63.33</v>
      </c>
      <c r="G83" s="165">
        <v>70.19</v>
      </c>
      <c r="H83" s="165">
        <v>78</v>
      </c>
      <c r="I83" s="165">
        <v>78</v>
      </c>
    </row>
    <row r="84" spans="1:9" ht="19.899999999999999" customHeight="1" x14ac:dyDescent="0.25">
      <c r="A84" s="9" t="s">
        <v>3</v>
      </c>
      <c r="B84" s="165">
        <v>95.12</v>
      </c>
      <c r="C84" s="165">
        <v>106.28</v>
      </c>
      <c r="D84" s="165">
        <v>99.39</v>
      </c>
      <c r="E84" s="165">
        <v>117.32</v>
      </c>
      <c r="F84" s="165">
        <v>76.97</v>
      </c>
      <c r="G84" s="165">
        <v>74.400000000000006</v>
      </c>
      <c r="H84" s="165">
        <v>114</v>
      </c>
      <c r="I84" s="165">
        <v>114</v>
      </c>
    </row>
    <row r="85" spans="1:9" ht="19.899999999999999" customHeight="1" x14ac:dyDescent="0.25">
      <c r="A85" s="9" t="s">
        <v>2</v>
      </c>
      <c r="B85" s="165">
        <v>499</v>
      </c>
      <c r="C85" s="165">
        <v>1255</v>
      </c>
      <c r="D85" s="165">
        <v>1431</v>
      </c>
      <c r="E85" s="165">
        <v>1627.5</v>
      </c>
      <c r="F85" s="165">
        <v>1154.8</v>
      </c>
      <c r="G85" s="165">
        <v>1151.67</v>
      </c>
      <c r="H85" s="165" t="s">
        <v>355</v>
      </c>
      <c r="I85" s="165" t="s">
        <v>356</v>
      </c>
    </row>
    <row r="86" spans="1:9" ht="19.899999999999999" customHeight="1" x14ac:dyDescent="0.25">
      <c r="A86" s="9" t="s">
        <v>1</v>
      </c>
      <c r="B86" s="165">
        <v>49.15</v>
      </c>
      <c r="C86" s="165">
        <v>49.85</v>
      </c>
      <c r="D86" s="165">
        <v>45.74</v>
      </c>
      <c r="E86" s="165">
        <v>42.14</v>
      </c>
      <c r="F86" s="165">
        <v>39.35</v>
      </c>
      <c r="G86" s="165">
        <v>42.27</v>
      </c>
      <c r="H86" s="165">
        <v>42</v>
      </c>
      <c r="I86" s="165">
        <v>42</v>
      </c>
    </row>
    <row r="87" spans="1:9" ht="19.899999999999999" customHeight="1" thickBot="1" x14ac:dyDescent="0.3">
      <c r="A87" s="166" t="s">
        <v>0</v>
      </c>
      <c r="B87" s="323">
        <v>69.349999999999994</v>
      </c>
      <c r="C87" s="167">
        <v>72.209999999999994</v>
      </c>
      <c r="D87" s="167">
        <v>65.97</v>
      </c>
      <c r="E87" s="167">
        <v>62.79</v>
      </c>
      <c r="F87" s="167">
        <v>58.52</v>
      </c>
      <c r="G87" s="167">
        <v>63.36</v>
      </c>
      <c r="H87" s="167">
        <v>68</v>
      </c>
      <c r="I87" s="167">
        <v>68</v>
      </c>
    </row>
    <row r="88" spans="1:9" ht="19.899999999999999" customHeight="1" x14ac:dyDescent="0.25">
      <c r="D88" s="19"/>
      <c r="E88" s="19"/>
      <c r="F88" s="28"/>
      <c r="G88" s="19"/>
      <c r="H88" s="19"/>
      <c r="I88" s="19"/>
    </row>
    <row r="89" spans="1:9" s="133" customFormat="1" ht="19.899999999999999" customHeight="1" x14ac:dyDescent="0.25">
      <c r="A89" s="135" t="s">
        <v>136</v>
      </c>
      <c r="B89" s="145"/>
      <c r="C89" s="145"/>
      <c r="D89" s="145"/>
      <c r="E89" s="145"/>
      <c r="F89" s="145"/>
      <c r="G89" s="145"/>
      <c r="H89" s="144"/>
      <c r="I89" s="144"/>
    </row>
    <row r="90" spans="1:9" s="133" customFormat="1" ht="19.899999999999999" customHeight="1" x14ac:dyDescent="0.25">
      <c r="A90" s="135" t="s">
        <v>137</v>
      </c>
      <c r="B90" s="145"/>
      <c r="C90" s="145"/>
      <c r="D90" s="145"/>
      <c r="E90" s="145"/>
      <c r="F90" s="145"/>
      <c r="G90" s="145"/>
      <c r="H90" s="144"/>
      <c r="I90" s="144"/>
    </row>
    <row r="91" spans="1:9" s="133" customFormat="1" ht="19.899999999999999" customHeight="1" x14ac:dyDescent="0.25">
      <c r="A91" s="135" t="s">
        <v>138</v>
      </c>
      <c r="B91" s="145"/>
      <c r="C91" s="145"/>
      <c r="D91" s="145"/>
      <c r="E91" s="145"/>
      <c r="F91" s="145"/>
      <c r="G91" s="145"/>
      <c r="H91" s="144"/>
      <c r="I91" s="144"/>
    </row>
    <row r="92" spans="1:9" s="133" customFormat="1" ht="31.9" customHeight="1" x14ac:dyDescent="0.25">
      <c r="A92" s="495" t="s">
        <v>320</v>
      </c>
      <c r="B92" s="495"/>
      <c r="C92" s="495"/>
      <c r="D92" s="495"/>
      <c r="E92" s="495"/>
      <c r="F92" s="495"/>
      <c r="G92" s="495"/>
      <c r="H92" s="144"/>
      <c r="I92" s="144"/>
    </row>
    <row r="93" spans="1:9" s="133" customFormat="1" ht="31.9" customHeight="1" x14ac:dyDescent="0.25">
      <c r="A93" s="495" t="s">
        <v>321</v>
      </c>
      <c r="B93" s="495"/>
      <c r="C93" s="495"/>
      <c r="D93" s="495"/>
      <c r="E93" s="495"/>
      <c r="F93" s="495"/>
      <c r="G93" s="495"/>
      <c r="H93" s="144"/>
      <c r="I93" s="144"/>
    </row>
    <row r="94" spans="1:9" s="133" customFormat="1" ht="19.899999999999999" customHeight="1" x14ac:dyDescent="0.25">
      <c r="A94" s="135" t="s">
        <v>188</v>
      </c>
      <c r="B94" s="145"/>
      <c r="C94" s="145"/>
      <c r="D94" s="145"/>
      <c r="E94" s="145"/>
      <c r="F94" s="145"/>
      <c r="G94" s="145"/>
      <c r="H94" s="144"/>
      <c r="I94" s="144"/>
    </row>
    <row r="95" spans="1:9" ht="19.899999999999999" customHeight="1" x14ac:dyDescent="0.25">
      <c r="A95" s="41"/>
      <c r="B95" s="41"/>
      <c r="C95" s="41"/>
      <c r="D95" s="41"/>
      <c r="E95" s="41"/>
      <c r="F95" s="41"/>
    </row>
    <row r="96" spans="1:9" ht="19.899999999999999" customHeight="1" x14ac:dyDescent="0.25">
      <c r="A96" s="445" t="s">
        <v>857</v>
      </c>
      <c r="B96" s="446">
        <v>2021</v>
      </c>
      <c r="C96" s="446">
        <v>2020</v>
      </c>
      <c r="D96" s="446">
        <v>2019</v>
      </c>
    </row>
    <row r="97" spans="1:13" ht="19.899999999999999" customHeight="1" x14ac:dyDescent="0.25">
      <c r="A97" s="9" t="s">
        <v>4</v>
      </c>
      <c r="B97" s="252">
        <f>(B14+B21)/Production!B19</f>
        <v>612.20405809784563</v>
      </c>
      <c r="C97" s="252">
        <f>(C14+C21)/Production!C19</f>
        <v>709.44192510854555</v>
      </c>
      <c r="D97" s="252">
        <f>(D14+D21)/Production!D19</f>
        <v>506.49895172466483</v>
      </c>
    </row>
    <row r="98" spans="1:13" ht="19.899999999999999" customHeight="1" x14ac:dyDescent="0.25">
      <c r="A98" s="9" t="s">
        <v>3</v>
      </c>
      <c r="B98" s="252">
        <f>(B15+B22)/Production!B24</f>
        <v>661.34860403356618</v>
      </c>
      <c r="C98" s="252">
        <f>(C15+C22)/Production!C24</f>
        <v>637.54322555407907</v>
      </c>
      <c r="D98" s="252">
        <f>(D15+D22)/Production!D24</f>
        <v>553.23115003595399</v>
      </c>
    </row>
    <row r="99" spans="1:13" ht="19.899999999999999" customHeight="1" x14ac:dyDescent="0.25">
      <c r="A99" s="9" t="s">
        <v>2</v>
      </c>
      <c r="B99" s="252">
        <f>(B16+B23)/Production!B25</f>
        <v>1589.494719404554</v>
      </c>
      <c r="C99" s="252">
        <f>(C16+C23)/Production!C25</f>
        <v>1760.1584778581757</v>
      </c>
      <c r="D99" s="252">
        <f>(D16+D23)/Production!D25</f>
        <v>1965.3534032751586</v>
      </c>
    </row>
    <row r="100" spans="1:13" ht="19.899999999999999" customHeight="1" x14ac:dyDescent="0.25">
      <c r="A100" s="9" t="s">
        <v>1</v>
      </c>
      <c r="B100" s="252">
        <f>(B17+B24)/Production!B28</f>
        <v>610.39367121687872</v>
      </c>
      <c r="C100" s="252">
        <f>(C17+C24)/Production!C28</f>
        <v>637.61547072293217</v>
      </c>
      <c r="D100" s="252">
        <f>(D17+D24)/Production!D28</f>
        <v>636.46464140336138</v>
      </c>
    </row>
    <row r="101" spans="1:13" ht="19.899999999999999" customHeight="1" thickBot="1" x14ac:dyDescent="0.3">
      <c r="A101" s="166" t="s">
        <v>0</v>
      </c>
      <c r="B101" s="447">
        <f>(B18+B25)/Production!B29</f>
        <v>750.76652295520148</v>
      </c>
      <c r="C101" s="447">
        <f>(C18+C25)/Production!C29</f>
        <v>753.30364584304471</v>
      </c>
      <c r="D101" s="447">
        <f>(D18+D25)/Production!D29</f>
        <v>716.62491314310955</v>
      </c>
    </row>
    <row r="102" spans="1:13" ht="19.899999999999999" customHeight="1" x14ac:dyDescent="0.25">
      <c r="D102" s="19"/>
    </row>
    <row r="103" spans="1:13" ht="19.899999999999999" customHeight="1" x14ac:dyDescent="0.25">
      <c r="A103" s="445" t="s">
        <v>858</v>
      </c>
      <c r="B103" s="446">
        <v>2021</v>
      </c>
      <c r="C103" s="446">
        <v>2020</v>
      </c>
      <c r="D103" s="446">
        <v>2019</v>
      </c>
    </row>
    <row r="104" spans="1:13" ht="19.899999999999999" customHeight="1" x14ac:dyDescent="0.25">
      <c r="A104" s="9" t="s">
        <v>4</v>
      </c>
      <c r="B104" s="43">
        <f>(B14+B21)/Production!B4/1000</f>
        <v>5.3709946996466424</v>
      </c>
      <c r="C104" s="43">
        <f>(C14+C21)/Production!C4/1000</f>
        <v>8.0624352360043918</v>
      </c>
      <c r="D104" s="43">
        <f>(D14+D21)/Production!D4/1000</f>
        <v>6.6354180841539838</v>
      </c>
    </row>
    <row r="105" spans="1:13" ht="19.899999999999999" customHeight="1" x14ac:dyDescent="0.25">
      <c r="A105" s="9" t="s">
        <v>3</v>
      </c>
      <c r="B105" s="43">
        <f>(B15+B22)/Production!B5/1000</f>
        <v>13.79458715747151</v>
      </c>
      <c r="C105" s="43">
        <f>(C15+C22)/Production!C5/1000</f>
        <v>16.510254454379513</v>
      </c>
      <c r="D105" s="43">
        <f>(D15+D22)/Production!D5/1000</f>
        <v>13.561780797369709</v>
      </c>
    </row>
    <row r="106" spans="1:13" ht="19.899999999999999" customHeight="1" x14ac:dyDescent="0.25">
      <c r="A106" s="9" t="s">
        <v>2</v>
      </c>
      <c r="B106" s="43">
        <f>(B16+B23)/Production!B6/1000</f>
        <v>267.32293103448279</v>
      </c>
      <c r="C106" s="43">
        <f>(C16+C23)/Production!C6/1000</f>
        <v>330.00012066115704</v>
      </c>
      <c r="D106" s="43">
        <f>(D16+D23)/Production!D6/1000</f>
        <v>379.51386086956524</v>
      </c>
    </row>
    <row r="107" spans="1:13" ht="19.899999999999999" customHeight="1" x14ac:dyDescent="0.25">
      <c r="A107" s="9" t="s">
        <v>1</v>
      </c>
      <c r="B107" s="43">
        <f>(B17+B24)/Production!B7/1000</f>
        <v>4.094424624027666</v>
      </c>
      <c r="C107" s="43">
        <f>(C17+C24)/Production!C7/1000</f>
        <v>4.0439073678947688</v>
      </c>
      <c r="D107" s="43">
        <f>(D17+D24)/Production!D7/1000</f>
        <v>3.6565982906937684</v>
      </c>
    </row>
    <row r="108" spans="1:13" ht="19.899999999999999" customHeight="1" thickBot="1" x14ac:dyDescent="0.3">
      <c r="A108" s="166" t="s">
        <v>0</v>
      </c>
      <c r="B108" s="448">
        <f>(B18+B25)/Production!B8/1000</f>
        <v>9.2078096568237093</v>
      </c>
      <c r="C108" s="448">
        <f>(C18+C25)/Production!C8/1000</f>
        <v>9.6506229536617294</v>
      </c>
      <c r="D108" s="448">
        <f>(D18+D25)/Production!D8/1000</f>
        <v>8.3470109636759346</v>
      </c>
    </row>
    <row r="109" spans="1:13" ht="19.899999999999999" customHeight="1" x14ac:dyDescent="0.25">
      <c r="D109" s="19"/>
      <c r="E109" s="19"/>
      <c r="F109" s="28"/>
      <c r="G109" s="19"/>
      <c r="H109" s="19"/>
      <c r="I109" s="19"/>
    </row>
    <row r="110" spans="1:13" ht="19.899999999999999" customHeight="1" x14ac:dyDescent="0.25">
      <c r="A110" s="7" t="s">
        <v>335</v>
      </c>
      <c r="B110" s="4" t="s">
        <v>602</v>
      </c>
      <c r="C110" s="4">
        <v>2020</v>
      </c>
      <c r="D110" s="4">
        <v>2019</v>
      </c>
      <c r="E110" s="4">
        <v>2018</v>
      </c>
      <c r="F110" s="4">
        <v>2017</v>
      </c>
      <c r="G110" s="4">
        <v>2016</v>
      </c>
      <c r="H110" s="4">
        <v>2015</v>
      </c>
    </row>
    <row r="111" spans="1:13" ht="19.899999999999999" customHeight="1" x14ac:dyDescent="0.25">
      <c r="A111" s="32" t="s">
        <v>353</v>
      </c>
      <c r="B111" s="39">
        <v>1208</v>
      </c>
      <c r="C111" s="39">
        <v>1085</v>
      </c>
      <c r="D111" s="39">
        <v>404.60199999999998</v>
      </c>
      <c r="E111" s="39">
        <v>410.51251000000002</v>
      </c>
      <c r="F111" s="39">
        <v>176.40100000000001</v>
      </c>
      <c r="G111" s="39">
        <v>321.053</v>
      </c>
      <c r="H111" s="39">
        <v>777.91399999999999</v>
      </c>
      <c r="I111" s="88"/>
      <c r="J111" s="88"/>
      <c r="K111" s="89"/>
      <c r="L111" s="89"/>
      <c r="M111" s="89"/>
    </row>
    <row r="112" spans="1:13" ht="19.899999999999999" customHeight="1" x14ac:dyDescent="0.25">
      <c r="A112" s="32" t="s">
        <v>354</v>
      </c>
      <c r="B112" s="39">
        <f>SUM(C112,B111)</f>
        <v>4383</v>
      </c>
      <c r="C112" s="39">
        <v>3175</v>
      </c>
      <c r="D112" s="39">
        <v>2090.4825099999998</v>
      </c>
      <c r="E112" s="39">
        <v>1685.88051</v>
      </c>
      <c r="F112" s="39">
        <v>1275.3679999999999</v>
      </c>
      <c r="G112" s="39">
        <v>1098.9670000000001</v>
      </c>
      <c r="H112" s="39">
        <v>0</v>
      </c>
      <c r="I112" s="78"/>
      <c r="J112" s="78"/>
      <c r="K112" s="78"/>
      <c r="L112" s="78"/>
      <c r="M112" s="78"/>
    </row>
    <row r="113" spans="1:10" ht="19.899999999999999" customHeight="1" x14ac:dyDescent="0.25">
      <c r="A113" s="32" t="s">
        <v>885</v>
      </c>
      <c r="B113" s="114">
        <v>306.14999999999998</v>
      </c>
      <c r="C113" s="114">
        <v>234.01</v>
      </c>
      <c r="D113" s="114">
        <v>148.16</v>
      </c>
      <c r="E113" s="114">
        <v>152.917</v>
      </c>
      <c r="F113" s="114">
        <v>122.28</v>
      </c>
      <c r="G113" s="114">
        <v>61.81</v>
      </c>
      <c r="H113" s="39">
        <v>108.55200000000001</v>
      </c>
      <c r="I113" s="78"/>
      <c r="J113" s="451"/>
    </row>
    <row r="114" spans="1:10" ht="19.899999999999999" customHeight="1" x14ac:dyDescent="0.25">
      <c r="A114" s="32" t="s">
        <v>886</v>
      </c>
      <c r="B114" s="476">
        <v>1025</v>
      </c>
      <c r="C114" s="476">
        <v>719</v>
      </c>
      <c r="D114" s="476">
        <v>485</v>
      </c>
      <c r="E114" s="476">
        <v>337</v>
      </c>
      <c r="F114" s="476">
        <v>184.1</v>
      </c>
      <c r="G114" s="491">
        <v>61.81</v>
      </c>
      <c r="H114" s="39">
        <v>0</v>
      </c>
      <c r="I114" s="78"/>
      <c r="J114" s="78"/>
    </row>
    <row r="115" spans="1:10" ht="19.899999999999999" customHeight="1" x14ac:dyDescent="0.25">
      <c r="A115" s="32" t="s">
        <v>351</v>
      </c>
      <c r="B115" s="39">
        <v>34</v>
      </c>
      <c r="C115" s="39">
        <v>25</v>
      </c>
      <c r="D115" s="39">
        <v>27</v>
      </c>
      <c r="E115" s="39">
        <v>29</v>
      </c>
      <c r="F115" s="39">
        <v>22</v>
      </c>
      <c r="G115" s="39">
        <v>11</v>
      </c>
      <c r="H115" s="39">
        <v>30</v>
      </c>
    </row>
    <row r="116" spans="1:10" ht="19.899999999999999" customHeight="1" x14ac:dyDescent="0.25">
      <c r="A116" s="32" t="s">
        <v>352</v>
      </c>
      <c r="B116" s="39">
        <f>SUM(C116,B115)</f>
        <v>178</v>
      </c>
      <c r="C116" s="39">
        <v>144</v>
      </c>
      <c r="D116" s="39">
        <f>SUM(E116,D115)</f>
        <v>119</v>
      </c>
      <c r="E116" s="39">
        <f>SUM(F116,E115)</f>
        <v>92</v>
      </c>
      <c r="F116" s="39">
        <f>SUM(G116,F115)</f>
        <v>63</v>
      </c>
      <c r="G116" s="39">
        <f>SUM(G115,H115)</f>
        <v>41</v>
      </c>
      <c r="H116" s="39"/>
    </row>
    <row r="117" spans="1:10" ht="19.899999999999999" customHeight="1" x14ac:dyDescent="0.25">
      <c r="A117" s="32" t="s">
        <v>347</v>
      </c>
      <c r="B117" s="39">
        <v>2459</v>
      </c>
      <c r="C117" s="39">
        <v>2329</v>
      </c>
      <c r="D117" s="39">
        <v>2206</v>
      </c>
      <c r="E117" s="39">
        <v>2036</v>
      </c>
      <c r="F117" s="39">
        <v>2160</v>
      </c>
      <c r="G117" s="39">
        <v>2146</v>
      </c>
      <c r="H117" s="39">
        <v>2159</v>
      </c>
    </row>
    <row r="118" spans="1:10" ht="19.899999999999999" customHeight="1" thickBot="1" x14ac:dyDescent="0.3">
      <c r="A118" s="168" t="s">
        <v>348</v>
      </c>
      <c r="B118" s="169" t="s">
        <v>554</v>
      </c>
      <c r="C118" s="169" t="s">
        <v>555</v>
      </c>
      <c r="D118" s="169" t="s">
        <v>556</v>
      </c>
      <c r="E118" s="169" t="s">
        <v>557</v>
      </c>
      <c r="F118" s="169" t="s">
        <v>558</v>
      </c>
      <c r="G118" s="169" t="s">
        <v>559</v>
      </c>
      <c r="H118" s="169">
        <f>H115/H117*1000</f>
        <v>13.895321908290875</v>
      </c>
    </row>
    <row r="119" spans="1:10" s="133" customFormat="1" ht="30" customHeight="1" x14ac:dyDescent="0.25">
      <c r="A119" s="495" t="s">
        <v>657</v>
      </c>
      <c r="B119" s="495"/>
      <c r="C119" s="495"/>
      <c r="D119" s="495"/>
      <c r="E119" s="495"/>
      <c r="F119" s="495"/>
      <c r="G119" s="495"/>
      <c r="H119" s="495"/>
      <c r="I119" s="144"/>
    </row>
    <row r="120" spans="1:10" s="133" customFormat="1" ht="19.899999999999999" customHeight="1" x14ac:dyDescent="0.25">
      <c r="A120" s="135" t="s">
        <v>141</v>
      </c>
      <c r="B120" s="145"/>
      <c r="C120" s="145"/>
      <c r="D120" s="145"/>
      <c r="E120" s="145"/>
      <c r="F120" s="145"/>
      <c r="G120" s="145"/>
      <c r="H120" s="144"/>
      <c r="I120" s="144"/>
    </row>
    <row r="121" spans="1:10" s="133" customFormat="1" ht="19.899999999999999" customHeight="1" x14ac:dyDescent="0.25">
      <c r="A121" s="135" t="s">
        <v>327</v>
      </c>
      <c r="B121" s="145"/>
      <c r="C121" s="145"/>
      <c r="D121" s="145"/>
      <c r="E121" s="145"/>
      <c r="F121" s="145"/>
      <c r="G121" s="145"/>
      <c r="H121" s="144"/>
      <c r="I121" s="144"/>
    </row>
    <row r="122" spans="1:10" s="133" customFormat="1" ht="30" customHeight="1" x14ac:dyDescent="0.25">
      <c r="A122" s="495" t="s">
        <v>676</v>
      </c>
      <c r="B122" s="495"/>
      <c r="C122" s="495"/>
      <c r="D122" s="495"/>
      <c r="E122" s="495"/>
      <c r="F122" s="495"/>
      <c r="G122" s="495"/>
      <c r="H122" s="495"/>
      <c r="I122" s="144"/>
    </row>
    <row r="123" spans="1:10" s="133" customFormat="1" ht="30" customHeight="1" x14ac:dyDescent="0.25">
      <c r="A123" s="495" t="s">
        <v>142</v>
      </c>
      <c r="B123" s="495"/>
      <c r="C123" s="495"/>
      <c r="D123" s="495"/>
      <c r="E123" s="495"/>
      <c r="F123" s="495"/>
      <c r="G123" s="495"/>
      <c r="H123" s="495"/>
      <c r="I123" s="144"/>
    </row>
    <row r="124" spans="1:10" s="11" customFormat="1" ht="19.899999999999999" customHeight="1" x14ac:dyDescent="0.25">
      <c r="A124" s="144" t="s">
        <v>884</v>
      </c>
    </row>
  </sheetData>
  <sheetProtection algorithmName="SHA-512" hashValue="HGSX9r7Ff7HB8e4n8+a0MCMrmNXdaKSmtX4Y6Xd+JbOsD8itlgGKzY7yOAJ7y0zEUL7C6Pef2+CJ3w6hFxmqjw==" saltValue="SPskZjEIYQx3cTQ8RYsMSQ==" spinCount="100000" sheet="1" objects="1" scenarios="1"/>
  <mergeCells count="11">
    <mergeCell ref="A71:G71"/>
    <mergeCell ref="A93:G93"/>
    <mergeCell ref="A92:G92"/>
    <mergeCell ref="A122:H122"/>
    <mergeCell ref="A123:H123"/>
    <mergeCell ref="A119:H119"/>
    <mergeCell ref="A46:G46"/>
    <mergeCell ref="A48:G48"/>
    <mergeCell ref="A51:G51"/>
    <mergeCell ref="A52:G52"/>
    <mergeCell ref="A65:G65"/>
  </mergeCells>
  <pageMargins left="0.7" right="0.7" top="0.75" bottom="0.75" header="0.3" footer="0.3"/>
  <pageSetup paperSize="8" scale="71" fitToHeight="0"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sheetPr>
  <dimension ref="A1:XFB73"/>
  <sheetViews>
    <sheetView showGridLines="0" zoomScaleNormal="100" workbookViewId="0">
      <selection activeCell="C12" sqref="C12"/>
    </sheetView>
  </sheetViews>
  <sheetFormatPr defaultColWidth="8.85546875" defaultRowHeight="19.899999999999999" customHeight="1" x14ac:dyDescent="0.25"/>
  <cols>
    <col min="1" max="1" width="57.7109375" style="9" customWidth="1"/>
    <col min="2" max="7" width="13.7109375" style="9" customWidth="1"/>
    <col min="8" max="9" width="0" style="9" hidden="1" customWidth="1"/>
    <col min="10" max="12" width="8.85546875" style="9"/>
    <col min="13" max="13" width="13.5703125" style="9" customWidth="1"/>
    <col min="14" max="16384" width="8.85546875" style="9"/>
  </cols>
  <sheetData>
    <row r="1" spans="1:20" ht="19.899999999999999" customHeight="1" x14ac:dyDescent="0.25">
      <c r="A1" s="7" t="s">
        <v>381</v>
      </c>
      <c r="B1" s="4"/>
      <c r="C1" s="4"/>
      <c r="D1" s="4"/>
      <c r="E1" s="4"/>
      <c r="F1" s="4"/>
      <c r="G1" s="4"/>
    </row>
    <row r="2" spans="1:20" ht="19.899999999999999" customHeight="1" x14ac:dyDescent="0.25">
      <c r="A2" s="12"/>
      <c r="B2" s="12"/>
      <c r="C2" s="12"/>
    </row>
    <row r="3" spans="1:20" ht="19.899999999999999" customHeight="1" x14ac:dyDescent="0.25">
      <c r="A3" s="7" t="s">
        <v>4</v>
      </c>
      <c r="B3" s="4">
        <v>2021</v>
      </c>
      <c r="C3" s="4">
        <v>2020</v>
      </c>
      <c r="D3" s="4">
        <v>2019</v>
      </c>
      <c r="E3" s="4">
        <v>2018</v>
      </c>
      <c r="F3" s="4">
        <v>2017</v>
      </c>
      <c r="G3" s="4">
        <v>2016</v>
      </c>
    </row>
    <row r="4" spans="1:20" ht="19.899999999999999" customHeight="1" x14ac:dyDescent="0.25">
      <c r="A4" s="11" t="s">
        <v>847</v>
      </c>
      <c r="B4" s="252">
        <v>673.94722391458595</v>
      </c>
      <c r="C4" s="252">
        <v>486.35671746523002</v>
      </c>
      <c r="D4" s="252">
        <v>612.71</v>
      </c>
      <c r="E4" s="252">
        <v>536.73</v>
      </c>
      <c r="F4" s="252">
        <v>448.96</v>
      </c>
      <c r="G4" s="252">
        <v>457.8</v>
      </c>
      <c r="H4" s="157">
        <v>484.34</v>
      </c>
      <c r="I4" s="157">
        <v>357.14</v>
      </c>
      <c r="K4" s="125"/>
      <c r="M4" s="11"/>
      <c r="N4" s="458"/>
      <c r="O4" s="472"/>
      <c r="P4" s="458"/>
      <c r="Q4" s="458"/>
      <c r="R4" s="428"/>
      <c r="S4" s="472"/>
    </row>
    <row r="5" spans="1:20" ht="19.899999999999999" customHeight="1" x14ac:dyDescent="0.25">
      <c r="A5" s="11" t="s">
        <v>848</v>
      </c>
      <c r="B5" s="252">
        <v>547.19256245949998</v>
      </c>
      <c r="C5" s="252">
        <v>528.82702138382751</v>
      </c>
      <c r="D5" s="252">
        <v>533.64</v>
      </c>
      <c r="E5" s="252">
        <v>541.59</v>
      </c>
      <c r="F5" s="252">
        <v>543.79999999999995</v>
      </c>
      <c r="G5" s="252">
        <v>552.16</v>
      </c>
      <c r="H5" s="157">
        <v>523.29999999999995</v>
      </c>
      <c r="I5" s="157">
        <v>516.38</v>
      </c>
      <c r="K5" s="125"/>
      <c r="M5" s="443"/>
      <c r="N5" s="443"/>
      <c r="O5" s="443"/>
      <c r="P5" s="443"/>
      <c r="Q5" s="443"/>
      <c r="R5" s="443"/>
      <c r="S5" s="443"/>
      <c r="T5" s="443"/>
    </row>
    <row r="6" spans="1:20" ht="19.899999999999999" customHeight="1" x14ac:dyDescent="0.25">
      <c r="A6" s="11" t="s">
        <v>849</v>
      </c>
      <c r="B6" s="252">
        <v>4.47</v>
      </c>
      <c r="C6" s="252">
        <v>3.5549870330023077</v>
      </c>
      <c r="D6" s="252">
        <v>3.99</v>
      </c>
      <c r="E6" s="252">
        <v>4.0999999999999996</v>
      </c>
      <c r="F6" s="252">
        <v>4.28</v>
      </c>
      <c r="G6" s="252">
        <v>4.38</v>
      </c>
      <c r="H6" s="157">
        <v>4.72</v>
      </c>
      <c r="I6" s="157">
        <v>3.29</v>
      </c>
      <c r="K6" s="125"/>
      <c r="M6" s="443"/>
      <c r="N6" s="443"/>
      <c r="O6" s="443"/>
      <c r="P6" s="443"/>
      <c r="Q6" s="443"/>
      <c r="R6" s="443"/>
      <c r="S6" s="443"/>
      <c r="T6" s="443"/>
    </row>
    <row r="7" spans="1:20" ht="19.899999999999999" customHeight="1" x14ac:dyDescent="0.25">
      <c r="A7" s="11" t="s">
        <v>382</v>
      </c>
      <c r="B7" s="170">
        <v>1225.6099999999999</v>
      </c>
      <c r="C7" s="170">
        <v>1019</v>
      </c>
      <c r="D7" s="170">
        <v>1150</v>
      </c>
      <c r="E7" s="170">
        <v>1082</v>
      </c>
      <c r="F7" s="170">
        <v>997</v>
      </c>
      <c r="G7" s="170">
        <v>1014</v>
      </c>
      <c r="M7" s="443"/>
      <c r="N7" s="443"/>
      <c r="O7" s="443"/>
      <c r="P7" s="443"/>
      <c r="Q7" s="443"/>
      <c r="R7" s="443"/>
      <c r="S7" s="443"/>
      <c r="T7" s="443"/>
    </row>
    <row r="8" spans="1:20" ht="19.899999999999999" customHeight="1" x14ac:dyDescent="0.25">
      <c r="A8" s="11" t="s">
        <v>383</v>
      </c>
      <c r="B8" s="113" t="s">
        <v>529</v>
      </c>
      <c r="C8" s="113" t="s">
        <v>425</v>
      </c>
      <c r="D8" s="113" t="s">
        <v>384</v>
      </c>
      <c r="E8" s="113" t="s">
        <v>385</v>
      </c>
      <c r="F8" s="35" t="s">
        <v>386</v>
      </c>
      <c r="G8" s="35" t="s">
        <v>444</v>
      </c>
      <c r="M8" s="443"/>
      <c r="N8" s="443"/>
      <c r="O8" s="443"/>
      <c r="P8" s="443"/>
      <c r="Q8" s="443"/>
      <c r="R8" s="443"/>
      <c r="S8" s="443"/>
      <c r="T8" s="443"/>
    </row>
    <row r="9" spans="1:20" ht="19.899999999999999" customHeight="1" x14ac:dyDescent="0.25">
      <c r="A9" s="11" t="s">
        <v>387</v>
      </c>
      <c r="B9" s="170">
        <f>Energy!B55</f>
        <v>30.161000000000001</v>
      </c>
      <c r="C9" s="170">
        <f>Energy!C55</f>
        <v>23.3</v>
      </c>
      <c r="D9" s="170">
        <v>28</v>
      </c>
      <c r="E9" s="170">
        <v>26</v>
      </c>
      <c r="F9" s="170">
        <v>22</v>
      </c>
      <c r="G9" s="170">
        <v>20.7</v>
      </c>
      <c r="M9" s="443"/>
      <c r="N9" s="443"/>
      <c r="O9" s="443"/>
      <c r="P9" s="443"/>
      <c r="Q9" s="443"/>
      <c r="R9" s="443"/>
      <c r="S9" s="443"/>
      <c r="T9" s="443"/>
    </row>
    <row r="10" spans="1:20" ht="19.899999999999999" customHeight="1" x14ac:dyDescent="0.25">
      <c r="A10" s="11" t="s">
        <v>388</v>
      </c>
      <c r="B10" s="170">
        <v>121.48</v>
      </c>
      <c r="C10" s="170">
        <v>113</v>
      </c>
      <c r="D10" s="170">
        <v>97</v>
      </c>
      <c r="E10" s="170">
        <v>82</v>
      </c>
      <c r="F10" s="170">
        <v>72</v>
      </c>
      <c r="G10" s="170">
        <v>76</v>
      </c>
      <c r="M10" s="443"/>
      <c r="N10" s="443"/>
      <c r="O10" s="443"/>
      <c r="P10" s="443"/>
      <c r="Q10" s="443"/>
      <c r="R10" s="443"/>
      <c r="S10" s="443"/>
      <c r="T10" s="443"/>
    </row>
    <row r="11" spans="1:20" ht="19.899999999999999" customHeight="1" x14ac:dyDescent="0.25">
      <c r="A11" s="11" t="s">
        <v>389</v>
      </c>
      <c r="B11" s="170">
        <v>16</v>
      </c>
      <c r="C11" s="170">
        <v>14</v>
      </c>
      <c r="D11" s="170">
        <v>16</v>
      </c>
      <c r="E11" s="170">
        <v>34</v>
      </c>
      <c r="F11" s="170">
        <v>27</v>
      </c>
      <c r="G11" s="170">
        <v>29</v>
      </c>
      <c r="M11" s="443"/>
      <c r="N11" s="443"/>
      <c r="O11" s="443"/>
      <c r="P11" s="443"/>
      <c r="Q11" s="443"/>
      <c r="R11" s="443"/>
      <c r="S11" s="443"/>
      <c r="T11" s="443"/>
    </row>
    <row r="12" spans="1:20" ht="19.899999999999999" customHeight="1" x14ac:dyDescent="0.25">
      <c r="A12" s="11" t="s">
        <v>390</v>
      </c>
      <c r="B12" s="11">
        <v>0.4</v>
      </c>
      <c r="C12" s="11">
        <v>0.3</v>
      </c>
      <c r="D12" s="35">
        <v>0.4</v>
      </c>
      <c r="E12" s="113">
        <v>0.8</v>
      </c>
      <c r="F12" s="35">
        <v>0.6</v>
      </c>
      <c r="G12" s="115">
        <v>0.55000000000000004</v>
      </c>
      <c r="M12" s="443"/>
      <c r="N12" s="443"/>
      <c r="O12" s="443"/>
      <c r="P12" s="443"/>
      <c r="Q12" s="443"/>
      <c r="R12" s="443"/>
      <c r="S12" s="443"/>
      <c r="T12" s="443"/>
    </row>
    <row r="13" spans="1:20" ht="19.899999999999999" customHeight="1" x14ac:dyDescent="0.25">
      <c r="A13" s="61" t="s">
        <v>669</v>
      </c>
      <c r="B13" s="61">
        <v>1.21</v>
      </c>
      <c r="C13" s="61">
        <v>1.07</v>
      </c>
      <c r="D13" s="56">
        <v>1.23</v>
      </c>
      <c r="E13" s="116">
        <v>2.5569999999999999</v>
      </c>
      <c r="F13" s="116">
        <v>2.02</v>
      </c>
      <c r="G13" s="116">
        <v>1.64</v>
      </c>
      <c r="M13" s="443"/>
      <c r="N13" s="443"/>
      <c r="O13" s="443"/>
      <c r="P13" s="443"/>
      <c r="Q13" s="443"/>
      <c r="R13" s="443"/>
      <c r="S13" s="443"/>
      <c r="T13" s="443"/>
    </row>
    <row r="14" spans="1:20" ht="19.899999999999999" customHeight="1" x14ac:dyDescent="0.25">
      <c r="A14" s="14" t="s">
        <v>380</v>
      </c>
      <c r="B14" s="171"/>
      <c r="C14" s="171"/>
      <c r="D14" s="15"/>
      <c r="E14" s="15"/>
      <c r="F14" s="15"/>
      <c r="G14" s="15"/>
    </row>
    <row r="15" spans="1:20" ht="19.899999999999999" customHeight="1" x14ac:dyDescent="0.25">
      <c r="A15" s="11" t="s">
        <v>397</v>
      </c>
      <c r="B15" s="117">
        <v>1</v>
      </c>
      <c r="C15" s="117">
        <v>1</v>
      </c>
      <c r="D15" s="34">
        <v>1</v>
      </c>
      <c r="E15" s="118">
        <v>1</v>
      </c>
      <c r="F15" s="118">
        <v>1</v>
      </c>
      <c r="G15" s="118">
        <v>1</v>
      </c>
    </row>
    <row r="16" spans="1:20" ht="19.899999999999999" customHeight="1" thickBot="1" x14ac:dyDescent="0.3">
      <c r="A16" s="151" t="s">
        <v>845</v>
      </c>
      <c r="B16" s="172">
        <v>0</v>
      </c>
      <c r="C16" s="172">
        <v>0</v>
      </c>
      <c r="D16" s="173">
        <v>0</v>
      </c>
      <c r="E16" s="174">
        <v>0</v>
      </c>
      <c r="F16" s="174">
        <v>0</v>
      </c>
      <c r="G16" s="174">
        <v>0</v>
      </c>
    </row>
    <row r="17" spans="1:19" s="443" customFormat="1" ht="19.899999999999999" customHeight="1" x14ac:dyDescent="0.25">
      <c r="A17" s="454" t="s">
        <v>863</v>
      </c>
      <c r="B17" s="441"/>
      <c r="C17" s="441"/>
      <c r="D17" s="441"/>
      <c r="E17" s="441"/>
      <c r="F17" s="441"/>
      <c r="G17" s="441"/>
      <c r="H17" s="442"/>
      <c r="I17" s="442"/>
    </row>
    <row r="18" spans="1:19" s="443" customFormat="1" ht="19.899999999999999" customHeight="1" x14ac:dyDescent="0.25">
      <c r="A18" s="135" t="s">
        <v>196</v>
      </c>
      <c r="B18" s="441"/>
      <c r="C18" s="441"/>
      <c r="D18" s="441"/>
      <c r="E18" s="441"/>
      <c r="F18" s="441"/>
      <c r="G18" s="441"/>
      <c r="H18" s="442"/>
      <c r="I18" s="442"/>
    </row>
    <row r="20" spans="1:19" ht="19.899999999999999" customHeight="1" x14ac:dyDescent="0.25">
      <c r="A20" s="7" t="s">
        <v>3</v>
      </c>
      <c r="B20" s="4">
        <v>2021</v>
      </c>
      <c r="C20" s="4">
        <v>2020</v>
      </c>
      <c r="D20" s="4">
        <v>2019</v>
      </c>
      <c r="E20" s="4">
        <v>2018</v>
      </c>
      <c r="F20" s="4">
        <v>2017</v>
      </c>
      <c r="G20" s="4">
        <v>2016</v>
      </c>
      <c r="L20" s="443"/>
      <c r="M20" s="443"/>
      <c r="N20" s="443"/>
      <c r="O20" s="443"/>
      <c r="P20" s="443"/>
      <c r="Q20" s="443"/>
      <c r="R20" s="443"/>
      <c r="S20" s="443"/>
    </row>
    <row r="21" spans="1:19" ht="19.899999999999999" customHeight="1" x14ac:dyDescent="0.25">
      <c r="A21" s="11" t="s">
        <v>22</v>
      </c>
      <c r="B21" s="252">
        <v>2414.25</v>
      </c>
      <c r="C21" s="252">
        <v>2031.75</v>
      </c>
      <c r="D21" s="252">
        <v>1944.27</v>
      </c>
      <c r="E21" s="252">
        <v>1657.3</v>
      </c>
      <c r="F21" s="252">
        <v>2070.88</v>
      </c>
      <c r="G21" s="252">
        <v>2095.61451206214</v>
      </c>
      <c r="L21" s="443"/>
      <c r="M21" s="443"/>
      <c r="N21" s="443"/>
      <c r="O21" s="443"/>
      <c r="P21" s="443"/>
      <c r="Q21" s="443"/>
      <c r="R21" s="443"/>
      <c r="S21" s="443"/>
    </row>
    <row r="22" spans="1:19" ht="19.899999999999999" customHeight="1" x14ac:dyDescent="0.25">
      <c r="A22" s="11" t="s">
        <v>300</v>
      </c>
      <c r="B22" s="252">
        <v>2718.39</v>
      </c>
      <c r="C22" s="252">
        <v>2630.06</v>
      </c>
      <c r="D22" s="252">
        <v>1920</v>
      </c>
      <c r="E22" s="252">
        <v>1442</v>
      </c>
      <c r="F22" s="252">
        <v>1513.4</v>
      </c>
      <c r="G22" s="252">
        <v>1462.8847800064964</v>
      </c>
      <c r="L22" s="443"/>
      <c r="M22" s="443"/>
      <c r="N22" s="443"/>
      <c r="O22" s="443"/>
      <c r="P22" s="443"/>
      <c r="Q22" s="443"/>
      <c r="R22" s="443"/>
      <c r="S22" s="443"/>
    </row>
    <row r="23" spans="1:19" ht="19.899999999999999" customHeight="1" x14ac:dyDescent="0.25">
      <c r="A23" s="11" t="s">
        <v>301</v>
      </c>
      <c r="B23" s="252">
        <v>74.77</v>
      </c>
      <c r="C23" s="252">
        <v>41.013709762732887</v>
      </c>
      <c r="D23" s="252">
        <v>44.02</v>
      </c>
      <c r="E23" s="252">
        <v>42.53</v>
      </c>
      <c r="F23" s="252">
        <v>47.24</v>
      </c>
      <c r="G23" s="252">
        <v>45.95</v>
      </c>
      <c r="L23" s="443"/>
      <c r="M23" s="443"/>
      <c r="N23" s="443"/>
      <c r="O23" s="443"/>
      <c r="P23" s="443"/>
      <c r="Q23" s="443"/>
      <c r="R23" s="443"/>
      <c r="S23" s="443"/>
    </row>
    <row r="24" spans="1:19" ht="19.899999999999999" customHeight="1" x14ac:dyDescent="0.25">
      <c r="A24" s="11" t="s">
        <v>382</v>
      </c>
      <c r="B24" s="170">
        <v>5207</v>
      </c>
      <c r="C24" s="170">
        <v>4703</v>
      </c>
      <c r="D24" s="170">
        <v>3907.9762751683902</v>
      </c>
      <c r="E24" s="170">
        <v>3142</v>
      </c>
      <c r="F24" s="170">
        <v>3632</v>
      </c>
      <c r="G24" s="170">
        <v>3604</v>
      </c>
      <c r="L24" s="443"/>
      <c r="M24" s="443"/>
      <c r="N24" s="443"/>
      <c r="O24" s="443"/>
      <c r="P24" s="443"/>
      <c r="Q24" s="443"/>
      <c r="R24" s="443"/>
      <c r="S24" s="443"/>
    </row>
    <row r="25" spans="1:19" ht="19.899999999999999" customHeight="1" x14ac:dyDescent="0.25">
      <c r="A25" s="11" t="s">
        <v>383</v>
      </c>
      <c r="B25" s="35" t="s">
        <v>425</v>
      </c>
      <c r="C25" s="35" t="s">
        <v>427</v>
      </c>
      <c r="D25" s="35" t="s">
        <v>391</v>
      </c>
      <c r="E25" s="113" t="s">
        <v>384</v>
      </c>
      <c r="F25" s="35" t="s">
        <v>392</v>
      </c>
      <c r="G25" s="35" t="s">
        <v>443</v>
      </c>
      <c r="L25" s="443"/>
      <c r="M25" s="443"/>
      <c r="N25" s="443"/>
      <c r="O25" s="443"/>
      <c r="P25" s="443"/>
      <c r="Q25" s="443"/>
      <c r="R25" s="443"/>
      <c r="S25" s="443"/>
    </row>
    <row r="26" spans="1:19" ht="19.899999999999999" customHeight="1" x14ac:dyDescent="0.25">
      <c r="A26" s="11" t="s">
        <v>387</v>
      </c>
      <c r="B26" s="119">
        <v>124</v>
      </c>
      <c r="C26" s="120">
        <f>Energy!C56</f>
        <v>83.8</v>
      </c>
      <c r="D26" s="113">
        <v>81</v>
      </c>
      <c r="E26" s="113">
        <v>78</v>
      </c>
      <c r="F26" s="35">
        <v>81</v>
      </c>
      <c r="G26" s="114">
        <v>83.9</v>
      </c>
    </row>
    <row r="27" spans="1:19" ht="19.899999999999999" customHeight="1" x14ac:dyDescent="0.25">
      <c r="A27" s="11" t="s">
        <v>388</v>
      </c>
      <c r="B27" s="119">
        <v>108.83</v>
      </c>
      <c r="C27" s="11">
        <v>73</v>
      </c>
      <c r="D27" s="113">
        <v>84</v>
      </c>
      <c r="E27" s="113">
        <v>88</v>
      </c>
      <c r="F27" s="35">
        <v>86</v>
      </c>
      <c r="G27" s="35">
        <v>89</v>
      </c>
    </row>
    <row r="28" spans="1:19" ht="19.899999999999999" customHeight="1" x14ac:dyDescent="0.25">
      <c r="A28" s="11" t="s">
        <v>389</v>
      </c>
      <c r="B28" s="11">
        <v>973</v>
      </c>
      <c r="C28" s="11">
        <v>831</v>
      </c>
      <c r="D28" s="35">
        <v>293</v>
      </c>
      <c r="E28" s="113">
        <v>207</v>
      </c>
      <c r="F28" s="35">
        <v>21</v>
      </c>
      <c r="G28" s="35">
        <v>196</v>
      </c>
    </row>
    <row r="29" spans="1:19" ht="19.899999999999999" customHeight="1" x14ac:dyDescent="0.25">
      <c r="A29" s="11" t="s">
        <v>390</v>
      </c>
      <c r="B29" s="121">
        <v>8.6999999999999993</v>
      </c>
      <c r="C29" s="121">
        <v>3.2</v>
      </c>
      <c r="D29" s="115">
        <v>7.6</v>
      </c>
      <c r="E29" s="122">
        <v>10.5</v>
      </c>
      <c r="F29" s="115">
        <v>3.4</v>
      </c>
      <c r="G29" s="115">
        <v>7.32</v>
      </c>
    </row>
    <row r="30" spans="1:19" ht="19.899999999999999" customHeight="1" x14ac:dyDescent="0.25">
      <c r="A30" s="11" t="s">
        <v>669</v>
      </c>
      <c r="B30" s="121">
        <v>90.3</v>
      </c>
      <c r="C30" s="121">
        <v>74.599999999999994</v>
      </c>
      <c r="D30" s="115">
        <v>42.6</v>
      </c>
      <c r="E30" s="122">
        <v>33.6</v>
      </c>
      <c r="F30" s="115">
        <v>25.82</v>
      </c>
      <c r="G30" s="115">
        <v>37.17</v>
      </c>
    </row>
    <row r="31" spans="1:19" ht="19.899999999999999" customHeight="1" x14ac:dyDescent="0.25">
      <c r="A31" s="14" t="s">
        <v>380</v>
      </c>
      <c r="B31" s="171"/>
      <c r="C31" s="171"/>
      <c r="D31" s="15"/>
      <c r="E31" s="15"/>
      <c r="F31" s="15"/>
      <c r="G31" s="15"/>
    </row>
    <row r="32" spans="1:19" ht="19.899999999999999" customHeight="1" x14ac:dyDescent="0.25">
      <c r="A32" s="11" t="s">
        <v>851</v>
      </c>
      <c r="B32" s="117">
        <v>0.25</v>
      </c>
      <c r="C32" s="117">
        <v>0.24</v>
      </c>
      <c r="D32" s="34">
        <v>0.4</v>
      </c>
      <c r="E32" s="118">
        <v>0.62</v>
      </c>
      <c r="F32" s="118">
        <v>0.67</v>
      </c>
      <c r="G32" s="118">
        <v>0.71</v>
      </c>
    </row>
    <row r="33" spans="1:10" ht="19.899999999999999" customHeight="1" thickBot="1" x14ac:dyDescent="0.3">
      <c r="A33" s="151" t="s">
        <v>852</v>
      </c>
      <c r="B33" s="172">
        <v>0.1</v>
      </c>
      <c r="C33" s="172">
        <v>0.08</v>
      </c>
      <c r="D33" s="173">
        <v>0.01</v>
      </c>
      <c r="E33" s="174">
        <v>0</v>
      </c>
      <c r="F33" s="174">
        <v>0</v>
      </c>
      <c r="G33" s="174">
        <v>0</v>
      </c>
    </row>
    <row r="34" spans="1:10" ht="19.899999999999999" customHeight="1" x14ac:dyDescent="0.25">
      <c r="A34" s="454" t="s">
        <v>863</v>
      </c>
      <c r="B34" s="41"/>
      <c r="C34" s="41"/>
      <c r="D34" s="41"/>
    </row>
    <row r="35" spans="1:10" ht="19.899999999999999" customHeight="1" x14ac:dyDescent="0.25">
      <c r="A35" s="135" t="s">
        <v>196</v>
      </c>
      <c r="B35" s="41"/>
      <c r="C35" s="41"/>
      <c r="D35" s="41"/>
    </row>
    <row r="36" spans="1:10" ht="19.899999999999999" customHeight="1" x14ac:dyDescent="0.25">
      <c r="A36" s="146" t="s">
        <v>853</v>
      </c>
      <c r="B36" s="41"/>
      <c r="C36" s="41"/>
      <c r="D36" s="41"/>
    </row>
    <row r="37" spans="1:10" ht="19.899999999999999" customHeight="1" x14ac:dyDescent="0.25">
      <c r="A37" s="135" t="s">
        <v>854</v>
      </c>
      <c r="B37" s="41"/>
      <c r="C37" s="41"/>
      <c r="D37" s="41"/>
    </row>
    <row r="38" spans="1:10" ht="19.899999999999999" customHeight="1" x14ac:dyDescent="0.25">
      <c r="A38" s="41"/>
      <c r="B38" s="41"/>
      <c r="C38" s="41"/>
      <c r="D38" s="41"/>
    </row>
    <row r="39" spans="1:10" ht="19.899999999999999" customHeight="1" x14ac:dyDescent="0.25">
      <c r="A39" s="7" t="s">
        <v>1</v>
      </c>
      <c r="B39" s="4">
        <v>2021</v>
      </c>
      <c r="C39" s="4">
        <v>2020</v>
      </c>
      <c r="D39" s="4">
        <v>2019</v>
      </c>
      <c r="E39" s="4">
        <v>2018</v>
      </c>
      <c r="F39" s="4">
        <v>2017</v>
      </c>
      <c r="G39" s="4">
        <v>2016</v>
      </c>
    </row>
    <row r="40" spans="1:10" ht="19.899999999999999" customHeight="1" x14ac:dyDescent="0.25">
      <c r="A40" s="11" t="s">
        <v>22</v>
      </c>
      <c r="B40" s="252">
        <v>3853.82</v>
      </c>
      <c r="C40" s="252">
        <v>4121.25</v>
      </c>
      <c r="D40" s="252">
        <v>4079.33</v>
      </c>
      <c r="E40" s="252">
        <v>4066.39</v>
      </c>
      <c r="F40" s="252">
        <v>3979.02</v>
      </c>
      <c r="G40" s="252">
        <v>3433.18</v>
      </c>
    </row>
    <row r="41" spans="1:10" ht="19.899999999999999" customHeight="1" x14ac:dyDescent="0.25">
      <c r="A41" s="11" t="s">
        <v>300</v>
      </c>
      <c r="B41" s="252">
        <v>1734.32</v>
      </c>
      <c r="C41" s="252">
        <v>1719.73</v>
      </c>
      <c r="D41" s="252">
        <v>1666.78</v>
      </c>
      <c r="E41" s="252">
        <v>1593.77</v>
      </c>
      <c r="F41" s="252">
        <v>1610.21</v>
      </c>
      <c r="G41" s="252">
        <v>1583.14</v>
      </c>
    </row>
    <row r="42" spans="1:10" ht="19.899999999999999" customHeight="1" x14ac:dyDescent="0.25">
      <c r="A42" s="11" t="s">
        <v>301</v>
      </c>
      <c r="B42" s="252">
        <v>99.35</v>
      </c>
      <c r="C42" s="252">
        <v>47.436892394287185</v>
      </c>
      <c r="D42" s="252">
        <v>45.54</v>
      </c>
      <c r="E42" s="252">
        <v>53.09</v>
      </c>
      <c r="F42" s="252">
        <v>57.72</v>
      </c>
      <c r="G42" s="252">
        <v>55.77</v>
      </c>
    </row>
    <row r="43" spans="1:10" ht="19.899999999999999" customHeight="1" x14ac:dyDescent="0.25">
      <c r="A43" s="11" t="s">
        <v>382</v>
      </c>
      <c r="B43" s="170">
        <v>5688</v>
      </c>
      <c r="C43" s="170">
        <v>5888</v>
      </c>
      <c r="D43" s="170">
        <v>5792</v>
      </c>
      <c r="E43" s="170">
        <v>5713</v>
      </c>
      <c r="F43" s="170">
        <v>5647</v>
      </c>
      <c r="G43" s="170">
        <v>5072</v>
      </c>
    </row>
    <row r="44" spans="1:10" ht="19.899999999999999" customHeight="1" x14ac:dyDescent="0.25">
      <c r="A44" s="11" t="s">
        <v>383</v>
      </c>
      <c r="B44" s="35" t="s">
        <v>445</v>
      </c>
      <c r="C44" s="112" t="s">
        <v>426</v>
      </c>
      <c r="D44" s="113" t="s">
        <v>393</v>
      </c>
      <c r="E44" s="113" t="s">
        <v>393</v>
      </c>
      <c r="F44" s="35" t="s">
        <v>393</v>
      </c>
      <c r="G44" s="35" t="s">
        <v>445</v>
      </c>
    </row>
    <row r="45" spans="1:10" ht="19.899999999999999" customHeight="1" x14ac:dyDescent="0.25">
      <c r="A45" s="11" t="s">
        <v>387</v>
      </c>
      <c r="B45" s="119">
        <f>Energy!B58</f>
        <v>143.69999999999999</v>
      </c>
      <c r="C45" s="111">
        <f>Energy!C58</f>
        <v>121.3</v>
      </c>
      <c r="D45" s="113">
        <v>158</v>
      </c>
      <c r="E45" s="113">
        <v>164</v>
      </c>
      <c r="F45" s="35">
        <v>120</v>
      </c>
      <c r="G45" s="35">
        <v>153</v>
      </c>
    </row>
    <row r="46" spans="1:10" ht="19.899999999999999" customHeight="1" x14ac:dyDescent="0.25">
      <c r="A46" s="11" t="s">
        <v>388</v>
      </c>
      <c r="B46" s="119">
        <v>185.17</v>
      </c>
      <c r="C46" s="11">
        <v>162</v>
      </c>
      <c r="D46" s="113">
        <v>217</v>
      </c>
      <c r="E46" s="113">
        <v>233</v>
      </c>
      <c r="F46" s="35">
        <v>169</v>
      </c>
      <c r="G46" s="35">
        <v>214</v>
      </c>
      <c r="J46" s="123"/>
    </row>
    <row r="47" spans="1:10" ht="19.899999999999999" customHeight="1" x14ac:dyDescent="0.25">
      <c r="A47" s="11" t="s">
        <v>389</v>
      </c>
      <c r="B47" s="11">
        <v>74</v>
      </c>
      <c r="C47" s="11">
        <v>64</v>
      </c>
      <c r="D47" s="56">
        <v>38</v>
      </c>
      <c r="E47" s="113">
        <v>145</v>
      </c>
      <c r="F47" s="35">
        <v>102</v>
      </c>
      <c r="G47" s="35">
        <v>72</v>
      </c>
      <c r="J47" s="123"/>
    </row>
    <row r="48" spans="1:10" ht="19.899999999999999" customHeight="1" x14ac:dyDescent="0.25">
      <c r="A48" s="11" t="s">
        <v>390</v>
      </c>
      <c r="B48" s="11">
        <v>21.1</v>
      </c>
      <c r="C48" s="11">
        <v>17.600000000000001</v>
      </c>
      <c r="D48" s="35">
        <v>17.899999999999999</v>
      </c>
      <c r="E48" s="35">
        <v>17.3</v>
      </c>
      <c r="F48" s="35">
        <v>17.5</v>
      </c>
      <c r="G48" s="115">
        <v>2.82</v>
      </c>
      <c r="J48" s="123"/>
    </row>
    <row r="49" spans="1:16382" ht="19.899999999999999" customHeight="1" x14ac:dyDescent="0.25">
      <c r="A49" s="61" t="s">
        <v>669</v>
      </c>
      <c r="B49" s="124">
        <v>172.01</v>
      </c>
      <c r="C49" s="124">
        <v>107.58</v>
      </c>
      <c r="D49" s="490">
        <v>87.54</v>
      </c>
      <c r="E49" s="490">
        <v>110.33</v>
      </c>
      <c r="F49" s="490">
        <v>87.34</v>
      </c>
      <c r="G49" s="490">
        <v>15.99</v>
      </c>
      <c r="J49" s="123"/>
    </row>
    <row r="50" spans="1:16382" ht="19.899999999999999" customHeight="1" x14ac:dyDescent="0.25">
      <c r="A50" s="14" t="s">
        <v>380</v>
      </c>
      <c r="B50" s="171"/>
      <c r="C50" s="171"/>
      <c r="D50" s="15"/>
      <c r="E50" s="15"/>
      <c r="F50" s="15"/>
      <c r="G50" s="15"/>
      <c r="H50" s="15"/>
      <c r="I50" s="13"/>
      <c r="J50" s="123"/>
      <c r="K50" s="171"/>
      <c r="L50" s="13"/>
      <c r="M50" s="15"/>
      <c r="N50" s="15"/>
      <c r="O50" s="171"/>
      <c r="P50" s="15"/>
      <c r="Q50" s="15"/>
      <c r="R50" s="15"/>
      <c r="S50" s="171"/>
      <c r="T50" s="15"/>
      <c r="U50" s="15"/>
      <c r="V50" s="15"/>
      <c r="W50" s="171"/>
      <c r="X50" s="15"/>
      <c r="Y50" s="15"/>
      <c r="Z50" s="15"/>
      <c r="AA50" s="171"/>
      <c r="AB50" s="15"/>
      <c r="AC50" s="15"/>
      <c r="AD50" s="15"/>
      <c r="AE50" s="171"/>
      <c r="AF50" s="15"/>
      <c r="AG50" s="15"/>
      <c r="AH50" s="15"/>
      <c r="AI50" s="171"/>
      <c r="AJ50" s="15"/>
      <c r="AK50" s="15"/>
      <c r="AL50" s="15"/>
      <c r="AM50" s="171"/>
      <c r="AN50" s="15"/>
      <c r="AO50" s="15"/>
      <c r="AP50" s="15"/>
      <c r="AQ50" s="171"/>
      <c r="AR50" s="15"/>
      <c r="AS50" s="15"/>
      <c r="AT50" s="15"/>
      <c r="AU50" s="171"/>
      <c r="AV50" s="15"/>
      <c r="AW50" s="15"/>
      <c r="AX50" s="15"/>
      <c r="AY50" s="171"/>
      <c r="AZ50" s="15"/>
      <c r="BA50" s="15"/>
      <c r="BB50" s="15"/>
      <c r="BC50" s="171"/>
      <c r="BD50" s="15"/>
      <c r="BE50" s="15"/>
      <c r="BF50" s="15"/>
      <c r="BG50" s="171"/>
      <c r="BH50" s="15"/>
      <c r="BI50" s="15"/>
      <c r="BJ50" s="15"/>
      <c r="BK50" s="171"/>
      <c r="BL50" s="15"/>
      <c r="BM50" s="15"/>
      <c r="BN50" s="15"/>
      <c r="BO50" s="171"/>
      <c r="BP50" s="15"/>
      <c r="BQ50" s="15"/>
      <c r="BR50" s="15"/>
      <c r="BS50" s="171"/>
      <c r="BT50" s="15"/>
      <c r="BU50" s="15"/>
      <c r="BV50" s="15"/>
      <c r="BW50" s="171"/>
      <c r="BX50" s="15"/>
      <c r="BY50" s="15"/>
      <c r="BZ50" s="15"/>
      <c r="CA50" s="171"/>
      <c r="CB50" s="15"/>
      <c r="CC50" s="15"/>
      <c r="CD50" s="15"/>
      <c r="CE50" s="171"/>
      <c r="CF50" s="15"/>
      <c r="CG50" s="15"/>
      <c r="CH50" s="15"/>
      <c r="CI50" s="171"/>
      <c r="CJ50" s="15"/>
      <c r="CK50" s="15"/>
      <c r="CL50" s="15"/>
      <c r="CM50" s="171"/>
      <c r="CN50" s="15"/>
      <c r="CO50" s="15"/>
      <c r="CP50" s="15"/>
      <c r="CQ50" s="171"/>
      <c r="CR50" s="15"/>
      <c r="CS50" s="15"/>
      <c r="CT50" s="15"/>
      <c r="CU50" s="171"/>
      <c r="CV50" s="15"/>
      <c r="CW50" s="15"/>
      <c r="CX50" s="15"/>
      <c r="CY50" s="171"/>
      <c r="CZ50" s="15"/>
      <c r="DA50" s="15"/>
      <c r="DB50" s="15"/>
      <c r="DC50" s="171"/>
      <c r="DD50" s="15"/>
      <c r="DE50" s="15"/>
      <c r="DF50" s="15"/>
      <c r="DG50" s="171"/>
      <c r="DH50" s="15"/>
      <c r="DI50" s="15"/>
      <c r="DJ50" s="15"/>
      <c r="DK50" s="171"/>
      <c r="DL50" s="15"/>
      <c r="DM50" s="15"/>
      <c r="DN50" s="15"/>
      <c r="DO50" s="171"/>
      <c r="DP50" s="15"/>
      <c r="DQ50" s="15"/>
      <c r="DR50" s="15"/>
      <c r="DS50" s="171"/>
      <c r="DT50" s="15"/>
      <c r="DU50" s="15"/>
      <c r="DV50" s="15"/>
      <c r="DW50" s="171"/>
      <c r="DX50" s="15"/>
      <c r="DY50" s="15"/>
      <c r="DZ50" s="15"/>
      <c r="EA50" s="171"/>
      <c r="EB50" s="15"/>
      <c r="EC50" s="15"/>
      <c r="ED50" s="15"/>
      <c r="EE50" s="171"/>
      <c r="EF50" s="15"/>
      <c r="EG50" s="15"/>
      <c r="EH50" s="15"/>
      <c r="EI50" s="171"/>
      <c r="EJ50" s="15"/>
      <c r="EK50" s="15"/>
      <c r="EL50" s="15"/>
      <c r="EM50" s="171"/>
      <c r="EN50" s="15"/>
      <c r="EO50" s="15"/>
      <c r="EP50" s="15"/>
      <c r="EQ50" s="171"/>
      <c r="ER50" s="15"/>
      <c r="ES50" s="15"/>
      <c r="ET50" s="15"/>
      <c r="EU50" s="171"/>
      <c r="EV50" s="15"/>
      <c r="EW50" s="15"/>
      <c r="EX50" s="15"/>
      <c r="EY50" s="171"/>
      <c r="EZ50" s="15"/>
      <c r="FA50" s="15"/>
      <c r="FB50" s="15"/>
      <c r="FC50" s="171"/>
      <c r="FD50" s="15"/>
      <c r="FE50" s="15"/>
      <c r="FF50" s="15"/>
      <c r="FG50" s="171"/>
      <c r="FH50" s="15"/>
      <c r="FI50" s="15"/>
      <c r="FJ50" s="15"/>
      <c r="FK50" s="171"/>
      <c r="FL50" s="15"/>
      <c r="FM50" s="15"/>
      <c r="FN50" s="15"/>
      <c r="FO50" s="171"/>
      <c r="FP50" s="15"/>
      <c r="FQ50" s="15"/>
      <c r="FR50" s="15"/>
      <c r="FS50" s="171"/>
      <c r="FT50" s="15"/>
      <c r="FU50" s="15"/>
      <c r="FV50" s="15"/>
      <c r="FW50" s="171"/>
      <c r="FX50" s="15"/>
      <c r="FY50" s="15"/>
      <c r="FZ50" s="15"/>
      <c r="GA50" s="171"/>
      <c r="GB50" s="15"/>
      <c r="GC50" s="15"/>
      <c r="GD50" s="15"/>
      <c r="GE50" s="171"/>
      <c r="GF50" s="15"/>
      <c r="GG50" s="15"/>
      <c r="GH50" s="15"/>
      <c r="GI50" s="171"/>
      <c r="GJ50" s="15"/>
      <c r="GK50" s="15"/>
      <c r="GL50" s="15"/>
      <c r="GM50" s="171"/>
      <c r="GN50" s="15"/>
      <c r="GO50" s="15"/>
      <c r="GP50" s="15"/>
      <c r="GQ50" s="171"/>
      <c r="GR50" s="15"/>
      <c r="GS50" s="15"/>
      <c r="GT50" s="15"/>
      <c r="GU50" s="171"/>
      <c r="GV50" s="15"/>
      <c r="GW50" s="15"/>
      <c r="GX50" s="15"/>
      <c r="GY50" s="171"/>
      <c r="GZ50" s="15"/>
      <c r="HA50" s="15"/>
      <c r="HB50" s="15"/>
      <c r="HC50" s="171"/>
      <c r="HD50" s="15"/>
      <c r="HE50" s="15"/>
      <c r="HF50" s="15"/>
      <c r="HG50" s="171"/>
      <c r="HH50" s="15"/>
      <c r="HI50" s="15"/>
      <c r="HJ50" s="15"/>
      <c r="HK50" s="171"/>
      <c r="HL50" s="15"/>
      <c r="HM50" s="15"/>
      <c r="HN50" s="15"/>
      <c r="HO50" s="171"/>
      <c r="HP50" s="15"/>
      <c r="HQ50" s="15"/>
      <c r="HR50" s="15"/>
      <c r="HS50" s="171"/>
      <c r="HT50" s="15"/>
      <c r="HU50" s="15"/>
      <c r="HV50" s="15"/>
      <c r="HW50" s="171"/>
      <c r="HX50" s="15"/>
      <c r="HY50" s="15"/>
      <c r="HZ50" s="15"/>
      <c r="IA50" s="171"/>
      <c r="IB50" s="15"/>
      <c r="IC50" s="15"/>
      <c r="ID50" s="15"/>
      <c r="IE50" s="171"/>
      <c r="IF50" s="15"/>
      <c r="IG50" s="15"/>
      <c r="IH50" s="15"/>
      <c r="II50" s="171"/>
      <c r="IJ50" s="15"/>
      <c r="IK50" s="15"/>
      <c r="IL50" s="15"/>
      <c r="IM50" s="171"/>
      <c r="IN50" s="15"/>
      <c r="IO50" s="15"/>
      <c r="IP50" s="15"/>
      <c r="IQ50" s="171"/>
      <c r="IR50" s="15"/>
      <c r="IS50" s="15"/>
      <c r="IT50" s="15"/>
      <c r="IU50" s="171"/>
      <c r="IV50" s="15"/>
      <c r="IW50" s="15"/>
      <c r="IX50" s="15"/>
      <c r="IY50" s="171"/>
      <c r="IZ50" s="15"/>
      <c r="JA50" s="15"/>
      <c r="JB50" s="15"/>
      <c r="JC50" s="171"/>
      <c r="JD50" s="15"/>
      <c r="JE50" s="15"/>
      <c r="JF50" s="15"/>
      <c r="JG50" s="171"/>
      <c r="JH50" s="15"/>
      <c r="JI50" s="15"/>
      <c r="JJ50" s="15"/>
      <c r="JK50" s="171"/>
      <c r="JL50" s="15"/>
      <c r="JM50" s="15"/>
      <c r="JN50" s="15"/>
      <c r="JO50" s="171"/>
      <c r="JP50" s="15"/>
      <c r="JQ50" s="15"/>
      <c r="JR50" s="15"/>
      <c r="JS50" s="171"/>
      <c r="JT50" s="15"/>
      <c r="JU50" s="15"/>
      <c r="JV50" s="15"/>
      <c r="JW50" s="171"/>
      <c r="JX50" s="15"/>
      <c r="JY50" s="15"/>
      <c r="JZ50" s="15"/>
      <c r="KA50" s="171"/>
      <c r="KB50" s="15"/>
      <c r="KC50" s="15"/>
      <c r="KD50" s="15"/>
      <c r="KE50" s="171"/>
      <c r="KF50" s="15"/>
      <c r="KG50" s="15"/>
      <c r="KH50" s="15"/>
      <c r="KI50" s="171"/>
      <c r="KJ50" s="15"/>
      <c r="KK50" s="15"/>
      <c r="KL50" s="15"/>
      <c r="KM50" s="171"/>
      <c r="KN50" s="15"/>
      <c r="KO50" s="15"/>
      <c r="KP50" s="15"/>
      <c r="KQ50" s="171"/>
      <c r="KR50" s="15"/>
      <c r="KS50" s="15"/>
      <c r="KT50" s="15"/>
      <c r="KU50" s="171"/>
      <c r="KV50" s="15"/>
      <c r="KW50" s="15"/>
      <c r="KX50" s="15"/>
      <c r="KY50" s="171"/>
      <c r="KZ50" s="15"/>
      <c r="LA50" s="15"/>
      <c r="LB50" s="15"/>
      <c r="LC50" s="171"/>
      <c r="LD50" s="15"/>
      <c r="LE50" s="15"/>
      <c r="LF50" s="15"/>
      <c r="LG50" s="171"/>
      <c r="LH50" s="15"/>
      <c r="LI50" s="15"/>
      <c r="LJ50" s="15"/>
      <c r="LK50" s="171"/>
      <c r="LL50" s="15"/>
      <c r="LM50" s="15"/>
      <c r="LN50" s="15"/>
      <c r="LO50" s="171"/>
      <c r="LP50" s="15"/>
      <c r="LQ50" s="15"/>
      <c r="LR50" s="15"/>
      <c r="LS50" s="171"/>
      <c r="LT50" s="15"/>
      <c r="LU50" s="15"/>
      <c r="LV50" s="15"/>
      <c r="LW50" s="171"/>
      <c r="LX50" s="15"/>
      <c r="LY50" s="15"/>
      <c r="LZ50" s="15"/>
      <c r="MA50" s="171"/>
      <c r="MB50" s="15"/>
      <c r="MC50" s="15"/>
      <c r="MD50" s="15"/>
      <c r="ME50" s="171"/>
      <c r="MF50" s="15"/>
      <c r="MG50" s="15"/>
      <c r="MH50" s="15"/>
      <c r="MI50" s="171"/>
      <c r="MJ50" s="15"/>
      <c r="MK50" s="15"/>
      <c r="ML50" s="15"/>
      <c r="MM50" s="171"/>
      <c r="MN50" s="15"/>
      <c r="MO50" s="15"/>
      <c r="MP50" s="15"/>
      <c r="MQ50" s="171"/>
      <c r="MR50" s="15"/>
      <c r="MS50" s="15"/>
      <c r="MT50" s="15"/>
      <c r="MU50" s="171"/>
      <c r="MV50" s="15"/>
      <c r="MW50" s="15"/>
      <c r="MX50" s="15"/>
      <c r="MY50" s="171"/>
      <c r="MZ50" s="15"/>
      <c r="NA50" s="15"/>
      <c r="NB50" s="15"/>
      <c r="NC50" s="171"/>
      <c r="ND50" s="15"/>
      <c r="NE50" s="15"/>
      <c r="NF50" s="15"/>
      <c r="NG50" s="171"/>
      <c r="NH50" s="15"/>
      <c r="NI50" s="15"/>
      <c r="NJ50" s="15"/>
      <c r="NK50" s="171"/>
      <c r="NL50" s="15"/>
      <c r="NM50" s="15"/>
      <c r="NN50" s="15"/>
      <c r="NO50" s="171"/>
      <c r="NP50" s="15"/>
      <c r="NQ50" s="15"/>
      <c r="NR50" s="15"/>
      <c r="NS50" s="171"/>
      <c r="NT50" s="15"/>
      <c r="NU50" s="15"/>
      <c r="NV50" s="15"/>
      <c r="NW50" s="171"/>
      <c r="NX50" s="15"/>
      <c r="NY50" s="15"/>
      <c r="NZ50" s="15"/>
      <c r="OA50" s="171"/>
      <c r="OB50" s="15"/>
      <c r="OC50" s="15"/>
      <c r="OD50" s="15"/>
      <c r="OE50" s="171"/>
      <c r="OF50" s="15"/>
      <c r="OG50" s="15"/>
      <c r="OH50" s="15"/>
      <c r="OI50" s="171"/>
      <c r="OJ50" s="15"/>
      <c r="OK50" s="15"/>
      <c r="OL50" s="15"/>
      <c r="OM50" s="171"/>
      <c r="ON50" s="15"/>
      <c r="OO50" s="15"/>
      <c r="OP50" s="15"/>
      <c r="OQ50" s="171"/>
      <c r="OR50" s="15"/>
      <c r="OS50" s="15"/>
      <c r="OT50" s="15"/>
      <c r="OU50" s="171"/>
      <c r="OV50" s="15"/>
      <c r="OW50" s="15"/>
      <c r="OX50" s="15"/>
      <c r="OY50" s="171"/>
      <c r="OZ50" s="15"/>
      <c r="PA50" s="15"/>
      <c r="PB50" s="15"/>
      <c r="PC50" s="171"/>
      <c r="PD50" s="15"/>
      <c r="PE50" s="15"/>
      <c r="PF50" s="15"/>
      <c r="PG50" s="171"/>
      <c r="PH50" s="15"/>
      <c r="PI50" s="15"/>
      <c r="PJ50" s="15"/>
      <c r="PK50" s="171"/>
      <c r="PL50" s="15"/>
      <c r="PM50" s="15"/>
      <c r="PN50" s="15"/>
      <c r="PO50" s="171"/>
      <c r="PP50" s="15"/>
      <c r="PQ50" s="15"/>
      <c r="PR50" s="15"/>
      <c r="PS50" s="171"/>
      <c r="PT50" s="15"/>
      <c r="PU50" s="15"/>
      <c r="PV50" s="15"/>
      <c r="PW50" s="171"/>
      <c r="PX50" s="15"/>
      <c r="PY50" s="15"/>
      <c r="PZ50" s="15"/>
      <c r="QA50" s="171"/>
      <c r="QB50" s="15"/>
      <c r="QC50" s="15"/>
      <c r="QD50" s="15"/>
      <c r="QE50" s="171"/>
      <c r="QF50" s="15"/>
      <c r="QG50" s="15"/>
      <c r="QH50" s="15"/>
      <c r="QI50" s="171"/>
      <c r="QJ50" s="15"/>
      <c r="QK50" s="15"/>
      <c r="QL50" s="15"/>
      <c r="QM50" s="171"/>
      <c r="QN50" s="15"/>
      <c r="QO50" s="15"/>
      <c r="QP50" s="15"/>
      <c r="QQ50" s="171"/>
      <c r="QR50" s="15"/>
      <c r="QS50" s="15"/>
      <c r="QT50" s="15"/>
      <c r="QU50" s="171"/>
      <c r="QV50" s="15"/>
      <c r="QW50" s="15"/>
      <c r="QX50" s="15"/>
      <c r="QY50" s="171"/>
      <c r="QZ50" s="15"/>
      <c r="RA50" s="15"/>
      <c r="RB50" s="15"/>
      <c r="RC50" s="171"/>
      <c r="RD50" s="15"/>
      <c r="RE50" s="15"/>
      <c r="RF50" s="15"/>
      <c r="RG50" s="171"/>
      <c r="RH50" s="15"/>
      <c r="RI50" s="15"/>
      <c r="RJ50" s="15"/>
      <c r="RK50" s="171"/>
      <c r="RL50" s="15"/>
      <c r="RM50" s="15"/>
      <c r="RN50" s="15"/>
      <c r="RO50" s="171"/>
      <c r="RP50" s="15"/>
      <c r="RQ50" s="15"/>
      <c r="RR50" s="15"/>
      <c r="RS50" s="171"/>
      <c r="RT50" s="15"/>
      <c r="RU50" s="15"/>
      <c r="RV50" s="15"/>
      <c r="RW50" s="171"/>
      <c r="RX50" s="15"/>
      <c r="RY50" s="15"/>
      <c r="RZ50" s="15"/>
      <c r="SA50" s="171"/>
      <c r="SB50" s="15"/>
      <c r="SC50" s="15"/>
      <c r="SD50" s="15"/>
      <c r="SE50" s="171"/>
      <c r="SF50" s="15"/>
      <c r="SG50" s="15"/>
      <c r="SH50" s="15"/>
      <c r="SI50" s="171"/>
      <c r="SJ50" s="15"/>
      <c r="SK50" s="15"/>
      <c r="SL50" s="15"/>
      <c r="SM50" s="171"/>
      <c r="SN50" s="15"/>
      <c r="SO50" s="15"/>
      <c r="SP50" s="15"/>
      <c r="SQ50" s="171"/>
      <c r="SR50" s="15"/>
      <c r="SS50" s="15"/>
      <c r="ST50" s="15"/>
      <c r="SU50" s="171"/>
      <c r="SV50" s="15"/>
      <c r="SW50" s="15"/>
      <c r="SX50" s="15"/>
      <c r="SY50" s="171"/>
      <c r="SZ50" s="15"/>
      <c r="TA50" s="15"/>
      <c r="TB50" s="15"/>
      <c r="TC50" s="171"/>
      <c r="TD50" s="15"/>
      <c r="TE50" s="15"/>
      <c r="TF50" s="15"/>
      <c r="TG50" s="171"/>
      <c r="TH50" s="15"/>
      <c r="TI50" s="15"/>
      <c r="TJ50" s="15"/>
      <c r="TK50" s="171"/>
      <c r="TL50" s="15"/>
      <c r="TM50" s="15"/>
      <c r="TN50" s="15"/>
      <c r="TO50" s="171"/>
      <c r="TP50" s="15"/>
      <c r="TQ50" s="15"/>
      <c r="TR50" s="15"/>
      <c r="TS50" s="171"/>
      <c r="TT50" s="15"/>
      <c r="TU50" s="15"/>
      <c r="TV50" s="15"/>
      <c r="TW50" s="171"/>
      <c r="TX50" s="15"/>
      <c r="TY50" s="15"/>
      <c r="TZ50" s="15"/>
      <c r="UA50" s="171"/>
      <c r="UB50" s="15"/>
      <c r="UC50" s="15"/>
      <c r="UD50" s="15"/>
      <c r="UE50" s="171"/>
      <c r="UF50" s="15"/>
      <c r="UG50" s="15"/>
      <c r="UH50" s="15"/>
      <c r="UI50" s="171"/>
      <c r="UJ50" s="15"/>
      <c r="UK50" s="15"/>
      <c r="UL50" s="15"/>
      <c r="UM50" s="171"/>
      <c r="UN50" s="15"/>
      <c r="UO50" s="15"/>
      <c r="UP50" s="15"/>
      <c r="UQ50" s="171"/>
      <c r="UR50" s="15"/>
      <c r="US50" s="15"/>
      <c r="UT50" s="15"/>
      <c r="UU50" s="171"/>
      <c r="UV50" s="15"/>
      <c r="UW50" s="15"/>
      <c r="UX50" s="15"/>
      <c r="UY50" s="171"/>
      <c r="UZ50" s="15"/>
      <c r="VA50" s="15"/>
      <c r="VB50" s="15"/>
      <c r="VC50" s="171"/>
      <c r="VD50" s="15"/>
      <c r="VE50" s="15"/>
      <c r="VF50" s="15"/>
      <c r="VG50" s="171"/>
      <c r="VH50" s="15"/>
      <c r="VI50" s="15"/>
      <c r="VJ50" s="15"/>
      <c r="VK50" s="171"/>
      <c r="VL50" s="15"/>
      <c r="VM50" s="15"/>
      <c r="VN50" s="15"/>
      <c r="VO50" s="171"/>
      <c r="VP50" s="15"/>
      <c r="VQ50" s="15"/>
      <c r="VR50" s="15"/>
      <c r="VS50" s="171"/>
      <c r="VT50" s="15"/>
      <c r="VU50" s="15"/>
      <c r="VV50" s="15"/>
      <c r="VW50" s="171"/>
      <c r="VX50" s="15"/>
      <c r="VY50" s="15"/>
      <c r="VZ50" s="15"/>
      <c r="WA50" s="171"/>
      <c r="WB50" s="15"/>
      <c r="WC50" s="15"/>
      <c r="WD50" s="15"/>
      <c r="WE50" s="171"/>
      <c r="WF50" s="15"/>
      <c r="WG50" s="15"/>
      <c r="WH50" s="15"/>
      <c r="WI50" s="171"/>
      <c r="WJ50" s="15"/>
      <c r="WK50" s="15"/>
      <c r="WL50" s="15"/>
      <c r="WM50" s="171"/>
      <c r="WN50" s="15"/>
      <c r="WO50" s="15"/>
      <c r="WP50" s="15"/>
      <c r="WQ50" s="171"/>
      <c r="WR50" s="15"/>
      <c r="WS50" s="15"/>
      <c r="WT50" s="15"/>
      <c r="WU50" s="171"/>
      <c r="WV50" s="15"/>
      <c r="WW50" s="15"/>
      <c r="WX50" s="15"/>
      <c r="WY50" s="171"/>
      <c r="WZ50" s="15"/>
      <c r="XA50" s="15"/>
      <c r="XB50" s="15"/>
      <c r="XC50" s="171"/>
      <c r="XD50" s="15"/>
      <c r="XE50" s="15"/>
      <c r="XF50" s="15"/>
      <c r="XG50" s="171"/>
      <c r="XH50" s="15"/>
      <c r="XI50" s="15"/>
      <c r="XJ50" s="15"/>
      <c r="XK50" s="171"/>
      <c r="XL50" s="15"/>
      <c r="XM50" s="15"/>
      <c r="XN50" s="15"/>
      <c r="XO50" s="171"/>
      <c r="XP50" s="15"/>
      <c r="XQ50" s="15"/>
      <c r="XR50" s="15"/>
      <c r="XS50" s="171"/>
      <c r="XT50" s="15"/>
      <c r="XU50" s="15"/>
      <c r="XV50" s="15"/>
      <c r="XW50" s="171"/>
      <c r="XX50" s="15"/>
      <c r="XY50" s="15"/>
      <c r="XZ50" s="15"/>
      <c r="YA50" s="171"/>
      <c r="YB50" s="15"/>
      <c r="YC50" s="15"/>
      <c r="YD50" s="15"/>
      <c r="YE50" s="171"/>
      <c r="YF50" s="15"/>
      <c r="YG50" s="15"/>
      <c r="YH50" s="15"/>
      <c r="YI50" s="171"/>
      <c r="YJ50" s="15"/>
      <c r="YK50" s="15"/>
      <c r="YL50" s="15"/>
      <c r="YM50" s="171"/>
      <c r="YN50" s="15"/>
      <c r="YO50" s="15"/>
      <c r="YP50" s="15"/>
      <c r="YQ50" s="171"/>
      <c r="YR50" s="15"/>
      <c r="YS50" s="15"/>
      <c r="YT50" s="15"/>
      <c r="YU50" s="171"/>
      <c r="YV50" s="15"/>
      <c r="YW50" s="15"/>
      <c r="YX50" s="15"/>
      <c r="YY50" s="171"/>
      <c r="YZ50" s="15"/>
      <c r="ZA50" s="15"/>
      <c r="ZB50" s="15"/>
      <c r="ZC50" s="171"/>
      <c r="ZD50" s="15"/>
      <c r="ZE50" s="15"/>
      <c r="ZF50" s="15"/>
      <c r="ZG50" s="171"/>
      <c r="ZH50" s="15"/>
      <c r="ZI50" s="15"/>
      <c r="ZJ50" s="15"/>
      <c r="ZK50" s="171"/>
      <c r="ZL50" s="15"/>
      <c r="ZM50" s="15"/>
      <c r="ZN50" s="15"/>
      <c r="ZO50" s="171"/>
      <c r="ZP50" s="15"/>
      <c r="ZQ50" s="15"/>
      <c r="ZR50" s="15"/>
      <c r="ZS50" s="171"/>
      <c r="ZT50" s="15"/>
      <c r="ZU50" s="15"/>
      <c r="ZV50" s="15"/>
      <c r="ZW50" s="171"/>
      <c r="ZX50" s="15"/>
      <c r="ZY50" s="15"/>
      <c r="ZZ50" s="15"/>
      <c r="AAA50" s="171"/>
      <c r="AAB50" s="15"/>
      <c r="AAC50" s="15"/>
      <c r="AAD50" s="15"/>
      <c r="AAE50" s="171"/>
      <c r="AAF50" s="15"/>
      <c r="AAG50" s="15"/>
      <c r="AAH50" s="15"/>
      <c r="AAI50" s="171"/>
      <c r="AAJ50" s="15"/>
      <c r="AAK50" s="15"/>
      <c r="AAL50" s="15"/>
      <c r="AAM50" s="171"/>
      <c r="AAN50" s="15"/>
      <c r="AAO50" s="15"/>
      <c r="AAP50" s="15"/>
      <c r="AAQ50" s="171"/>
      <c r="AAR50" s="15"/>
      <c r="AAS50" s="15"/>
      <c r="AAT50" s="15"/>
      <c r="AAU50" s="171"/>
      <c r="AAV50" s="15"/>
      <c r="AAW50" s="15"/>
      <c r="AAX50" s="15"/>
      <c r="AAY50" s="171"/>
      <c r="AAZ50" s="15"/>
      <c r="ABA50" s="15"/>
      <c r="ABB50" s="15"/>
      <c r="ABC50" s="171"/>
      <c r="ABD50" s="15"/>
      <c r="ABE50" s="15"/>
      <c r="ABF50" s="15"/>
      <c r="ABG50" s="171"/>
      <c r="ABH50" s="15"/>
      <c r="ABI50" s="15"/>
      <c r="ABJ50" s="15"/>
      <c r="ABK50" s="171"/>
      <c r="ABL50" s="15"/>
      <c r="ABM50" s="15"/>
      <c r="ABN50" s="15"/>
      <c r="ABO50" s="171"/>
      <c r="ABP50" s="15"/>
      <c r="ABQ50" s="15"/>
      <c r="ABR50" s="15"/>
      <c r="ABS50" s="171"/>
      <c r="ABT50" s="15"/>
      <c r="ABU50" s="15"/>
      <c r="ABV50" s="15"/>
      <c r="ABW50" s="171"/>
      <c r="ABX50" s="15"/>
      <c r="ABY50" s="15"/>
      <c r="ABZ50" s="15"/>
      <c r="ACA50" s="171"/>
      <c r="ACB50" s="15"/>
      <c r="ACC50" s="15"/>
      <c r="ACD50" s="15"/>
      <c r="ACE50" s="171"/>
      <c r="ACF50" s="15"/>
      <c r="ACG50" s="15"/>
      <c r="ACH50" s="15"/>
      <c r="ACI50" s="171"/>
      <c r="ACJ50" s="15"/>
      <c r="ACK50" s="15"/>
      <c r="ACL50" s="15"/>
      <c r="ACM50" s="171"/>
      <c r="ACN50" s="15"/>
      <c r="ACO50" s="15"/>
      <c r="ACP50" s="15"/>
      <c r="ACQ50" s="171"/>
      <c r="ACR50" s="15"/>
      <c r="ACS50" s="15"/>
      <c r="ACT50" s="15"/>
      <c r="ACU50" s="171"/>
      <c r="ACV50" s="15"/>
      <c r="ACW50" s="15"/>
      <c r="ACX50" s="15"/>
      <c r="ACY50" s="171"/>
      <c r="ACZ50" s="15"/>
      <c r="ADA50" s="15"/>
      <c r="ADB50" s="15"/>
      <c r="ADC50" s="171"/>
      <c r="ADD50" s="15"/>
      <c r="ADE50" s="15"/>
      <c r="ADF50" s="15"/>
      <c r="ADG50" s="171"/>
      <c r="ADH50" s="15"/>
      <c r="ADI50" s="15"/>
      <c r="ADJ50" s="15"/>
      <c r="ADK50" s="171"/>
      <c r="ADL50" s="15"/>
      <c r="ADM50" s="15"/>
      <c r="ADN50" s="15"/>
      <c r="ADO50" s="171"/>
      <c r="ADP50" s="15"/>
      <c r="ADQ50" s="15"/>
      <c r="ADR50" s="15"/>
      <c r="ADS50" s="171"/>
      <c r="ADT50" s="15"/>
      <c r="ADU50" s="15"/>
      <c r="ADV50" s="15"/>
      <c r="ADW50" s="171"/>
      <c r="ADX50" s="15"/>
      <c r="ADY50" s="15"/>
      <c r="ADZ50" s="15"/>
      <c r="AEA50" s="171"/>
      <c r="AEB50" s="15"/>
      <c r="AEC50" s="15"/>
      <c r="AED50" s="15"/>
      <c r="AEE50" s="171"/>
      <c r="AEF50" s="15"/>
      <c r="AEG50" s="15"/>
      <c r="AEH50" s="15"/>
      <c r="AEI50" s="171"/>
      <c r="AEJ50" s="15"/>
      <c r="AEK50" s="15"/>
      <c r="AEL50" s="15"/>
      <c r="AEM50" s="171"/>
      <c r="AEN50" s="15"/>
      <c r="AEO50" s="15"/>
      <c r="AEP50" s="15"/>
      <c r="AEQ50" s="171"/>
      <c r="AER50" s="15"/>
      <c r="AES50" s="15"/>
      <c r="AET50" s="15"/>
      <c r="AEU50" s="171"/>
      <c r="AEV50" s="15"/>
      <c r="AEW50" s="15"/>
      <c r="AEX50" s="15"/>
      <c r="AEY50" s="171"/>
      <c r="AEZ50" s="15"/>
      <c r="AFA50" s="15"/>
      <c r="AFB50" s="15"/>
      <c r="AFC50" s="171"/>
      <c r="AFD50" s="15"/>
      <c r="AFE50" s="15"/>
      <c r="AFF50" s="15"/>
      <c r="AFG50" s="171"/>
      <c r="AFH50" s="15"/>
      <c r="AFI50" s="15"/>
      <c r="AFJ50" s="15"/>
      <c r="AFK50" s="171"/>
      <c r="AFL50" s="15"/>
      <c r="AFM50" s="15"/>
      <c r="AFN50" s="15"/>
      <c r="AFO50" s="171"/>
      <c r="AFP50" s="15"/>
      <c r="AFQ50" s="15"/>
      <c r="AFR50" s="15"/>
      <c r="AFS50" s="171"/>
      <c r="AFT50" s="15"/>
      <c r="AFU50" s="15"/>
      <c r="AFV50" s="15"/>
      <c r="AFW50" s="171"/>
      <c r="AFX50" s="15"/>
      <c r="AFY50" s="15"/>
      <c r="AFZ50" s="15"/>
      <c r="AGA50" s="171"/>
      <c r="AGB50" s="15"/>
      <c r="AGC50" s="15"/>
      <c r="AGD50" s="15"/>
      <c r="AGE50" s="171"/>
      <c r="AGF50" s="15"/>
      <c r="AGG50" s="15"/>
      <c r="AGH50" s="15"/>
      <c r="AGI50" s="171"/>
      <c r="AGJ50" s="15"/>
      <c r="AGK50" s="15"/>
      <c r="AGL50" s="15"/>
      <c r="AGM50" s="171"/>
      <c r="AGN50" s="15"/>
      <c r="AGO50" s="15"/>
      <c r="AGP50" s="15"/>
      <c r="AGQ50" s="171"/>
      <c r="AGR50" s="15"/>
      <c r="AGS50" s="15"/>
      <c r="AGT50" s="15"/>
      <c r="AGU50" s="171"/>
      <c r="AGV50" s="15"/>
      <c r="AGW50" s="15"/>
      <c r="AGX50" s="15"/>
      <c r="AGY50" s="171"/>
      <c r="AGZ50" s="15"/>
      <c r="AHA50" s="15"/>
      <c r="AHB50" s="15"/>
      <c r="AHC50" s="171"/>
      <c r="AHD50" s="15"/>
      <c r="AHE50" s="15"/>
      <c r="AHF50" s="15"/>
      <c r="AHG50" s="171"/>
      <c r="AHH50" s="15"/>
      <c r="AHI50" s="15"/>
      <c r="AHJ50" s="15"/>
      <c r="AHK50" s="171"/>
      <c r="AHL50" s="15"/>
      <c r="AHM50" s="15"/>
      <c r="AHN50" s="15"/>
      <c r="AHO50" s="171"/>
      <c r="AHP50" s="15"/>
      <c r="AHQ50" s="15"/>
      <c r="AHR50" s="15"/>
      <c r="AHS50" s="171"/>
      <c r="AHT50" s="15"/>
      <c r="AHU50" s="15"/>
      <c r="AHV50" s="15"/>
      <c r="AHW50" s="171"/>
      <c r="AHX50" s="15"/>
      <c r="AHY50" s="15"/>
      <c r="AHZ50" s="15"/>
      <c r="AIA50" s="171"/>
      <c r="AIB50" s="15"/>
      <c r="AIC50" s="15"/>
      <c r="AID50" s="15"/>
      <c r="AIE50" s="171"/>
      <c r="AIF50" s="15"/>
      <c r="AIG50" s="15"/>
      <c r="AIH50" s="15"/>
      <c r="AII50" s="171"/>
      <c r="AIJ50" s="15"/>
      <c r="AIK50" s="15"/>
      <c r="AIL50" s="15"/>
      <c r="AIM50" s="171"/>
      <c r="AIN50" s="15"/>
      <c r="AIO50" s="15"/>
      <c r="AIP50" s="15"/>
      <c r="AIQ50" s="171"/>
      <c r="AIR50" s="15"/>
      <c r="AIS50" s="15"/>
      <c r="AIT50" s="15"/>
      <c r="AIU50" s="171"/>
      <c r="AIV50" s="15"/>
      <c r="AIW50" s="15"/>
      <c r="AIX50" s="15"/>
      <c r="AIY50" s="171"/>
      <c r="AIZ50" s="15"/>
      <c r="AJA50" s="15"/>
      <c r="AJB50" s="15"/>
      <c r="AJC50" s="171"/>
      <c r="AJD50" s="15"/>
      <c r="AJE50" s="15"/>
      <c r="AJF50" s="15"/>
      <c r="AJG50" s="171"/>
      <c r="AJH50" s="15"/>
      <c r="AJI50" s="15"/>
      <c r="AJJ50" s="15"/>
      <c r="AJK50" s="171"/>
      <c r="AJL50" s="15"/>
      <c r="AJM50" s="15"/>
      <c r="AJN50" s="15"/>
      <c r="AJO50" s="171"/>
      <c r="AJP50" s="15"/>
      <c r="AJQ50" s="15"/>
      <c r="AJR50" s="15"/>
      <c r="AJS50" s="171"/>
      <c r="AJT50" s="15"/>
      <c r="AJU50" s="15"/>
      <c r="AJV50" s="15"/>
      <c r="AJW50" s="171"/>
      <c r="AJX50" s="15"/>
      <c r="AJY50" s="15"/>
      <c r="AJZ50" s="15"/>
      <c r="AKA50" s="171"/>
      <c r="AKB50" s="15"/>
      <c r="AKC50" s="15"/>
      <c r="AKD50" s="15"/>
      <c r="AKE50" s="171"/>
      <c r="AKF50" s="15"/>
      <c r="AKG50" s="15"/>
      <c r="AKH50" s="15"/>
      <c r="AKI50" s="171"/>
      <c r="AKJ50" s="15"/>
      <c r="AKK50" s="15"/>
      <c r="AKL50" s="15"/>
      <c r="AKM50" s="171"/>
      <c r="AKN50" s="15"/>
      <c r="AKO50" s="15"/>
      <c r="AKP50" s="15"/>
      <c r="AKQ50" s="171"/>
      <c r="AKR50" s="15"/>
      <c r="AKS50" s="15"/>
      <c r="AKT50" s="15"/>
      <c r="AKU50" s="171"/>
      <c r="AKV50" s="15"/>
      <c r="AKW50" s="15"/>
      <c r="AKX50" s="15"/>
      <c r="AKY50" s="171"/>
      <c r="AKZ50" s="15"/>
      <c r="ALA50" s="15"/>
      <c r="ALB50" s="15"/>
      <c r="ALC50" s="171"/>
      <c r="ALD50" s="15"/>
      <c r="ALE50" s="15"/>
      <c r="ALF50" s="15"/>
      <c r="ALG50" s="171"/>
      <c r="ALH50" s="15"/>
      <c r="ALI50" s="15"/>
      <c r="ALJ50" s="15"/>
      <c r="ALK50" s="171"/>
      <c r="ALL50" s="15"/>
      <c r="ALM50" s="15"/>
      <c r="ALN50" s="15"/>
      <c r="ALO50" s="171"/>
      <c r="ALP50" s="15"/>
      <c r="ALQ50" s="15"/>
      <c r="ALR50" s="15"/>
      <c r="ALS50" s="171"/>
      <c r="ALT50" s="15"/>
      <c r="ALU50" s="15"/>
      <c r="ALV50" s="15"/>
      <c r="ALW50" s="171"/>
      <c r="ALX50" s="15"/>
      <c r="ALY50" s="15"/>
      <c r="ALZ50" s="15"/>
      <c r="AMA50" s="171"/>
      <c r="AMB50" s="15"/>
      <c r="AMC50" s="15"/>
      <c r="AMD50" s="15"/>
      <c r="AME50" s="171"/>
      <c r="AMF50" s="15"/>
      <c r="AMG50" s="15"/>
      <c r="AMH50" s="15"/>
      <c r="AMI50" s="171"/>
      <c r="AMJ50" s="15"/>
      <c r="AMK50" s="15"/>
      <c r="AML50" s="15"/>
      <c r="AMM50" s="171"/>
      <c r="AMN50" s="15"/>
      <c r="AMO50" s="15"/>
      <c r="AMP50" s="15"/>
      <c r="AMQ50" s="171"/>
      <c r="AMR50" s="15"/>
      <c r="AMS50" s="15"/>
      <c r="AMT50" s="15"/>
      <c r="AMU50" s="171"/>
      <c r="AMV50" s="15"/>
      <c r="AMW50" s="15"/>
      <c r="AMX50" s="15"/>
      <c r="AMY50" s="171"/>
      <c r="AMZ50" s="15"/>
      <c r="ANA50" s="15"/>
      <c r="ANB50" s="15"/>
      <c r="ANC50" s="171"/>
      <c r="AND50" s="15"/>
      <c r="ANE50" s="15"/>
      <c r="ANF50" s="15"/>
      <c r="ANG50" s="171"/>
      <c r="ANH50" s="15"/>
      <c r="ANI50" s="15"/>
      <c r="ANJ50" s="15"/>
      <c r="ANK50" s="171"/>
      <c r="ANL50" s="15"/>
      <c r="ANM50" s="15"/>
      <c r="ANN50" s="15"/>
      <c r="ANO50" s="171"/>
      <c r="ANP50" s="15"/>
      <c r="ANQ50" s="15"/>
      <c r="ANR50" s="15"/>
      <c r="ANS50" s="171"/>
      <c r="ANT50" s="15"/>
      <c r="ANU50" s="15"/>
      <c r="ANV50" s="15"/>
      <c r="ANW50" s="171"/>
      <c r="ANX50" s="15"/>
      <c r="ANY50" s="15"/>
      <c r="ANZ50" s="15"/>
      <c r="AOA50" s="171"/>
      <c r="AOB50" s="15"/>
      <c r="AOC50" s="15"/>
      <c r="AOD50" s="15"/>
      <c r="AOE50" s="171"/>
      <c r="AOF50" s="15"/>
      <c r="AOG50" s="15"/>
      <c r="AOH50" s="15"/>
      <c r="AOI50" s="171"/>
      <c r="AOJ50" s="15"/>
      <c r="AOK50" s="15"/>
      <c r="AOL50" s="15"/>
      <c r="AOM50" s="171"/>
      <c r="AON50" s="15"/>
      <c r="AOO50" s="15"/>
      <c r="AOP50" s="15"/>
      <c r="AOQ50" s="171"/>
      <c r="AOR50" s="15"/>
      <c r="AOS50" s="15"/>
      <c r="AOT50" s="15"/>
      <c r="AOU50" s="171"/>
      <c r="AOV50" s="15"/>
      <c r="AOW50" s="15"/>
      <c r="AOX50" s="15"/>
      <c r="AOY50" s="171"/>
      <c r="AOZ50" s="15"/>
      <c r="APA50" s="15"/>
      <c r="APB50" s="15"/>
      <c r="APC50" s="171"/>
      <c r="APD50" s="15"/>
      <c r="APE50" s="15"/>
      <c r="APF50" s="15"/>
      <c r="APG50" s="171"/>
      <c r="APH50" s="15"/>
      <c r="API50" s="15"/>
      <c r="APJ50" s="15"/>
      <c r="APK50" s="171"/>
      <c r="APL50" s="15"/>
      <c r="APM50" s="15"/>
      <c r="APN50" s="15"/>
      <c r="APO50" s="171"/>
      <c r="APP50" s="15"/>
      <c r="APQ50" s="15"/>
      <c r="APR50" s="15"/>
      <c r="APS50" s="171"/>
      <c r="APT50" s="15"/>
      <c r="APU50" s="15"/>
      <c r="APV50" s="15"/>
      <c r="APW50" s="171"/>
      <c r="APX50" s="15"/>
      <c r="APY50" s="15"/>
      <c r="APZ50" s="15"/>
      <c r="AQA50" s="171"/>
      <c r="AQB50" s="15"/>
      <c r="AQC50" s="15"/>
      <c r="AQD50" s="15"/>
      <c r="AQE50" s="171"/>
      <c r="AQF50" s="15"/>
      <c r="AQG50" s="15"/>
      <c r="AQH50" s="15"/>
      <c r="AQI50" s="171"/>
      <c r="AQJ50" s="15"/>
      <c r="AQK50" s="15"/>
      <c r="AQL50" s="15"/>
      <c r="AQM50" s="171"/>
      <c r="AQN50" s="15"/>
      <c r="AQO50" s="15"/>
      <c r="AQP50" s="15"/>
      <c r="AQQ50" s="171"/>
      <c r="AQR50" s="15"/>
      <c r="AQS50" s="15"/>
      <c r="AQT50" s="15"/>
      <c r="AQU50" s="171"/>
      <c r="AQV50" s="15"/>
      <c r="AQW50" s="15"/>
      <c r="AQX50" s="15"/>
      <c r="AQY50" s="171"/>
      <c r="AQZ50" s="15"/>
      <c r="ARA50" s="15"/>
      <c r="ARB50" s="15"/>
      <c r="ARC50" s="171"/>
      <c r="ARD50" s="15"/>
      <c r="ARE50" s="15"/>
      <c r="ARF50" s="15"/>
      <c r="ARG50" s="171"/>
      <c r="ARH50" s="15"/>
      <c r="ARI50" s="15"/>
      <c r="ARJ50" s="15"/>
      <c r="ARK50" s="171"/>
      <c r="ARL50" s="15"/>
      <c r="ARM50" s="15"/>
      <c r="ARN50" s="15"/>
      <c r="ARO50" s="171"/>
      <c r="ARP50" s="15"/>
      <c r="ARQ50" s="15"/>
      <c r="ARR50" s="15"/>
      <c r="ARS50" s="171"/>
      <c r="ART50" s="15"/>
      <c r="ARU50" s="15"/>
      <c r="ARV50" s="15"/>
      <c r="ARW50" s="171"/>
      <c r="ARX50" s="15"/>
      <c r="ARY50" s="15"/>
      <c r="ARZ50" s="15"/>
      <c r="ASA50" s="171"/>
      <c r="ASB50" s="15"/>
      <c r="ASC50" s="15"/>
      <c r="ASD50" s="15"/>
      <c r="ASE50" s="171"/>
      <c r="ASF50" s="15"/>
      <c r="ASG50" s="15"/>
      <c r="ASH50" s="15"/>
      <c r="ASI50" s="171"/>
      <c r="ASJ50" s="15"/>
      <c r="ASK50" s="15"/>
      <c r="ASL50" s="15"/>
      <c r="ASM50" s="171"/>
      <c r="ASN50" s="15"/>
      <c r="ASO50" s="15"/>
      <c r="ASP50" s="15"/>
      <c r="ASQ50" s="171"/>
      <c r="ASR50" s="15"/>
      <c r="ASS50" s="15"/>
      <c r="AST50" s="15"/>
      <c r="ASU50" s="171"/>
      <c r="ASV50" s="15"/>
      <c r="ASW50" s="15"/>
      <c r="ASX50" s="15"/>
      <c r="ASY50" s="171"/>
      <c r="ASZ50" s="15"/>
      <c r="ATA50" s="15"/>
      <c r="ATB50" s="15"/>
      <c r="ATC50" s="171"/>
      <c r="ATD50" s="15"/>
      <c r="ATE50" s="15"/>
      <c r="ATF50" s="15"/>
      <c r="ATG50" s="171"/>
      <c r="ATH50" s="15"/>
      <c r="ATI50" s="15"/>
      <c r="ATJ50" s="15"/>
      <c r="ATK50" s="171"/>
      <c r="ATL50" s="15"/>
      <c r="ATM50" s="15"/>
      <c r="ATN50" s="15"/>
      <c r="ATO50" s="171"/>
      <c r="ATP50" s="15"/>
      <c r="ATQ50" s="15"/>
      <c r="ATR50" s="15"/>
      <c r="ATS50" s="171"/>
      <c r="ATT50" s="15"/>
      <c r="ATU50" s="15"/>
      <c r="ATV50" s="15"/>
      <c r="ATW50" s="171"/>
      <c r="ATX50" s="15"/>
      <c r="ATY50" s="15"/>
      <c r="ATZ50" s="15"/>
      <c r="AUA50" s="171"/>
      <c r="AUB50" s="15"/>
      <c r="AUC50" s="15"/>
      <c r="AUD50" s="15"/>
      <c r="AUE50" s="171"/>
      <c r="AUF50" s="15"/>
      <c r="AUG50" s="15"/>
      <c r="AUH50" s="15"/>
      <c r="AUI50" s="171"/>
      <c r="AUJ50" s="15"/>
      <c r="AUK50" s="15"/>
      <c r="AUL50" s="15"/>
      <c r="AUM50" s="171"/>
      <c r="AUN50" s="15"/>
      <c r="AUO50" s="15"/>
      <c r="AUP50" s="15"/>
      <c r="AUQ50" s="171"/>
      <c r="AUR50" s="15"/>
      <c r="AUS50" s="15"/>
      <c r="AUT50" s="15"/>
      <c r="AUU50" s="171"/>
      <c r="AUV50" s="15"/>
      <c r="AUW50" s="15"/>
      <c r="AUX50" s="15"/>
      <c r="AUY50" s="171"/>
      <c r="AUZ50" s="15"/>
      <c r="AVA50" s="15"/>
      <c r="AVB50" s="15"/>
      <c r="AVC50" s="171"/>
      <c r="AVD50" s="15"/>
      <c r="AVE50" s="15"/>
      <c r="AVF50" s="15"/>
      <c r="AVG50" s="171"/>
      <c r="AVH50" s="15"/>
      <c r="AVI50" s="15"/>
      <c r="AVJ50" s="15"/>
      <c r="AVK50" s="171"/>
      <c r="AVL50" s="15"/>
      <c r="AVM50" s="15"/>
      <c r="AVN50" s="15"/>
      <c r="AVO50" s="171"/>
      <c r="AVP50" s="15"/>
      <c r="AVQ50" s="15"/>
      <c r="AVR50" s="15"/>
      <c r="AVS50" s="171"/>
      <c r="AVT50" s="15"/>
      <c r="AVU50" s="15"/>
      <c r="AVV50" s="15"/>
      <c r="AVW50" s="171"/>
      <c r="AVX50" s="15"/>
      <c r="AVY50" s="15"/>
      <c r="AVZ50" s="15"/>
      <c r="AWA50" s="171"/>
      <c r="AWB50" s="15"/>
      <c r="AWC50" s="15"/>
      <c r="AWD50" s="15"/>
      <c r="AWE50" s="171"/>
      <c r="AWF50" s="15"/>
      <c r="AWG50" s="15"/>
      <c r="AWH50" s="15"/>
      <c r="AWI50" s="171"/>
      <c r="AWJ50" s="15"/>
      <c r="AWK50" s="15"/>
      <c r="AWL50" s="15"/>
      <c r="AWM50" s="171"/>
      <c r="AWN50" s="15"/>
      <c r="AWO50" s="15"/>
      <c r="AWP50" s="15"/>
      <c r="AWQ50" s="171"/>
      <c r="AWR50" s="15"/>
      <c r="AWS50" s="15"/>
      <c r="AWT50" s="15"/>
      <c r="AWU50" s="171"/>
      <c r="AWV50" s="15"/>
      <c r="AWW50" s="15"/>
      <c r="AWX50" s="15"/>
      <c r="AWY50" s="171"/>
      <c r="AWZ50" s="15"/>
      <c r="AXA50" s="15"/>
      <c r="AXB50" s="15"/>
      <c r="AXC50" s="171"/>
      <c r="AXD50" s="15"/>
      <c r="AXE50" s="15"/>
      <c r="AXF50" s="15"/>
      <c r="AXG50" s="171"/>
      <c r="AXH50" s="15"/>
      <c r="AXI50" s="15"/>
      <c r="AXJ50" s="15"/>
      <c r="AXK50" s="171"/>
      <c r="AXL50" s="15"/>
      <c r="AXM50" s="15"/>
      <c r="AXN50" s="15"/>
      <c r="AXO50" s="171"/>
      <c r="AXP50" s="15"/>
      <c r="AXQ50" s="15"/>
      <c r="AXR50" s="15"/>
      <c r="AXS50" s="171"/>
      <c r="AXT50" s="15"/>
      <c r="AXU50" s="15"/>
      <c r="AXV50" s="15"/>
      <c r="AXW50" s="171"/>
      <c r="AXX50" s="15"/>
      <c r="AXY50" s="15"/>
      <c r="AXZ50" s="15"/>
      <c r="AYA50" s="171"/>
      <c r="AYB50" s="15"/>
      <c r="AYC50" s="15"/>
      <c r="AYD50" s="15"/>
      <c r="AYE50" s="171"/>
      <c r="AYF50" s="15"/>
      <c r="AYG50" s="15"/>
      <c r="AYH50" s="15"/>
      <c r="AYI50" s="171"/>
      <c r="AYJ50" s="15"/>
      <c r="AYK50" s="15"/>
      <c r="AYL50" s="15"/>
      <c r="AYM50" s="171"/>
      <c r="AYN50" s="15"/>
      <c r="AYO50" s="15"/>
      <c r="AYP50" s="15"/>
      <c r="AYQ50" s="171"/>
      <c r="AYR50" s="15"/>
      <c r="AYS50" s="15"/>
      <c r="AYT50" s="15"/>
      <c r="AYU50" s="171"/>
      <c r="AYV50" s="15"/>
      <c r="AYW50" s="15"/>
      <c r="AYX50" s="15"/>
      <c r="AYY50" s="171"/>
      <c r="AYZ50" s="15"/>
      <c r="AZA50" s="15"/>
      <c r="AZB50" s="15"/>
      <c r="AZC50" s="171"/>
      <c r="AZD50" s="15"/>
      <c r="AZE50" s="15"/>
      <c r="AZF50" s="15"/>
      <c r="AZG50" s="171"/>
      <c r="AZH50" s="15"/>
      <c r="AZI50" s="15"/>
      <c r="AZJ50" s="15"/>
      <c r="AZK50" s="171"/>
      <c r="AZL50" s="15"/>
      <c r="AZM50" s="15"/>
      <c r="AZN50" s="15"/>
      <c r="AZO50" s="171"/>
      <c r="AZP50" s="15"/>
      <c r="AZQ50" s="15"/>
      <c r="AZR50" s="15"/>
      <c r="AZS50" s="171"/>
      <c r="AZT50" s="15"/>
      <c r="AZU50" s="15"/>
      <c r="AZV50" s="15"/>
      <c r="AZW50" s="171"/>
      <c r="AZX50" s="15"/>
      <c r="AZY50" s="15"/>
      <c r="AZZ50" s="15"/>
      <c r="BAA50" s="171"/>
      <c r="BAB50" s="15"/>
      <c r="BAC50" s="15"/>
      <c r="BAD50" s="15"/>
      <c r="BAE50" s="171"/>
      <c r="BAF50" s="15"/>
      <c r="BAG50" s="15"/>
      <c r="BAH50" s="15"/>
      <c r="BAI50" s="171"/>
      <c r="BAJ50" s="15"/>
      <c r="BAK50" s="15"/>
      <c r="BAL50" s="15"/>
      <c r="BAM50" s="171"/>
      <c r="BAN50" s="15"/>
      <c r="BAO50" s="15"/>
      <c r="BAP50" s="15"/>
      <c r="BAQ50" s="171"/>
      <c r="BAR50" s="15"/>
      <c r="BAS50" s="15"/>
      <c r="BAT50" s="15"/>
      <c r="BAU50" s="171"/>
      <c r="BAV50" s="15"/>
      <c r="BAW50" s="15"/>
      <c r="BAX50" s="15"/>
      <c r="BAY50" s="171"/>
      <c r="BAZ50" s="15"/>
      <c r="BBA50" s="15"/>
      <c r="BBB50" s="15"/>
      <c r="BBC50" s="171"/>
      <c r="BBD50" s="15"/>
      <c r="BBE50" s="15"/>
      <c r="BBF50" s="15"/>
      <c r="BBG50" s="171"/>
      <c r="BBH50" s="15"/>
      <c r="BBI50" s="15"/>
      <c r="BBJ50" s="15"/>
      <c r="BBK50" s="171"/>
      <c r="BBL50" s="15"/>
      <c r="BBM50" s="15"/>
      <c r="BBN50" s="15"/>
      <c r="BBO50" s="171"/>
      <c r="BBP50" s="15"/>
      <c r="BBQ50" s="15"/>
      <c r="BBR50" s="15"/>
      <c r="BBS50" s="171"/>
      <c r="BBT50" s="15"/>
      <c r="BBU50" s="15"/>
      <c r="BBV50" s="15"/>
      <c r="BBW50" s="171"/>
      <c r="BBX50" s="15"/>
      <c r="BBY50" s="15"/>
      <c r="BBZ50" s="15"/>
      <c r="BCA50" s="171"/>
      <c r="BCB50" s="15"/>
      <c r="BCC50" s="15"/>
      <c r="BCD50" s="15"/>
      <c r="BCE50" s="171"/>
      <c r="BCF50" s="15"/>
      <c r="BCG50" s="15"/>
      <c r="BCH50" s="15"/>
      <c r="BCI50" s="171"/>
      <c r="BCJ50" s="15"/>
      <c r="BCK50" s="15"/>
      <c r="BCL50" s="15"/>
      <c r="BCM50" s="171"/>
      <c r="BCN50" s="15"/>
      <c r="BCO50" s="15"/>
      <c r="BCP50" s="15"/>
      <c r="BCQ50" s="171"/>
      <c r="BCR50" s="15"/>
      <c r="BCS50" s="15"/>
      <c r="BCT50" s="15"/>
      <c r="BCU50" s="171"/>
      <c r="BCV50" s="15"/>
      <c r="BCW50" s="15"/>
      <c r="BCX50" s="15"/>
      <c r="BCY50" s="171"/>
      <c r="BCZ50" s="15"/>
      <c r="BDA50" s="15"/>
      <c r="BDB50" s="15"/>
      <c r="BDC50" s="171"/>
      <c r="BDD50" s="15"/>
      <c r="BDE50" s="15"/>
      <c r="BDF50" s="15"/>
      <c r="BDG50" s="171"/>
      <c r="BDH50" s="15"/>
      <c r="BDI50" s="15"/>
      <c r="BDJ50" s="15"/>
      <c r="BDK50" s="171"/>
      <c r="BDL50" s="15"/>
      <c r="BDM50" s="15"/>
      <c r="BDN50" s="15"/>
      <c r="BDO50" s="171"/>
      <c r="BDP50" s="15"/>
      <c r="BDQ50" s="15"/>
      <c r="BDR50" s="15"/>
      <c r="BDS50" s="171"/>
      <c r="BDT50" s="15"/>
      <c r="BDU50" s="15"/>
      <c r="BDV50" s="15"/>
      <c r="BDW50" s="171"/>
      <c r="BDX50" s="15"/>
      <c r="BDY50" s="15"/>
      <c r="BDZ50" s="15"/>
      <c r="BEA50" s="171"/>
      <c r="BEB50" s="15"/>
      <c r="BEC50" s="15"/>
      <c r="BED50" s="15"/>
      <c r="BEE50" s="171"/>
      <c r="BEF50" s="15"/>
      <c r="BEG50" s="15"/>
      <c r="BEH50" s="15"/>
      <c r="BEI50" s="171"/>
      <c r="BEJ50" s="15"/>
      <c r="BEK50" s="15"/>
      <c r="BEL50" s="15"/>
      <c r="BEM50" s="171"/>
      <c r="BEN50" s="15"/>
      <c r="BEO50" s="15"/>
      <c r="BEP50" s="15"/>
      <c r="BEQ50" s="171"/>
      <c r="BER50" s="15"/>
      <c r="BES50" s="15"/>
      <c r="BET50" s="15"/>
      <c r="BEU50" s="171"/>
      <c r="BEV50" s="15"/>
      <c r="BEW50" s="15"/>
      <c r="BEX50" s="15"/>
      <c r="BEY50" s="171"/>
      <c r="BEZ50" s="15"/>
      <c r="BFA50" s="15"/>
      <c r="BFB50" s="15"/>
      <c r="BFC50" s="171"/>
      <c r="BFD50" s="15"/>
      <c r="BFE50" s="15"/>
      <c r="BFF50" s="15"/>
      <c r="BFG50" s="171"/>
      <c r="BFH50" s="15"/>
      <c r="BFI50" s="15"/>
      <c r="BFJ50" s="15"/>
      <c r="BFK50" s="171"/>
      <c r="BFL50" s="15"/>
      <c r="BFM50" s="15"/>
      <c r="BFN50" s="15"/>
      <c r="BFO50" s="171"/>
      <c r="BFP50" s="15"/>
      <c r="BFQ50" s="15"/>
      <c r="BFR50" s="15"/>
      <c r="BFS50" s="171"/>
      <c r="BFT50" s="15"/>
      <c r="BFU50" s="15"/>
      <c r="BFV50" s="15"/>
      <c r="BFW50" s="171"/>
      <c r="BFX50" s="15"/>
      <c r="BFY50" s="15"/>
      <c r="BFZ50" s="15"/>
      <c r="BGA50" s="171"/>
      <c r="BGB50" s="15"/>
      <c r="BGC50" s="15"/>
      <c r="BGD50" s="15"/>
      <c r="BGE50" s="171"/>
      <c r="BGF50" s="15"/>
      <c r="BGG50" s="15"/>
      <c r="BGH50" s="15"/>
      <c r="BGI50" s="171"/>
      <c r="BGJ50" s="15"/>
      <c r="BGK50" s="15"/>
      <c r="BGL50" s="15"/>
      <c r="BGM50" s="171"/>
      <c r="BGN50" s="15"/>
      <c r="BGO50" s="15"/>
      <c r="BGP50" s="15"/>
      <c r="BGQ50" s="171"/>
      <c r="BGR50" s="15"/>
      <c r="BGS50" s="15"/>
      <c r="BGT50" s="15"/>
      <c r="BGU50" s="171"/>
      <c r="BGV50" s="15"/>
      <c r="BGW50" s="15"/>
      <c r="BGX50" s="15"/>
      <c r="BGY50" s="171"/>
      <c r="BGZ50" s="15"/>
      <c r="BHA50" s="15"/>
      <c r="BHB50" s="15"/>
      <c r="BHC50" s="171"/>
      <c r="BHD50" s="15"/>
      <c r="BHE50" s="15"/>
      <c r="BHF50" s="15"/>
      <c r="BHG50" s="171"/>
      <c r="BHH50" s="15"/>
      <c r="BHI50" s="15"/>
      <c r="BHJ50" s="15"/>
      <c r="BHK50" s="171"/>
      <c r="BHL50" s="15"/>
      <c r="BHM50" s="15"/>
      <c r="BHN50" s="15"/>
      <c r="BHO50" s="171"/>
      <c r="BHP50" s="15"/>
      <c r="BHQ50" s="15"/>
      <c r="BHR50" s="15"/>
      <c r="BHS50" s="171"/>
      <c r="BHT50" s="15"/>
      <c r="BHU50" s="15"/>
      <c r="BHV50" s="15"/>
      <c r="BHW50" s="171"/>
      <c r="BHX50" s="15"/>
      <c r="BHY50" s="15"/>
      <c r="BHZ50" s="15"/>
      <c r="BIA50" s="171"/>
      <c r="BIB50" s="15"/>
      <c r="BIC50" s="15"/>
      <c r="BID50" s="15"/>
      <c r="BIE50" s="171"/>
      <c r="BIF50" s="15"/>
      <c r="BIG50" s="15"/>
      <c r="BIH50" s="15"/>
      <c r="BII50" s="171"/>
      <c r="BIJ50" s="15"/>
      <c r="BIK50" s="15"/>
      <c r="BIL50" s="15"/>
      <c r="BIM50" s="171"/>
      <c r="BIN50" s="15"/>
      <c r="BIO50" s="15"/>
      <c r="BIP50" s="15"/>
      <c r="BIQ50" s="171"/>
      <c r="BIR50" s="15"/>
      <c r="BIS50" s="15"/>
      <c r="BIT50" s="15"/>
      <c r="BIU50" s="171"/>
      <c r="BIV50" s="15"/>
      <c r="BIW50" s="15"/>
      <c r="BIX50" s="15"/>
      <c r="BIY50" s="171"/>
      <c r="BIZ50" s="15"/>
      <c r="BJA50" s="15"/>
      <c r="BJB50" s="15"/>
      <c r="BJC50" s="171"/>
      <c r="BJD50" s="15"/>
      <c r="BJE50" s="15"/>
      <c r="BJF50" s="15"/>
      <c r="BJG50" s="171"/>
      <c r="BJH50" s="15"/>
      <c r="BJI50" s="15"/>
      <c r="BJJ50" s="15"/>
      <c r="BJK50" s="171"/>
      <c r="BJL50" s="15"/>
      <c r="BJM50" s="15"/>
      <c r="BJN50" s="15"/>
      <c r="BJO50" s="171"/>
      <c r="BJP50" s="15"/>
      <c r="BJQ50" s="15"/>
      <c r="BJR50" s="15"/>
      <c r="BJS50" s="171"/>
      <c r="BJT50" s="15"/>
      <c r="BJU50" s="15"/>
      <c r="BJV50" s="15"/>
      <c r="BJW50" s="171"/>
      <c r="BJX50" s="15"/>
      <c r="BJY50" s="15"/>
      <c r="BJZ50" s="15"/>
      <c r="BKA50" s="171"/>
      <c r="BKB50" s="15"/>
      <c r="BKC50" s="15"/>
      <c r="BKD50" s="15"/>
      <c r="BKE50" s="171"/>
      <c r="BKF50" s="15"/>
      <c r="BKG50" s="15"/>
      <c r="BKH50" s="15"/>
      <c r="BKI50" s="171"/>
      <c r="BKJ50" s="15"/>
      <c r="BKK50" s="15"/>
      <c r="BKL50" s="15"/>
      <c r="BKM50" s="171"/>
      <c r="BKN50" s="15"/>
      <c r="BKO50" s="15"/>
      <c r="BKP50" s="15"/>
      <c r="BKQ50" s="171"/>
      <c r="BKR50" s="15"/>
      <c r="BKS50" s="15"/>
      <c r="BKT50" s="15"/>
      <c r="BKU50" s="171"/>
      <c r="BKV50" s="15"/>
      <c r="BKW50" s="15"/>
      <c r="BKX50" s="15"/>
      <c r="BKY50" s="171"/>
      <c r="BKZ50" s="15"/>
      <c r="BLA50" s="15"/>
      <c r="BLB50" s="15"/>
      <c r="BLC50" s="171"/>
      <c r="BLD50" s="15"/>
      <c r="BLE50" s="15"/>
      <c r="BLF50" s="15"/>
      <c r="BLG50" s="171"/>
      <c r="BLH50" s="15"/>
      <c r="BLI50" s="15"/>
      <c r="BLJ50" s="15"/>
      <c r="BLK50" s="171"/>
      <c r="BLL50" s="15"/>
      <c r="BLM50" s="15"/>
      <c r="BLN50" s="15"/>
      <c r="BLO50" s="171"/>
      <c r="BLP50" s="15"/>
      <c r="BLQ50" s="15"/>
      <c r="BLR50" s="15"/>
      <c r="BLS50" s="171"/>
      <c r="BLT50" s="15"/>
      <c r="BLU50" s="15"/>
      <c r="BLV50" s="15"/>
      <c r="BLW50" s="171"/>
      <c r="BLX50" s="15"/>
      <c r="BLY50" s="15"/>
      <c r="BLZ50" s="15"/>
      <c r="BMA50" s="171"/>
      <c r="BMB50" s="15"/>
      <c r="BMC50" s="15"/>
      <c r="BMD50" s="15"/>
      <c r="BME50" s="171"/>
      <c r="BMF50" s="15"/>
      <c r="BMG50" s="15"/>
      <c r="BMH50" s="15"/>
      <c r="BMI50" s="171"/>
      <c r="BMJ50" s="15"/>
      <c r="BMK50" s="15"/>
      <c r="BML50" s="15"/>
      <c r="BMM50" s="171"/>
      <c r="BMN50" s="15"/>
      <c r="BMO50" s="15"/>
      <c r="BMP50" s="15"/>
      <c r="BMQ50" s="171"/>
      <c r="BMR50" s="15"/>
      <c r="BMS50" s="15"/>
      <c r="BMT50" s="15"/>
      <c r="BMU50" s="171"/>
      <c r="BMV50" s="15"/>
      <c r="BMW50" s="15"/>
      <c r="BMX50" s="15"/>
      <c r="BMY50" s="171"/>
      <c r="BMZ50" s="15"/>
      <c r="BNA50" s="15"/>
      <c r="BNB50" s="15"/>
      <c r="BNC50" s="171"/>
      <c r="BND50" s="15"/>
      <c r="BNE50" s="15"/>
      <c r="BNF50" s="15"/>
      <c r="BNG50" s="171"/>
      <c r="BNH50" s="15"/>
      <c r="BNI50" s="15"/>
      <c r="BNJ50" s="15"/>
      <c r="BNK50" s="171"/>
      <c r="BNL50" s="15"/>
      <c r="BNM50" s="15"/>
      <c r="BNN50" s="15"/>
      <c r="BNO50" s="171"/>
      <c r="BNP50" s="15"/>
      <c r="BNQ50" s="15"/>
      <c r="BNR50" s="15"/>
      <c r="BNS50" s="171"/>
      <c r="BNT50" s="15"/>
      <c r="BNU50" s="15"/>
      <c r="BNV50" s="15"/>
      <c r="BNW50" s="171"/>
      <c r="BNX50" s="15"/>
      <c r="BNY50" s="15"/>
      <c r="BNZ50" s="15"/>
      <c r="BOA50" s="171"/>
      <c r="BOB50" s="15"/>
      <c r="BOC50" s="15"/>
      <c r="BOD50" s="15"/>
      <c r="BOE50" s="171"/>
      <c r="BOF50" s="15"/>
      <c r="BOG50" s="15"/>
      <c r="BOH50" s="15"/>
      <c r="BOI50" s="171"/>
      <c r="BOJ50" s="15"/>
      <c r="BOK50" s="15"/>
      <c r="BOL50" s="15"/>
      <c r="BOM50" s="171"/>
      <c r="BON50" s="15"/>
      <c r="BOO50" s="15"/>
      <c r="BOP50" s="15"/>
      <c r="BOQ50" s="171"/>
      <c r="BOR50" s="15"/>
      <c r="BOS50" s="15"/>
      <c r="BOT50" s="15"/>
      <c r="BOU50" s="171"/>
      <c r="BOV50" s="15"/>
      <c r="BOW50" s="15"/>
      <c r="BOX50" s="15"/>
      <c r="BOY50" s="171"/>
      <c r="BOZ50" s="15"/>
      <c r="BPA50" s="15"/>
      <c r="BPB50" s="15"/>
      <c r="BPC50" s="171"/>
      <c r="BPD50" s="15"/>
      <c r="BPE50" s="15"/>
      <c r="BPF50" s="15"/>
      <c r="BPG50" s="171"/>
      <c r="BPH50" s="15"/>
      <c r="BPI50" s="15"/>
      <c r="BPJ50" s="15"/>
      <c r="BPK50" s="171"/>
      <c r="BPL50" s="15"/>
      <c r="BPM50" s="15"/>
      <c r="BPN50" s="15"/>
      <c r="BPO50" s="171"/>
      <c r="BPP50" s="15"/>
      <c r="BPQ50" s="15"/>
      <c r="BPR50" s="15"/>
      <c r="BPS50" s="171"/>
      <c r="BPT50" s="15"/>
      <c r="BPU50" s="15"/>
      <c r="BPV50" s="15"/>
      <c r="BPW50" s="171"/>
      <c r="BPX50" s="15"/>
      <c r="BPY50" s="15"/>
      <c r="BPZ50" s="15"/>
      <c r="BQA50" s="171"/>
      <c r="BQB50" s="15"/>
      <c r="BQC50" s="15"/>
      <c r="BQD50" s="15"/>
      <c r="BQE50" s="171"/>
      <c r="BQF50" s="15"/>
      <c r="BQG50" s="15"/>
      <c r="BQH50" s="15"/>
      <c r="BQI50" s="171"/>
      <c r="BQJ50" s="15"/>
      <c r="BQK50" s="15"/>
      <c r="BQL50" s="15"/>
      <c r="BQM50" s="171"/>
      <c r="BQN50" s="15"/>
      <c r="BQO50" s="15"/>
      <c r="BQP50" s="15"/>
      <c r="BQQ50" s="171"/>
      <c r="BQR50" s="15"/>
      <c r="BQS50" s="15"/>
      <c r="BQT50" s="15"/>
      <c r="BQU50" s="171"/>
      <c r="BQV50" s="15"/>
      <c r="BQW50" s="15"/>
      <c r="BQX50" s="15"/>
      <c r="BQY50" s="171"/>
      <c r="BQZ50" s="15"/>
      <c r="BRA50" s="15"/>
      <c r="BRB50" s="15"/>
      <c r="BRC50" s="171"/>
      <c r="BRD50" s="15"/>
      <c r="BRE50" s="15"/>
      <c r="BRF50" s="15"/>
      <c r="BRG50" s="171"/>
      <c r="BRH50" s="15"/>
      <c r="BRI50" s="15"/>
      <c r="BRJ50" s="15"/>
      <c r="BRK50" s="171"/>
      <c r="BRL50" s="15"/>
      <c r="BRM50" s="15"/>
      <c r="BRN50" s="15"/>
      <c r="BRO50" s="171"/>
      <c r="BRP50" s="15"/>
      <c r="BRQ50" s="15"/>
      <c r="BRR50" s="15"/>
      <c r="BRS50" s="171"/>
      <c r="BRT50" s="15"/>
      <c r="BRU50" s="15"/>
      <c r="BRV50" s="15"/>
      <c r="BRW50" s="171"/>
      <c r="BRX50" s="15"/>
      <c r="BRY50" s="15"/>
      <c r="BRZ50" s="15"/>
      <c r="BSA50" s="171"/>
      <c r="BSB50" s="15"/>
      <c r="BSC50" s="15"/>
      <c r="BSD50" s="15"/>
      <c r="BSE50" s="171"/>
      <c r="BSF50" s="15"/>
      <c r="BSG50" s="15"/>
      <c r="BSH50" s="15"/>
      <c r="BSI50" s="171"/>
      <c r="BSJ50" s="15"/>
      <c r="BSK50" s="15"/>
      <c r="BSL50" s="15"/>
      <c r="BSM50" s="171"/>
      <c r="BSN50" s="15"/>
      <c r="BSO50" s="15"/>
      <c r="BSP50" s="15"/>
      <c r="BSQ50" s="171"/>
      <c r="BSR50" s="15"/>
      <c r="BSS50" s="15"/>
      <c r="BST50" s="15"/>
      <c r="BSU50" s="171"/>
      <c r="BSV50" s="15"/>
      <c r="BSW50" s="15"/>
      <c r="BSX50" s="15"/>
      <c r="BSY50" s="171"/>
      <c r="BSZ50" s="15"/>
      <c r="BTA50" s="15"/>
      <c r="BTB50" s="15"/>
      <c r="BTC50" s="171"/>
      <c r="BTD50" s="15"/>
      <c r="BTE50" s="15"/>
      <c r="BTF50" s="15"/>
      <c r="BTG50" s="171"/>
      <c r="BTH50" s="15"/>
      <c r="BTI50" s="15"/>
      <c r="BTJ50" s="15"/>
      <c r="BTK50" s="171"/>
      <c r="BTL50" s="15"/>
      <c r="BTM50" s="15"/>
      <c r="BTN50" s="15"/>
      <c r="BTO50" s="171"/>
      <c r="BTP50" s="15"/>
      <c r="BTQ50" s="15"/>
      <c r="BTR50" s="15"/>
      <c r="BTS50" s="171"/>
      <c r="BTT50" s="15"/>
      <c r="BTU50" s="15"/>
      <c r="BTV50" s="15"/>
      <c r="BTW50" s="171"/>
      <c r="BTX50" s="15"/>
      <c r="BTY50" s="15"/>
      <c r="BTZ50" s="15"/>
      <c r="BUA50" s="171"/>
      <c r="BUB50" s="15"/>
      <c r="BUC50" s="15"/>
      <c r="BUD50" s="15"/>
      <c r="BUE50" s="171"/>
      <c r="BUF50" s="15"/>
      <c r="BUG50" s="15"/>
      <c r="BUH50" s="15"/>
      <c r="BUI50" s="171"/>
      <c r="BUJ50" s="15"/>
      <c r="BUK50" s="15"/>
      <c r="BUL50" s="15"/>
      <c r="BUM50" s="171"/>
      <c r="BUN50" s="15"/>
      <c r="BUO50" s="15"/>
      <c r="BUP50" s="15"/>
      <c r="BUQ50" s="171"/>
      <c r="BUR50" s="15"/>
      <c r="BUS50" s="15"/>
      <c r="BUT50" s="15"/>
      <c r="BUU50" s="171"/>
      <c r="BUV50" s="15"/>
      <c r="BUW50" s="15"/>
      <c r="BUX50" s="15"/>
      <c r="BUY50" s="171"/>
      <c r="BUZ50" s="15"/>
      <c r="BVA50" s="15"/>
      <c r="BVB50" s="15"/>
      <c r="BVC50" s="171"/>
      <c r="BVD50" s="15"/>
      <c r="BVE50" s="15"/>
      <c r="BVF50" s="15"/>
      <c r="BVG50" s="171"/>
      <c r="BVH50" s="15"/>
      <c r="BVI50" s="15"/>
      <c r="BVJ50" s="15"/>
      <c r="BVK50" s="171"/>
      <c r="BVL50" s="15"/>
      <c r="BVM50" s="15"/>
      <c r="BVN50" s="15"/>
      <c r="BVO50" s="171"/>
      <c r="BVP50" s="15"/>
      <c r="BVQ50" s="15"/>
      <c r="BVR50" s="15"/>
      <c r="BVS50" s="171"/>
      <c r="BVT50" s="15"/>
      <c r="BVU50" s="15"/>
      <c r="BVV50" s="15"/>
      <c r="BVW50" s="171"/>
      <c r="BVX50" s="15"/>
      <c r="BVY50" s="15"/>
      <c r="BVZ50" s="15"/>
      <c r="BWA50" s="171"/>
      <c r="BWB50" s="15"/>
      <c r="BWC50" s="15"/>
      <c r="BWD50" s="15"/>
      <c r="BWE50" s="171"/>
      <c r="BWF50" s="15"/>
      <c r="BWG50" s="15"/>
      <c r="BWH50" s="15"/>
      <c r="BWI50" s="171"/>
      <c r="BWJ50" s="15"/>
      <c r="BWK50" s="15"/>
      <c r="BWL50" s="15"/>
      <c r="BWM50" s="171"/>
      <c r="BWN50" s="15"/>
      <c r="BWO50" s="15"/>
      <c r="BWP50" s="15"/>
      <c r="BWQ50" s="171"/>
      <c r="BWR50" s="15"/>
      <c r="BWS50" s="15"/>
      <c r="BWT50" s="15"/>
      <c r="BWU50" s="171"/>
      <c r="BWV50" s="15"/>
      <c r="BWW50" s="15"/>
      <c r="BWX50" s="15"/>
      <c r="BWY50" s="171"/>
      <c r="BWZ50" s="15"/>
      <c r="BXA50" s="15"/>
      <c r="BXB50" s="15"/>
      <c r="BXC50" s="171"/>
      <c r="BXD50" s="15"/>
      <c r="BXE50" s="15"/>
      <c r="BXF50" s="15"/>
      <c r="BXG50" s="171"/>
      <c r="BXH50" s="15"/>
      <c r="BXI50" s="15"/>
      <c r="BXJ50" s="15"/>
      <c r="BXK50" s="171"/>
      <c r="BXL50" s="15"/>
      <c r="BXM50" s="15"/>
      <c r="BXN50" s="15"/>
      <c r="BXO50" s="171"/>
      <c r="BXP50" s="15"/>
      <c r="BXQ50" s="15"/>
      <c r="BXR50" s="15"/>
      <c r="BXS50" s="171"/>
      <c r="BXT50" s="15"/>
      <c r="BXU50" s="15"/>
      <c r="BXV50" s="15"/>
      <c r="BXW50" s="171"/>
      <c r="BXX50" s="15"/>
      <c r="BXY50" s="15"/>
      <c r="BXZ50" s="15"/>
      <c r="BYA50" s="171"/>
      <c r="BYB50" s="15"/>
      <c r="BYC50" s="15"/>
      <c r="BYD50" s="15"/>
      <c r="BYE50" s="171"/>
      <c r="BYF50" s="15"/>
      <c r="BYG50" s="15"/>
      <c r="BYH50" s="15"/>
      <c r="BYI50" s="171"/>
      <c r="BYJ50" s="15"/>
      <c r="BYK50" s="15"/>
      <c r="BYL50" s="15"/>
      <c r="BYM50" s="171"/>
      <c r="BYN50" s="15"/>
      <c r="BYO50" s="15"/>
      <c r="BYP50" s="15"/>
      <c r="BYQ50" s="171"/>
      <c r="BYR50" s="15"/>
      <c r="BYS50" s="15"/>
      <c r="BYT50" s="15"/>
      <c r="BYU50" s="171"/>
      <c r="BYV50" s="15"/>
      <c r="BYW50" s="15"/>
      <c r="BYX50" s="15"/>
      <c r="BYY50" s="171"/>
      <c r="BYZ50" s="15"/>
      <c r="BZA50" s="15"/>
      <c r="BZB50" s="15"/>
      <c r="BZC50" s="171"/>
      <c r="BZD50" s="15"/>
      <c r="BZE50" s="15"/>
      <c r="BZF50" s="15"/>
      <c r="BZG50" s="171"/>
      <c r="BZH50" s="15"/>
      <c r="BZI50" s="15"/>
      <c r="BZJ50" s="15"/>
      <c r="BZK50" s="171"/>
      <c r="BZL50" s="15"/>
      <c r="BZM50" s="15"/>
      <c r="BZN50" s="15"/>
      <c r="BZO50" s="171"/>
      <c r="BZP50" s="15"/>
      <c r="BZQ50" s="15"/>
      <c r="BZR50" s="15"/>
      <c r="BZS50" s="171"/>
      <c r="BZT50" s="15"/>
      <c r="BZU50" s="15"/>
      <c r="BZV50" s="15"/>
      <c r="BZW50" s="171"/>
      <c r="BZX50" s="15"/>
      <c r="BZY50" s="15"/>
      <c r="BZZ50" s="15"/>
      <c r="CAA50" s="171"/>
      <c r="CAB50" s="15"/>
      <c r="CAC50" s="15"/>
      <c r="CAD50" s="15"/>
      <c r="CAE50" s="171"/>
      <c r="CAF50" s="15"/>
      <c r="CAG50" s="15"/>
      <c r="CAH50" s="15"/>
      <c r="CAI50" s="171"/>
      <c r="CAJ50" s="15"/>
      <c r="CAK50" s="15"/>
      <c r="CAL50" s="15"/>
      <c r="CAM50" s="171"/>
      <c r="CAN50" s="15"/>
      <c r="CAO50" s="15"/>
      <c r="CAP50" s="15"/>
      <c r="CAQ50" s="171"/>
      <c r="CAR50" s="15"/>
      <c r="CAS50" s="15"/>
      <c r="CAT50" s="15"/>
      <c r="CAU50" s="171"/>
      <c r="CAV50" s="15"/>
      <c r="CAW50" s="15"/>
      <c r="CAX50" s="15"/>
      <c r="CAY50" s="171"/>
      <c r="CAZ50" s="15"/>
      <c r="CBA50" s="15"/>
      <c r="CBB50" s="15"/>
      <c r="CBC50" s="171"/>
      <c r="CBD50" s="15"/>
      <c r="CBE50" s="15"/>
      <c r="CBF50" s="15"/>
      <c r="CBG50" s="171"/>
      <c r="CBH50" s="15"/>
      <c r="CBI50" s="15"/>
      <c r="CBJ50" s="15"/>
      <c r="CBK50" s="171"/>
      <c r="CBL50" s="15"/>
      <c r="CBM50" s="15"/>
      <c r="CBN50" s="15"/>
      <c r="CBO50" s="171"/>
      <c r="CBP50" s="15"/>
      <c r="CBQ50" s="15"/>
      <c r="CBR50" s="15"/>
      <c r="CBS50" s="171"/>
      <c r="CBT50" s="15"/>
      <c r="CBU50" s="15"/>
      <c r="CBV50" s="15"/>
      <c r="CBW50" s="171"/>
      <c r="CBX50" s="15"/>
      <c r="CBY50" s="15"/>
      <c r="CBZ50" s="15"/>
      <c r="CCA50" s="171"/>
      <c r="CCB50" s="15"/>
      <c r="CCC50" s="15"/>
      <c r="CCD50" s="15"/>
      <c r="CCE50" s="171"/>
      <c r="CCF50" s="15"/>
      <c r="CCG50" s="15"/>
      <c r="CCH50" s="15"/>
      <c r="CCI50" s="171"/>
      <c r="CCJ50" s="15"/>
      <c r="CCK50" s="15"/>
      <c r="CCL50" s="15"/>
      <c r="CCM50" s="171"/>
      <c r="CCN50" s="15"/>
      <c r="CCO50" s="15"/>
      <c r="CCP50" s="15"/>
      <c r="CCQ50" s="171"/>
      <c r="CCR50" s="15"/>
      <c r="CCS50" s="15"/>
      <c r="CCT50" s="15"/>
      <c r="CCU50" s="171"/>
      <c r="CCV50" s="15"/>
      <c r="CCW50" s="15"/>
      <c r="CCX50" s="15"/>
      <c r="CCY50" s="171"/>
      <c r="CCZ50" s="15"/>
      <c r="CDA50" s="15"/>
      <c r="CDB50" s="15"/>
      <c r="CDC50" s="171"/>
      <c r="CDD50" s="15"/>
      <c r="CDE50" s="15"/>
      <c r="CDF50" s="15"/>
      <c r="CDG50" s="171"/>
      <c r="CDH50" s="15"/>
      <c r="CDI50" s="15"/>
      <c r="CDJ50" s="15"/>
      <c r="CDK50" s="171"/>
      <c r="CDL50" s="15"/>
      <c r="CDM50" s="15"/>
      <c r="CDN50" s="15"/>
      <c r="CDO50" s="171"/>
      <c r="CDP50" s="15"/>
      <c r="CDQ50" s="15"/>
      <c r="CDR50" s="15"/>
      <c r="CDS50" s="171"/>
      <c r="CDT50" s="15"/>
      <c r="CDU50" s="15"/>
      <c r="CDV50" s="15"/>
      <c r="CDW50" s="171"/>
      <c r="CDX50" s="15"/>
      <c r="CDY50" s="15"/>
      <c r="CDZ50" s="15"/>
      <c r="CEA50" s="171"/>
      <c r="CEB50" s="15"/>
      <c r="CEC50" s="15"/>
      <c r="CED50" s="15"/>
      <c r="CEE50" s="171"/>
      <c r="CEF50" s="15"/>
      <c r="CEG50" s="15"/>
      <c r="CEH50" s="15"/>
      <c r="CEI50" s="171"/>
      <c r="CEJ50" s="15"/>
      <c r="CEK50" s="15"/>
      <c r="CEL50" s="15"/>
      <c r="CEM50" s="171"/>
      <c r="CEN50" s="15"/>
      <c r="CEO50" s="15"/>
      <c r="CEP50" s="15"/>
      <c r="CEQ50" s="171"/>
      <c r="CER50" s="15"/>
      <c r="CES50" s="15"/>
      <c r="CET50" s="15"/>
      <c r="CEU50" s="171"/>
      <c r="CEV50" s="15"/>
      <c r="CEW50" s="15"/>
      <c r="CEX50" s="15"/>
      <c r="CEY50" s="171"/>
      <c r="CEZ50" s="15"/>
      <c r="CFA50" s="15"/>
      <c r="CFB50" s="15"/>
      <c r="CFC50" s="171"/>
      <c r="CFD50" s="15"/>
      <c r="CFE50" s="15"/>
      <c r="CFF50" s="15"/>
      <c r="CFG50" s="171"/>
      <c r="CFH50" s="15"/>
      <c r="CFI50" s="15"/>
      <c r="CFJ50" s="15"/>
      <c r="CFK50" s="171"/>
      <c r="CFL50" s="15"/>
      <c r="CFM50" s="15"/>
      <c r="CFN50" s="15"/>
      <c r="CFO50" s="171"/>
      <c r="CFP50" s="15"/>
      <c r="CFQ50" s="15"/>
      <c r="CFR50" s="15"/>
      <c r="CFS50" s="171"/>
      <c r="CFT50" s="15"/>
      <c r="CFU50" s="15"/>
      <c r="CFV50" s="15"/>
      <c r="CFW50" s="171"/>
      <c r="CFX50" s="15"/>
      <c r="CFY50" s="15"/>
      <c r="CFZ50" s="15"/>
      <c r="CGA50" s="171"/>
      <c r="CGB50" s="15"/>
      <c r="CGC50" s="15"/>
      <c r="CGD50" s="15"/>
      <c r="CGE50" s="171"/>
      <c r="CGF50" s="15"/>
      <c r="CGG50" s="15"/>
      <c r="CGH50" s="15"/>
      <c r="CGI50" s="171"/>
      <c r="CGJ50" s="15"/>
      <c r="CGK50" s="15"/>
      <c r="CGL50" s="15"/>
      <c r="CGM50" s="171"/>
      <c r="CGN50" s="15"/>
      <c r="CGO50" s="15"/>
      <c r="CGP50" s="15"/>
      <c r="CGQ50" s="171"/>
      <c r="CGR50" s="15"/>
      <c r="CGS50" s="15"/>
      <c r="CGT50" s="15"/>
      <c r="CGU50" s="171"/>
      <c r="CGV50" s="15"/>
      <c r="CGW50" s="15"/>
      <c r="CGX50" s="15"/>
      <c r="CGY50" s="171"/>
      <c r="CGZ50" s="15"/>
      <c r="CHA50" s="15"/>
      <c r="CHB50" s="15"/>
      <c r="CHC50" s="171"/>
      <c r="CHD50" s="15"/>
      <c r="CHE50" s="15"/>
      <c r="CHF50" s="15"/>
      <c r="CHG50" s="171"/>
      <c r="CHH50" s="15"/>
      <c r="CHI50" s="15"/>
      <c r="CHJ50" s="15"/>
      <c r="CHK50" s="171"/>
      <c r="CHL50" s="15"/>
      <c r="CHM50" s="15"/>
      <c r="CHN50" s="15"/>
      <c r="CHO50" s="171"/>
      <c r="CHP50" s="15"/>
      <c r="CHQ50" s="15"/>
      <c r="CHR50" s="15"/>
      <c r="CHS50" s="171"/>
      <c r="CHT50" s="15"/>
      <c r="CHU50" s="15"/>
      <c r="CHV50" s="15"/>
      <c r="CHW50" s="171"/>
      <c r="CHX50" s="15"/>
      <c r="CHY50" s="15"/>
      <c r="CHZ50" s="15"/>
      <c r="CIA50" s="171"/>
      <c r="CIB50" s="15"/>
      <c r="CIC50" s="15"/>
      <c r="CID50" s="15"/>
      <c r="CIE50" s="171"/>
      <c r="CIF50" s="15"/>
      <c r="CIG50" s="15"/>
      <c r="CIH50" s="15"/>
      <c r="CII50" s="171"/>
      <c r="CIJ50" s="15"/>
      <c r="CIK50" s="15"/>
      <c r="CIL50" s="15"/>
      <c r="CIM50" s="171"/>
      <c r="CIN50" s="15"/>
      <c r="CIO50" s="15"/>
      <c r="CIP50" s="15"/>
      <c r="CIQ50" s="171"/>
      <c r="CIR50" s="15"/>
      <c r="CIS50" s="15"/>
      <c r="CIT50" s="15"/>
      <c r="CIU50" s="171"/>
      <c r="CIV50" s="15"/>
      <c r="CIW50" s="15"/>
      <c r="CIX50" s="15"/>
      <c r="CIY50" s="171"/>
      <c r="CIZ50" s="15"/>
      <c r="CJA50" s="15"/>
      <c r="CJB50" s="15"/>
      <c r="CJC50" s="171"/>
      <c r="CJD50" s="15"/>
      <c r="CJE50" s="15"/>
      <c r="CJF50" s="15"/>
      <c r="CJG50" s="171"/>
      <c r="CJH50" s="15"/>
      <c r="CJI50" s="15"/>
      <c r="CJJ50" s="15"/>
      <c r="CJK50" s="171"/>
      <c r="CJL50" s="15"/>
      <c r="CJM50" s="15"/>
      <c r="CJN50" s="15"/>
      <c r="CJO50" s="171"/>
      <c r="CJP50" s="15"/>
      <c r="CJQ50" s="15"/>
      <c r="CJR50" s="15"/>
      <c r="CJS50" s="171"/>
      <c r="CJT50" s="15"/>
      <c r="CJU50" s="15"/>
      <c r="CJV50" s="15"/>
      <c r="CJW50" s="171"/>
      <c r="CJX50" s="15"/>
      <c r="CJY50" s="15"/>
      <c r="CJZ50" s="15"/>
      <c r="CKA50" s="171"/>
      <c r="CKB50" s="15"/>
      <c r="CKC50" s="15"/>
      <c r="CKD50" s="15"/>
      <c r="CKE50" s="171"/>
      <c r="CKF50" s="15"/>
      <c r="CKG50" s="15"/>
      <c r="CKH50" s="15"/>
      <c r="CKI50" s="171"/>
      <c r="CKJ50" s="15"/>
      <c r="CKK50" s="15"/>
      <c r="CKL50" s="15"/>
      <c r="CKM50" s="171"/>
      <c r="CKN50" s="15"/>
      <c r="CKO50" s="15"/>
      <c r="CKP50" s="15"/>
      <c r="CKQ50" s="171"/>
      <c r="CKR50" s="15"/>
      <c r="CKS50" s="15"/>
      <c r="CKT50" s="15"/>
      <c r="CKU50" s="171"/>
      <c r="CKV50" s="15"/>
      <c r="CKW50" s="15"/>
      <c r="CKX50" s="15"/>
      <c r="CKY50" s="171"/>
      <c r="CKZ50" s="15"/>
      <c r="CLA50" s="15"/>
      <c r="CLB50" s="15"/>
      <c r="CLC50" s="171"/>
      <c r="CLD50" s="15"/>
      <c r="CLE50" s="15"/>
      <c r="CLF50" s="15"/>
      <c r="CLG50" s="171"/>
      <c r="CLH50" s="15"/>
      <c r="CLI50" s="15"/>
      <c r="CLJ50" s="15"/>
      <c r="CLK50" s="171"/>
      <c r="CLL50" s="15"/>
      <c r="CLM50" s="15"/>
      <c r="CLN50" s="15"/>
      <c r="CLO50" s="171"/>
      <c r="CLP50" s="15"/>
      <c r="CLQ50" s="15"/>
      <c r="CLR50" s="15"/>
      <c r="CLS50" s="171"/>
      <c r="CLT50" s="15"/>
      <c r="CLU50" s="15"/>
      <c r="CLV50" s="15"/>
      <c r="CLW50" s="171"/>
      <c r="CLX50" s="15"/>
      <c r="CLY50" s="15"/>
      <c r="CLZ50" s="15"/>
      <c r="CMA50" s="171"/>
      <c r="CMB50" s="15"/>
      <c r="CMC50" s="15"/>
      <c r="CMD50" s="15"/>
      <c r="CME50" s="171"/>
      <c r="CMF50" s="15"/>
      <c r="CMG50" s="15"/>
      <c r="CMH50" s="15"/>
      <c r="CMI50" s="171"/>
      <c r="CMJ50" s="15"/>
      <c r="CMK50" s="15"/>
      <c r="CML50" s="15"/>
      <c r="CMM50" s="171"/>
      <c r="CMN50" s="15"/>
      <c r="CMO50" s="15"/>
      <c r="CMP50" s="15"/>
      <c r="CMQ50" s="171"/>
      <c r="CMR50" s="15"/>
      <c r="CMS50" s="15"/>
      <c r="CMT50" s="15"/>
      <c r="CMU50" s="171"/>
      <c r="CMV50" s="15"/>
      <c r="CMW50" s="15"/>
      <c r="CMX50" s="15"/>
      <c r="CMY50" s="171"/>
      <c r="CMZ50" s="15"/>
      <c r="CNA50" s="15"/>
      <c r="CNB50" s="15"/>
      <c r="CNC50" s="171"/>
      <c r="CND50" s="15"/>
      <c r="CNE50" s="15"/>
      <c r="CNF50" s="15"/>
      <c r="CNG50" s="171"/>
      <c r="CNH50" s="15"/>
      <c r="CNI50" s="15"/>
      <c r="CNJ50" s="15"/>
      <c r="CNK50" s="171"/>
      <c r="CNL50" s="15"/>
      <c r="CNM50" s="15"/>
      <c r="CNN50" s="15"/>
      <c r="CNO50" s="171"/>
      <c r="CNP50" s="15"/>
      <c r="CNQ50" s="15"/>
      <c r="CNR50" s="15"/>
      <c r="CNS50" s="171"/>
      <c r="CNT50" s="15"/>
      <c r="CNU50" s="15"/>
      <c r="CNV50" s="15"/>
      <c r="CNW50" s="171"/>
      <c r="CNX50" s="15"/>
      <c r="CNY50" s="15"/>
      <c r="CNZ50" s="15"/>
      <c r="COA50" s="171"/>
      <c r="COB50" s="15"/>
      <c r="COC50" s="15"/>
      <c r="COD50" s="15"/>
      <c r="COE50" s="171"/>
      <c r="COF50" s="15"/>
      <c r="COG50" s="15"/>
      <c r="COH50" s="15"/>
      <c r="COI50" s="171"/>
      <c r="COJ50" s="15"/>
      <c r="COK50" s="15"/>
      <c r="COL50" s="15"/>
      <c r="COM50" s="171"/>
      <c r="CON50" s="15"/>
      <c r="COO50" s="15"/>
      <c r="COP50" s="15"/>
      <c r="COQ50" s="171"/>
      <c r="COR50" s="15"/>
      <c r="COS50" s="15"/>
      <c r="COT50" s="15"/>
      <c r="COU50" s="171"/>
      <c r="COV50" s="15"/>
      <c r="COW50" s="15"/>
      <c r="COX50" s="15"/>
      <c r="COY50" s="171"/>
      <c r="COZ50" s="15"/>
      <c r="CPA50" s="15"/>
      <c r="CPB50" s="15"/>
      <c r="CPC50" s="171"/>
      <c r="CPD50" s="15"/>
      <c r="CPE50" s="15"/>
      <c r="CPF50" s="15"/>
      <c r="CPG50" s="171"/>
      <c r="CPH50" s="15"/>
      <c r="CPI50" s="15"/>
      <c r="CPJ50" s="15"/>
      <c r="CPK50" s="171"/>
      <c r="CPL50" s="15"/>
      <c r="CPM50" s="15"/>
      <c r="CPN50" s="15"/>
      <c r="CPO50" s="171"/>
      <c r="CPP50" s="15"/>
      <c r="CPQ50" s="15"/>
      <c r="CPR50" s="15"/>
      <c r="CPS50" s="171"/>
      <c r="CPT50" s="15"/>
      <c r="CPU50" s="15"/>
      <c r="CPV50" s="15"/>
      <c r="CPW50" s="171"/>
      <c r="CPX50" s="15"/>
      <c r="CPY50" s="15"/>
      <c r="CPZ50" s="15"/>
      <c r="CQA50" s="171"/>
      <c r="CQB50" s="15"/>
      <c r="CQC50" s="15"/>
      <c r="CQD50" s="15"/>
      <c r="CQE50" s="171"/>
      <c r="CQF50" s="15"/>
      <c r="CQG50" s="15"/>
      <c r="CQH50" s="15"/>
      <c r="CQI50" s="171"/>
      <c r="CQJ50" s="15"/>
      <c r="CQK50" s="15"/>
      <c r="CQL50" s="15"/>
      <c r="CQM50" s="171"/>
      <c r="CQN50" s="15"/>
      <c r="CQO50" s="15"/>
      <c r="CQP50" s="15"/>
      <c r="CQQ50" s="171"/>
      <c r="CQR50" s="15"/>
      <c r="CQS50" s="15"/>
      <c r="CQT50" s="15"/>
      <c r="CQU50" s="171"/>
      <c r="CQV50" s="15"/>
      <c r="CQW50" s="15"/>
      <c r="CQX50" s="15"/>
      <c r="CQY50" s="171"/>
      <c r="CQZ50" s="15"/>
      <c r="CRA50" s="15"/>
      <c r="CRB50" s="15"/>
      <c r="CRC50" s="171"/>
      <c r="CRD50" s="15"/>
      <c r="CRE50" s="15"/>
      <c r="CRF50" s="15"/>
      <c r="CRG50" s="171"/>
      <c r="CRH50" s="15"/>
      <c r="CRI50" s="15"/>
      <c r="CRJ50" s="15"/>
      <c r="CRK50" s="171"/>
      <c r="CRL50" s="15"/>
      <c r="CRM50" s="15"/>
      <c r="CRN50" s="15"/>
      <c r="CRO50" s="171"/>
      <c r="CRP50" s="15"/>
      <c r="CRQ50" s="15"/>
      <c r="CRR50" s="15"/>
      <c r="CRS50" s="171"/>
      <c r="CRT50" s="15"/>
      <c r="CRU50" s="15"/>
      <c r="CRV50" s="15"/>
      <c r="CRW50" s="171"/>
      <c r="CRX50" s="15"/>
      <c r="CRY50" s="15"/>
      <c r="CRZ50" s="15"/>
      <c r="CSA50" s="171"/>
      <c r="CSB50" s="15"/>
      <c r="CSC50" s="15"/>
      <c r="CSD50" s="15"/>
      <c r="CSE50" s="171"/>
      <c r="CSF50" s="15"/>
      <c r="CSG50" s="15"/>
      <c r="CSH50" s="15"/>
      <c r="CSI50" s="171"/>
      <c r="CSJ50" s="15"/>
      <c r="CSK50" s="15"/>
      <c r="CSL50" s="15"/>
      <c r="CSM50" s="171"/>
      <c r="CSN50" s="15"/>
      <c r="CSO50" s="15"/>
      <c r="CSP50" s="15"/>
      <c r="CSQ50" s="171"/>
      <c r="CSR50" s="15"/>
      <c r="CSS50" s="15"/>
      <c r="CST50" s="15"/>
      <c r="CSU50" s="171"/>
      <c r="CSV50" s="15"/>
      <c r="CSW50" s="15"/>
      <c r="CSX50" s="15"/>
      <c r="CSY50" s="171"/>
      <c r="CSZ50" s="15"/>
      <c r="CTA50" s="15"/>
      <c r="CTB50" s="15"/>
      <c r="CTC50" s="171"/>
      <c r="CTD50" s="15"/>
      <c r="CTE50" s="15"/>
      <c r="CTF50" s="15"/>
      <c r="CTG50" s="171"/>
      <c r="CTH50" s="15"/>
      <c r="CTI50" s="15"/>
      <c r="CTJ50" s="15"/>
      <c r="CTK50" s="171"/>
      <c r="CTL50" s="15"/>
      <c r="CTM50" s="15"/>
      <c r="CTN50" s="15"/>
      <c r="CTO50" s="171"/>
      <c r="CTP50" s="15"/>
      <c r="CTQ50" s="15"/>
      <c r="CTR50" s="15"/>
      <c r="CTS50" s="171"/>
      <c r="CTT50" s="15"/>
      <c r="CTU50" s="15"/>
      <c r="CTV50" s="15"/>
      <c r="CTW50" s="171"/>
      <c r="CTX50" s="15"/>
      <c r="CTY50" s="15"/>
      <c r="CTZ50" s="15"/>
      <c r="CUA50" s="171"/>
      <c r="CUB50" s="15"/>
      <c r="CUC50" s="15"/>
      <c r="CUD50" s="15"/>
      <c r="CUE50" s="171"/>
      <c r="CUF50" s="15"/>
      <c r="CUG50" s="15"/>
      <c r="CUH50" s="15"/>
      <c r="CUI50" s="171"/>
      <c r="CUJ50" s="15"/>
      <c r="CUK50" s="15"/>
      <c r="CUL50" s="15"/>
      <c r="CUM50" s="171"/>
      <c r="CUN50" s="15"/>
      <c r="CUO50" s="15"/>
      <c r="CUP50" s="15"/>
      <c r="CUQ50" s="171"/>
      <c r="CUR50" s="15"/>
      <c r="CUS50" s="15"/>
      <c r="CUT50" s="15"/>
      <c r="CUU50" s="171"/>
      <c r="CUV50" s="15"/>
      <c r="CUW50" s="15"/>
      <c r="CUX50" s="15"/>
      <c r="CUY50" s="171"/>
      <c r="CUZ50" s="15"/>
      <c r="CVA50" s="15"/>
      <c r="CVB50" s="15"/>
      <c r="CVC50" s="171"/>
      <c r="CVD50" s="15"/>
      <c r="CVE50" s="15"/>
      <c r="CVF50" s="15"/>
      <c r="CVG50" s="171"/>
      <c r="CVH50" s="15"/>
      <c r="CVI50" s="15"/>
      <c r="CVJ50" s="15"/>
      <c r="CVK50" s="171"/>
      <c r="CVL50" s="15"/>
      <c r="CVM50" s="15"/>
      <c r="CVN50" s="15"/>
      <c r="CVO50" s="171"/>
      <c r="CVP50" s="15"/>
      <c r="CVQ50" s="15"/>
      <c r="CVR50" s="15"/>
      <c r="CVS50" s="171"/>
      <c r="CVT50" s="15"/>
      <c r="CVU50" s="15"/>
      <c r="CVV50" s="15"/>
      <c r="CVW50" s="171"/>
      <c r="CVX50" s="15"/>
      <c r="CVY50" s="15"/>
      <c r="CVZ50" s="15"/>
      <c r="CWA50" s="171"/>
      <c r="CWB50" s="15"/>
      <c r="CWC50" s="15"/>
      <c r="CWD50" s="15"/>
      <c r="CWE50" s="171"/>
      <c r="CWF50" s="15"/>
      <c r="CWG50" s="15"/>
      <c r="CWH50" s="15"/>
      <c r="CWI50" s="171"/>
      <c r="CWJ50" s="15"/>
      <c r="CWK50" s="15"/>
      <c r="CWL50" s="15"/>
      <c r="CWM50" s="171"/>
      <c r="CWN50" s="15"/>
      <c r="CWO50" s="15"/>
      <c r="CWP50" s="15"/>
      <c r="CWQ50" s="171"/>
      <c r="CWR50" s="15"/>
      <c r="CWS50" s="15"/>
      <c r="CWT50" s="15"/>
      <c r="CWU50" s="171"/>
      <c r="CWV50" s="15"/>
      <c r="CWW50" s="15"/>
      <c r="CWX50" s="15"/>
      <c r="CWY50" s="171"/>
      <c r="CWZ50" s="15"/>
      <c r="CXA50" s="15"/>
      <c r="CXB50" s="15"/>
      <c r="CXC50" s="171"/>
      <c r="CXD50" s="15"/>
      <c r="CXE50" s="15"/>
      <c r="CXF50" s="15"/>
      <c r="CXG50" s="171"/>
      <c r="CXH50" s="15"/>
      <c r="CXI50" s="15"/>
      <c r="CXJ50" s="15"/>
      <c r="CXK50" s="171"/>
      <c r="CXL50" s="15"/>
      <c r="CXM50" s="15"/>
      <c r="CXN50" s="15"/>
      <c r="CXO50" s="171"/>
      <c r="CXP50" s="15"/>
      <c r="CXQ50" s="15"/>
      <c r="CXR50" s="15"/>
      <c r="CXS50" s="171"/>
      <c r="CXT50" s="15"/>
      <c r="CXU50" s="15"/>
      <c r="CXV50" s="15"/>
      <c r="CXW50" s="171"/>
      <c r="CXX50" s="15"/>
      <c r="CXY50" s="15"/>
      <c r="CXZ50" s="15"/>
      <c r="CYA50" s="171"/>
      <c r="CYB50" s="15"/>
      <c r="CYC50" s="15"/>
      <c r="CYD50" s="15"/>
      <c r="CYE50" s="171"/>
      <c r="CYF50" s="15"/>
      <c r="CYG50" s="15"/>
      <c r="CYH50" s="15"/>
      <c r="CYI50" s="171"/>
      <c r="CYJ50" s="15"/>
      <c r="CYK50" s="15"/>
      <c r="CYL50" s="15"/>
      <c r="CYM50" s="171"/>
      <c r="CYN50" s="15"/>
      <c r="CYO50" s="15"/>
      <c r="CYP50" s="15"/>
      <c r="CYQ50" s="171"/>
      <c r="CYR50" s="15"/>
      <c r="CYS50" s="15"/>
      <c r="CYT50" s="15"/>
      <c r="CYU50" s="171"/>
      <c r="CYV50" s="15"/>
      <c r="CYW50" s="15"/>
      <c r="CYX50" s="15"/>
      <c r="CYY50" s="171"/>
      <c r="CYZ50" s="15"/>
      <c r="CZA50" s="15"/>
      <c r="CZB50" s="15"/>
      <c r="CZC50" s="171"/>
      <c r="CZD50" s="15"/>
      <c r="CZE50" s="15"/>
      <c r="CZF50" s="15"/>
      <c r="CZG50" s="171"/>
      <c r="CZH50" s="15"/>
      <c r="CZI50" s="15"/>
      <c r="CZJ50" s="15"/>
      <c r="CZK50" s="171"/>
      <c r="CZL50" s="15"/>
      <c r="CZM50" s="15"/>
      <c r="CZN50" s="15"/>
      <c r="CZO50" s="171"/>
      <c r="CZP50" s="15"/>
      <c r="CZQ50" s="15"/>
      <c r="CZR50" s="15"/>
      <c r="CZS50" s="171"/>
      <c r="CZT50" s="15"/>
      <c r="CZU50" s="15"/>
      <c r="CZV50" s="15"/>
      <c r="CZW50" s="171"/>
      <c r="CZX50" s="15"/>
      <c r="CZY50" s="15"/>
      <c r="CZZ50" s="15"/>
      <c r="DAA50" s="171"/>
      <c r="DAB50" s="15"/>
      <c r="DAC50" s="15"/>
      <c r="DAD50" s="15"/>
      <c r="DAE50" s="171"/>
      <c r="DAF50" s="15"/>
      <c r="DAG50" s="15"/>
      <c r="DAH50" s="15"/>
      <c r="DAI50" s="171"/>
      <c r="DAJ50" s="15"/>
      <c r="DAK50" s="15"/>
      <c r="DAL50" s="15"/>
      <c r="DAM50" s="171"/>
      <c r="DAN50" s="15"/>
      <c r="DAO50" s="15"/>
      <c r="DAP50" s="15"/>
      <c r="DAQ50" s="171"/>
      <c r="DAR50" s="15"/>
      <c r="DAS50" s="15"/>
      <c r="DAT50" s="15"/>
      <c r="DAU50" s="171"/>
      <c r="DAV50" s="15"/>
      <c r="DAW50" s="15"/>
      <c r="DAX50" s="15"/>
      <c r="DAY50" s="171"/>
      <c r="DAZ50" s="15"/>
      <c r="DBA50" s="15"/>
      <c r="DBB50" s="15"/>
      <c r="DBC50" s="171"/>
      <c r="DBD50" s="15"/>
      <c r="DBE50" s="15"/>
      <c r="DBF50" s="15"/>
      <c r="DBG50" s="171"/>
      <c r="DBH50" s="15"/>
      <c r="DBI50" s="15"/>
      <c r="DBJ50" s="15"/>
      <c r="DBK50" s="171"/>
      <c r="DBL50" s="15"/>
      <c r="DBM50" s="15"/>
      <c r="DBN50" s="15"/>
      <c r="DBO50" s="171"/>
      <c r="DBP50" s="15"/>
      <c r="DBQ50" s="15"/>
      <c r="DBR50" s="15"/>
      <c r="DBS50" s="171"/>
      <c r="DBT50" s="15"/>
      <c r="DBU50" s="15"/>
      <c r="DBV50" s="15"/>
      <c r="DBW50" s="171"/>
      <c r="DBX50" s="15"/>
      <c r="DBY50" s="15"/>
      <c r="DBZ50" s="15"/>
      <c r="DCA50" s="171"/>
      <c r="DCB50" s="15"/>
      <c r="DCC50" s="15"/>
      <c r="DCD50" s="15"/>
      <c r="DCE50" s="171"/>
      <c r="DCF50" s="15"/>
      <c r="DCG50" s="15"/>
      <c r="DCH50" s="15"/>
      <c r="DCI50" s="171"/>
      <c r="DCJ50" s="15"/>
      <c r="DCK50" s="15"/>
      <c r="DCL50" s="15"/>
      <c r="DCM50" s="171"/>
      <c r="DCN50" s="15"/>
      <c r="DCO50" s="15"/>
      <c r="DCP50" s="15"/>
      <c r="DCQ50" s="171"/>
      <c r="DCR50" s="15"/>
      <c r="DCS50" s="15"/>
      <c r="DCT50" s="15"/>
      <c r="DCU50" s="171"/>
      <c r="DCV50" s="15"/>
      <c r="DCW50" s="15"/>
      <c r="DCX50" s="15"/>
      <c r="DCY50" s="171"/>
      <c r="DCZ50" s="15"/>
      <c r="DDA50" s="15"/>
      <c r="DDB50" s="15"/>
      <c r="DDC50" s="171"/>
      <c r="DDD50" s="15"/>
      <c r="DDE50" s="15"/>
      <c r="DDF50" s="15"/>
      <c r="DDG50" s="171"/>
      <c r="DDH50" s="15"/>
      <c r="DDI50" s="15"/>
      <c r="DDJ50" s="15"/>
      <c r="DDK50" s="171"/>
      <c r="DDL50" s="15"/>
      <c r="DDM50" s="15"/>
      <c r="DDN50" s="15"/>
      <c r="DDO50" s="171"/>
      <c r="DDP50" s="15"/>
      <c r="DDQ50" s="15"/>
      <c r="DDR50" s="15"/>
      <c r="DDS50" s="171"/>
      <c r="DDT50" s="15"/>
      <c r="DDU50" s="15"/>
      <c r="DDV50" s="15"/>
      <c r="DDW50" s="171"/>
      <c r="DDX50" s="15"/>
      <c r="DDY50" s="15"/>
      <c r="DDZ50" s="15"/>
      <c r="DEA50" s="171"/>
      <c r="DEB50" s="15"/>
      <c r="DEC50" s="15"/>
      <c r="DED50" s="15"/>
      <c r="DEE50" s="171"/>
      <c r="DEF50" s="15"/>
      <c r="DEG50" s="15"/>
      <c r="DEH50" s="15"/>
      <c r="DEI50" s="171"/>
      <c r="DEJ50" s="15"/>
      <c r="DEK50" s="15"/>
      <c r="DEL50" s="15"/>
      <c r="DEM50" s="171"/>
      <c r="DEN50" s="15"/>
      <c r="DEO50" s="15"/>
      <c r="DEP50" s="15"/>
      <c r="DEQ50" s="171"/>
      <c r="DER50" s="15"/>
      <c r="DES50" s="15"/>
      <c r="DET50" s="15"/>
      <c r="DEU50" s="171"/>
      <c r="DEV50" s="15"/>
      <c r="DEW50" s="15"/>
      <c r="DEX50" s="15"/>
      <c r="DEY50" s="171"/>
      <c r="DEZ50" s="15"/>
      <c r="DFA50" s="15"/>
      <c r="DFB50" s="15"/>
      <c r="DFC50" s="171"/>
      <c r="DFD50" s="15"/>
      <c r="DFE50" s="15"/>
      <c r="DFF50" s="15"/>
      <c r="DFG50" s="171"/>
      <c r="DFH50" s="15"/>
      <c r="DFI50" s="15"/>
      <c r="DFJ50" s="15"/>
      <c r="DFK50" s="171"/>
      <c r="DFL50" s="15"/>
      <c r="DFM50" s="15"/>
      <c r="DFN50" s="15"/>
      <c r="DFO50" s="171"/>
      <c r="DFP50" s="15"/>
      <c r="DFQ50" s="15"/>
      <c r="DFR50" s="15"/>
      <c r="DFS50" s="171"/>
      <c r="DFT50" s="15"/>
      <c r="DFU50" s="15"/>
      <c r="DFV50" s="15"/>
      <c r="DFW50" s="171"/>
      <c r="DFX50" s="15"/>
      <c r="DFY50" s="15"/>
      <c r="DFZ50" s="15"/>
      <c r="DGA50" s="171"/>
      <c r="DGB50" s="15"/>
      <c r="DGC50" s="15"/>
      <c r="DGD50" s="15"/>
      <c r="DGE50" s="171"/>
      <c r="DGF50" s="15"/>
      <c r="DGG50" s="15"/>
      <c r="DGH50" s="15"/>
      <c r="DGI50" s="171"/>
      <c r="DGJ50" s="15"/>
      <c r="DGK50" s="15"/>
      <c r="DGL50" s="15"/>
      <c r="DGM50" s="171"/>
      <c r="DGN50" s="15"/>
      <c r="DGO50" s="15"/>
      <c r="DGP50" s="15"/>
      <c r="DGQ50" s="171"/>
      <c r="DGR50" s="15"/>
      <c r="DGS50" s="15"/>
      <c r="DGT50" s="15"/>
      <c r="DGU50" s="171"/>
      <c r="DGV50" s="15"/>
      <c r="DGW50" s="15"/>
      <c r="DGX50" s="15"/>
      <c r="DGY50" s="171"/>
      <c r="DGZ50" s="15"/>
      <c r="DHA50" s="15"/>
      <c r="DHB50" s="15"/>
      <c r="DHC50" s="171"/>
      <c r="DHD50" s="15"/>
      <c r="DHE50" s="15"/>
      <c r="DHF50" s="15"/>
      <c r="DHG50" s="171"/>
      <c r="DHH50" s="15"/>
      <c r="DHI50" s="15"/>
      <c r="DHJ50" s="15"/>
      <c r="DHK50" s="171"/>
      <c r="DHL50" s="15"/>
      <c r="DHM50" s="15"/>
      <c r="DHN50" s="15"/>
      <c r="DHO50" s="171"/>
      <c r="DHP50" s="15"/>
      <c r="DHQ50" s="15"/>
      <c r="DHR50" s="15"/>
      <c r="DHS50" s="171"/>
      <c r="DHT50" s="15"/>
      <c r="DHU50" s="15"/>
      <c r="DHV50" s="15"/>
      <c r="DHW50" s="171"/>
      <c r="DHX50" s="15"/>
      <c r="DHY50" s="15"/>
      <c r="DHZ50" s="15"/>
      <c r="DIA50" s="171"/>
      <c r="DIB50" s="15"/>
      <c r="DIC50" s="15"/>
      <c r="DID50" s="15"/>
      <c r="DIE50" s="171"/>
      <c r="DIF50" s="15"/>
      <c r="DIG50" s="15"/>
      <c r="DIH50" s="15"/>
      <c r="DII50" s="171"/>
      <c r="DIJ50" s="15"/>
      <c r="DIK50" s="15"/>
      <c r="DIL50" s="15"/>
      <c r="DIM50" s="171"/>
      <c r="DIN50" s="15"/>
      <c r="DIO50" s="15"/>
      <c r="DIP50" s="15"/>
      <c r="DIQ50" s="171"/>
      <c r="DIR50" s="15"/>
      <c r="DIS50" s="15"/>
      <c r="DIT50" s="15"/>
      <c r="DIU50" s="171"/>
      <c r="DIV50" s="15"/>
      <c r="DIW50" s="15"/>
      <c r="DIX50" s="15"/>
      <c r="DIY50" s="171"/>
      <c r="DIZ50" s="15"/>
      <c r="DJA50" s="15"/>
      <c r="DJB50" s="15"/>
      <c r="DJC50" s="171"/>
      <c r="DJD50" s="15"/>
      <c r="DJE50" s="15"/>
      <c r="DJF50" s="15"/>
      <c r="DJG50" s="171"/>
      <c r="DJH50" s="15"/>
      <c r="DJI50" s="15"/>
      <c r="DJJ50" s="15"/>
      <c r="DJK50" s="171"/>
      <c r="DJL50" s="15"/>
      <c r="DJM50" s="15"/>
      <c r="DJN50" s="15"/>
      <c r="DJO50" s="171"/>
      <c r="DJP50" s="15"/>
      <c r="DJQ50" s="15"/>
      <c r="DJR50" s="15"/>
      <c r="DJS50" s="171"/>
      <c r="DJT50" s="15"/>
      <c r="DJU50" s="15"/>
      <c r="DJV50" s="15"/>
      <c r="DJW50" s="171"/>
      <c r="DJX50" s="15"/>
      <c r="DJY50" s="15"/>
      <c r="DJZ50" s="15"/>
      <c r="DKA50" s="171"/>
      <c r="DKB50" s="15"/>
      <c r="DKC50" s="15"/>
      <c r="DKD50" s="15"/>
      <c r="DKE50" s="171"/>
      <c r="DKF50" s="15"/>
      <c r="DKG50" s="15"/>
      <c r="DKH50" s="15"/>
      <c r="DKI50" s="171"/>
      <c r="DKJ50" s="15"/>
      <c r="DKK50" s="15"/>
      <c r="DKL50" s="15"/>
      <c r="DKM50" s="171"/>
      <c r="DKN50" s="15"/>
      <c r="DKO50" s="15"/>
      <c r="DKP50" s="15"/>
      <c r="DKQ50" s="171"/>
      <c r="DKR50" s="15"/>
      <c r="DKS50" s="15"/>
      <c r="DKT50" s="15"/>
      <c r="DKU50" s="171"/>
      <c r="DKV50" s="15"/>
      <c r="DKW50" s="15"/>
      <c r="DKX50" s="15"/>
      <c r="DKY50" s="171"/>
      <c r="DKZ50" s="15"/>
      <c r="DLA50" s="15"/>
      <c r="DLB50" s="15"/>
      <c r="DLC50" s="171"/>
      <c r="DLD50" s="15"/>
      <c r="DLE50" s="15"/>
      <c r="DLF50" s="15"/>
      <c r="DLG50" s="171"/>
      <c r="DLH50" s="15"/>
      <c r="DLI50" s="15"/>
      <c r="DLJ50" s="15"/>
      <c r="DLK50" s="171"/>
      <c r="DLL50" s="15"/>
      <c r="DLM50" s="15"/>
      <c r="DLN50" s="15"/>
      <c r="DLO50" s="171"/>
      <c r="DLP50" s="15"/>
      <c r="DLQ50" s="15"/>
      <c r="DLR50" s="15"/>
      <c r="DLS50" s="171"/>
      <c r="DLT50" s="15"/>
      <c r="DLU50" s="15"/>
      <c r="DLV50" s="15"/>
      <c r="DLW50" s="171"/>
      <c r="DLX50" s="15"/>
      <c r="DLY50" s="15"/>
      <c r="DLZ50" s="15"/>
      <c r="DMA50" s="171"/>
      <c r="DMB50" s="15"/>
      <c r="DMC50" s="15"/>
      <c r="DMD50" s="15"/>
      <c r="DME50" s="171"/>
      <c r="DMF50" s="15"/>
      <c r="DMG50" s="15"/>
      <c r="DMH50" s="15"/>
      <c r="DMI50" s="171"/>
      <c r="DMJ50" s="15"/>
      <c r="DMK50" s="15"/>
      <c r="DML50" s="15"/>
      <c r="DMM50" s="171"/>
      <c r="DMN50" s="15"/>
      <c r="DMO50" s="15"/>
      <c r="DMP50" s="15"/>
      <c r="DMQ50" s="171"/>
      <c r="DMR50" s="15"/>
      <c r="DMS50" s="15"/>
      <c r="DMT50" s="15"/>
      <c r="DMU50" s="171"/>
      <c r="DMV50" s="15"/>
      <c r="DMW50" s="15"/>
      <c r="DMX50" s="15"/>
      <c r="DMY50" s="171"/>
      <c r="DMZ50" s="15"/>
      <c r="DNA50" s="15"/>
      <c r="DNB50" s="15"/>
      <c r="DNC50" s="171"/>
      <c r="DND50" s="15"/>
      <c r="DNE50" s="15"/>
      <c r="DNF50" s="15"/>
      <c r="DNG50" s="171"/>
      <c r="DNH50" s="15"/>
      <c r="DNI50" s="15"/>
      <c r="DNJ50" s="15"/>
      <c r="DNK50" s="171"/>
      <c r="DNL50" s="15"/>
      <c r="DNM50" s="15"/>
      <c r="DNN50" s="15"/>
      <c r="DNO50" s="171"/>
      <c r="DNP50" s="15"/>
      <c r="DNQ50" s="15"/>
      <c r="DNR50" s="15"/>
      <c r="DNS50" s="171"/>
      <c r="DNT50" s="15"/>
      <c r="DNU50" s="15"/>
      <c r="DNV50" s="15"/>
      <c r="DNW50" s="171"/>
      <c r="DNX50" s="15"/>
      <c r="DNY50" s="15"/>
      <c r="DNZ50" s="15"/>
      <c r="DOA50" s="171"/>
      <c r="DOB50" s="15"/>
      <c r="DOC50" s="15"/>
      <c r="DOD50" s="15"/>
      <c r="DOE50" s="171"/>
      <c r="DOF50" s="15"/>
      <c r="DOG50" s="15"/>
      <c r="DOH50" s="15"/>
      <c r="DOI50" s="171"/>
      <c r="DOJ50" s="15"/>
      <c r="DOK50" s="15"/>
      <c r="DOL50" s="15"/>
      <c r="DOM50" s="171"/>
      <c r="DON50" s="15"/>
      <c r="DOO50" s="15"/>
      <c r="DOP50" s="15"/>
      <c r="DOQ50" s="171"/>
      <c r="DOR50" s="15"/>
      <c r="DOS50" s="15"/>
      <c r="DOT50" s="15"/>
      <c r="DOU50" s="171"/>
      <c r="DOV50" s="15"/>
      <c r="DOW50" s="15"/>
      <c r="DOX50" s="15"/>
      <c r="DOY50" s="171"/>
      <c r="DOZ50" s="15"/>
      <c r="DPA50" s="15"/>
      <c r="DPB50" s="15"/>
      <c r="DPC50" s="171"/>
      <c r="DPD50" s="15"/>
      <c r="DPE50" s="15"/>
      <c r="DPF50" s="15"/>
      <c r="DPG50" s="171"/>
      <c r="DPH50" s="15"/>
      <c r="DPI50" s="15"/>
      <c r="DPJ50" s="15"/>
      <c r="DPK50" s="171"/>
      <c r="DPL50" s="15"/>
      <c r="DPM50" s="15"/>
      <c r="DPN50" s="15"/>
      <c r="DPO50" s="171"/>
      <c r="DPP50" s="15"/>
      <c r="DPQ50" s="15"/>
      <c r="DPR50" s="15"/>
      <c r="DPS50" s="171"/>
      <c r="DPT50" s="15"/>
      <c r="DPU50" s="15"/>
      <c r="DPV50" s="15"/>
      <c r="DPW50" s="171"/>
      <c r="DPX50" s="15"/>
      <c r="DPY50" s="15"/>
      <c r="DPZ50" s="15"/>
      <c r="DQA50" s="171"/>
      <c r="DQB50" s="15"/>
      <c r="DQC50" s="15"/>
      <c r="DQD50" s="15"/>
      <c r="DQE50" s="171"/>
      <c r="DQF50" s="15"/>
      <c r="DQG50" s="15"/>
      <c r="DQH50" s="15"/>
      <c r="DQI50" s="171"/>
      <c r="DQJ50" s="15"/>
      <c r="DQK50" s="15"/>
      <c r="DQL50" s="15"/>
      <c r="DQM50" s="171"/>
      <c r="DQN50" s="15"/>
      <c r="DQO50" s="15"/>
      <c r="DQP50" s="15"/>
      <c r="DQQ50" s="171"/>
      <c r="DQR50" s="15"/>
      <c r="DQS50" s="15"/>
      <c r="DQT50" s="15"/>
      <c r="DQU50" s="171"/>
      <c r="DQV50" s="15"/>
      <c r="DQW50" s="15"/>
      <c r="DQX50" s="15"/>
      <c r="DQY50" s="171"/>
      <c r="DQZ50" s="15"/>
      <c r="DRA50" s="15"/>
      <c r="DRB50" s="15"/>
      <c r="DRC50" s="171"/>
      <c r="DRD50" s="15"/>
      <c r="DRE50" s="15"/>
      <c r="DRF50" s="15"/>
      <c r="DRG50" s="171"/>
      <c r="DRH50" s="15"/>
      <c r="DRI50" s="15"/>
      <c r="DRJ50" s="15"/>
      <c r="DRK50" s="171"/>
      <c r="DRL50" s="15"/>
      <c r="DRM50" s="15"/>
      <c r="DRN50" s="15"/>
      <c r="DRO50" s="171"/>
      <c r="DRP50" s="15"/>
      <c r="DRQ50" s="15"/>
      <c r="DRR50" s="15"/>
      <c r="DRS50" s="171"/>
      <c r="DRT50" s="15"/>
      <c r="DRU50" s="15"/>
      <c r="DRV50" s="15"/>
      <c r="DRW50" s="171"/>
      <c r="DRX50" s="15"/>
      <c r="DRY50" s="15"/>
      <c r="DRZ50" s="15"/>
      <c r="DSA50" s="171"/>
      <c r="DSB50" s="15"/>
      <c r="DSC50" s="15"/>
      <c r="DSD50" s="15"/>
      <c r="DSE50" s="171"/>
      <c r="DSF50" s="15"/>
      <c r="DSG50" s="15"/>
      <c r="DSH50" s="15"/>
      <c r="DSI50" s="171"/>
      <c r="DSJ50" s="15"/>
      <c r="DSK50" s="15"/>
      <c r="DSL50" s="15"/>
      <c r="DSM50" s="171"/>
      <c r="DSN50" s="15"/>
      <c r="DSO50" s="15"/>
      <c r="DSP50" s="15"/>
      <c r="DSQ50" s="171"/>
      <c r="DSR50" s="15"/>
      <c r="DSS50" s="15"/>
      <c r="DST50" s="15"/>
      <c r="DSU50" s="171"/>
      <c r="DSV50" s="15"/>
      <c r="DSW50" s="15"/>
      <c r="DSX50" s="15"/>
      <c r="DSY50" s="171"/>
      <c r="DSZ50" s="15"/>
      <c r="DTA50" s="15"/>
      <c r="DTB50" s="15"/>
      <c r="DTC50" s="171"/>
      <c r="DTD50" s="15"/>
      <c r="DTE50" s="15"/>
      <c r="DTF50" s="15"/>
      <c r="DTG50" s="171"/>
      <c r="DTH50" s="15"/>
      <c r="DTI50" s="15"/>
      <c r="DTJ50" s="15"/>
      <c r="DTK50" s="171"/>
      <c r="DTL50" s="15"/>
      <c r="DTM50" s="15"/>
      <c r="DTN50" s="15"/>
      <c r="DTO50" s="171"/>
      <c r="DTP50" s="15"/>
      <c r="DTQ50" s="15"/>
      <c r="DTR50" s="15"/>
      <c r="DTS50" s="171"/>
      <c r="DTT50" s="15"/>
      <c r="DTU50" s="15"/>
      <c r="DTV50" s="15"/>
      <c r="DTW50" s="171"/>
      <c r="DTX50" s="15"/>
      <c r="DTY50" s="15"/>
      <c r="DTZ50" s="15"/>
      <c r="DUA50" s="171"/>
      <c r="DUB50" s="15"/>
      <c r="DUC50" s="15"/>
      <c r="DUD50" s="15"/>
      <c r="DUE50" s="171"/>
      <c r="DUF50" s="15"/>
      <c r="DUG50" s="15"/>
      <c r="DUH50" s="15"/>
      <c r="DUI50" s="171"/>
      <c r="DUJ50" s="15"/>
      <c r="DUK50" s="15"/>
      <c r="DUL50" s="15"/>
      <c r="DUM50" s="171"/>
      <c r="DUN50" s="15"/>
      <c r="DUO50" s="15"/>
      <c r="DUP50" s="15"/>
      <c r="DUQ50" s="171"/>
      <c r="DUR50" s="15"/>
      <c r="DUS50" s="15"/>
      <c r="DUT50" s="15"/>
      <c r="DUU50" s="171"/>
      <c r="DUV50" s="15"/>
      <c r="DUW50" s="15"/>
      <c r="DUX50" s="15"/>
      <c r="DUY50" s="171"/>
      <c r="DUZ50" s="15"/>
      <c r="DVA50" s="15"/>
      <c r="DVB50" s="15"/>
      <c r="DVC50" s="171"/>
      <c r="DVD50" s="15"/>
      <c r="DVE50" s="15"/>
      <c r="DVF50" s="15"/>
      <c r="DVG50" s="171"/>
      <c r="DVH50" s="15"/>
      <c r="DVI50" s="15"/>
      <c r="DVJ50" s="15"/>
      <c r="DVK50" s="171"/>
      <c r="DVL50" s="15"/>
      <c r="DVM50" s="15"/>
      <c r="DVN50" s="15"/>
      <c r="DVO50" s="171"/>
      <c r="DVP50" s="15"/>
      <c r="DVQ50" s="15"/>
      <c r="DVR50" s="15"/>
      <c r="DVS50" s="171"/>
      <c r="DVT50" s="15"/>
      <c r="DVU50" s="15"/>
      <c r="DVV50" s="15"/>
      <c r="DVW50" s="171"/>
      <c r="DVX50" s="15"/>
      <c r="DVY50" s="15"/>
      <c r="DVZ50" s="15"/>
      <c r="DWA50" s="171"/>
      <c r="DWB50" s="15"/>
      <c r="DWC50" s="15"/>
      <c r="DWD50" s="15"/>
      <c r="DWE50" s="171"/>
      <c r="DWF50" s="15"/>
      <c r="DWG50" s="15"/>
      <c r="DWH50" s="15"/>
      <c r="DWI50" s="171"/>
      <c r="DWJ50" s="15"/>
      <c r="DWK50" s="15"/>
      <c r="DWL50" s="15"/>
      <c r="DWM50" s="171"/>
      <c r="DWN50" s="15"/>
      <c r="DWO50" s="15"/>
      <c r="DWP50" s="15"/>
      <c r="DWQ50" s="171"/>
      <c r="DWR50" s="15"/>
      <c r="DWS50" s="15"/>
      <c r="DWT50" s="15"/>
      <c r="DWU50" s="171"/>
      <c r="DWV50" s="15"/>
      <c r="DWW50" s="15"/>
      <c r="DWX50" s="15"/>
      <c r="DWY50" s="171"/>
      <c r="DWZ50" s="15"/>
      <c r="DXA50" s="15"/>
      <c r="DXB50" s="15"/>
      <c r="DXC50" s="171"/>
      <c r="DXD50" s="15"/>
      <c r="DXE50" s="15"/>
      <c r="DXF50" s="15"/>
      <c r="DXG50" s="171"/>
      <c r="DXH50" s="15"/>
      <c r="DXI50" s="15"/>
      <c r="DXJ50" s="15"/>
      <c r="DXK50" s="171"/>
      <c r="DXL50" s="15"/>
      <c r="DXM50" s="15"/>
      <c r="DXN50" s="15"/>
      <c r="DXO50" s="171"/>
      <c r="DXP50" s="15"/>
      <c r="DXQ50" s="15"/>
      <c r="DXR50" s="15"/>
      <c r="DXS50" s="171"/>
      <c r="DXT50" s="15"/>
      <c r="DXU50" s="15"/>
      <c r="DXV50" s="15"/>
      <c r="DXW50" s="171"/>
      <c r="DXX50" s="15"/>
      <c r="DXY50" s="15"/>
      <c r="DXZ50" s="15"/>
      <c r="DYA50" s="171"/>
      <c r="DYB50" s="15"/>
      <c r="DYC50" s="15"/>
      <c r="DYD50" s="15"/>
      <c r="DYE50" s="171"/>
      <c r="DYF50" s="15"/>
      <c r="DYG50" s="15"/>
      <c r="DYH50" s="15"/>
      <c r="DYI50" s="171"/>
      <c r="DYJ50" s="15"/>
      <c r="DYK50" s="15"/>
      <c r="DYL50" s="15"/>
      <c r="DYM50" s="171"/>
      <c r="DYN50" s="15"/>
      <c r="DYO50" s="15"/>
      <c r="DYP50" s="15"/>
      <c r="DYQ50" s="171"/>
      <c r="DYR50" s="15"/>
      <c r="DYS50" s="15"/>
      <c r="DYT50" s="15"/>
      <c r="DYU50" s="171"/>
      <c r="DYV50" s="15"/>
      <c r="DYW50" s="15"/>
      <c r="DYX50" s="15"/>
      <c r="DYY50" s="171"/>
      <c r="DYZ50" s="15"/>
      <c r="DZA50" s="15"/>
      <c r="DZB50" s="15"/>
      <c r="DZC50" s="171"/>
      <c r="DZD50" s="15"/>
      <c r="DZE50" s="15"/>
      <c r="DZF50" s="15"/>
      <c r="DZG50" s="171"/>
      <c r="DZH50" s="15"/>
      <c r="DZI50" s="15"/>
      <c r="DZJ50" s="15"/>
      <c r="DZK50" s="171"/>
      <c r="DZL50" s="15"/>
      <c r="DZM50" s="15"/>
      <c r="DZN50" s="15"/>
      <c r="DZO50" s="171"/>
      <c r="DZP50" s="15"/>
      <c r="DZQ50" s="15"/>
      <c r="DZR50" s="15"/>
      <c r="DZS50" s="171"/>
      <c r="DZT50" s="15"/>
      <c r="DZU50" s="15"/>
      <c r="DZV50" s="15"/>
      <c r="DZW50" s="171"/>
      <c r="DZX50" s="15"/>
      <c r="DZY50" s="15"/>
      <c r="DZZ50" s="15"/>
      <c r="EAA50" s="171"/>
      <c r="EAB50" s="15"/>
      <c r="EAC50" s="15"/>
      <c r="EAD50" s="15"/>
      <c r="EAE50" s="171"/>
      <c r="EAF50" s="15"/>
      <c r="EAG50" s="15"/>
      <c r="EAH50" s="15"/>
      <c r="EAI50" s="171"/>
      <c r="EAJ50" s="15"/>
      <c r="EAK50" s="15"/>
      <c r="EAL50" s="15"/>
      <c r="EAM50" s="171"/>
      <c r="EAN50" s="15"/>
      <c r="EAO50" s="15"/>
      <c r="EAP50" s="15"/>
      <c r="EAQ50" s="171"/>
      <c r="EAR50" s="15"/>
      <c r="EAS50" s="15"/>
      <c r="EAT50" s="15"/>
      <c r="EAU50" s="171"/>
      <c r="EAV50" s="15"/>
      <c r="EAW50" s="15"/>
      <c r="EAX50" s="15"/>
      <c r="EAY50" s="171"/>
      <c r="EAZ50" s="15"/>
      <c r="EBA50" s="15"/>
      <c r="EBB50" s="15"/>
      <c r="EBC50" s="171"/>
      <c r="EBD50" s="15"/>
      <c r="EBE50" s="15"/>
      <c r="EBF50" s="15"/>
      <c r="EBG50" s="171"/>
      <c r="EBH50" s="15"/>
      <c r="EBI50" s="15"/>
      <c r="EBJ50" s="15"/>
      <c r="EBK50" s="171"/>
      <c r="EBL50" s="15"/>
      <c r="EBM50" s="15"/>
      <c r="EBN50" s="15"/>
      <c r="EBO50" s="171"/>
      <c r="EBP50" s="15"/>
      <c r="EBQ50" s="15"/>
      <c r="EBR50" s="15"/>
      <c r="EBS50" s="171"/>
      <c r="EBT50" s="15"/>
      <c r="EBU50" s="15"/>
      <c r="EBV50" s="15"/>
      <c r="EBW50" s="171"/>
      <c r="EBX50" s="15"/>
      <c r="EBY50" s="15"/>
      <c r="EBZ50" s="15"/>
      <c r="ECA50" s="171"/>
      <c r="ECB50" s="15"/>
      <c r="ECC50" s="15"/>
      <c r="ECD50" s="15"/>
      <c r="ECE50" s="171"/>
      <c r="ECF50" s="15"/>
      <c r="ECG50" s="15"/>
      <c r="ECH50" s="15"/>
      <c r="ECI50" s="171"/>
      <c r="ECJ50" s="15"/>
      <c r="ECK50" s="15"/>
      <c r="ECL50" s="15"/>
      <c r="ECM50" s="171"/>
      <c r="ECN50" s="15"/>
      <c r="ECO50" s="15"/>
      <c r="ECP50" s="15"/>
      <c r="ECQ50" s="171"/>
      <c r="ECR50" s="15"/>
      <c r="ECS50" s="15"/>
      <c r="ECT50" s="15"/>
      <c r="ECU50" s="171"/>
      <c r="ECV50" s="15"/>
      <c r="ECW50" s="15"/>
      <c r="ECX50" s="15"/>
      <c r="ECY50" s="171"/>
      <c r="ECZ50" s="15"/>
      <c r="EDA50" s="15"/>
      <c r="EDB50" s="15"/>
      <c r="EDC50" s="171"/>
      <c r="EDD50" s="15"/>
      <c r="EDE50" s="15"/>
      <c r="EDF50" s="15"/>
      <c r="EDG50" s="171"/>
      <c r="EDH50" s="15"/>
      <c r="EDI50" s="15"/>
      <c r="EDJ50" s="15"/>
      <c r="EDK50" s="171"/>
      <c r="EDL50" s="15"/>
      <c r="EDM50" s="15"/>
      <c r="EDN50" s="15"/>
      <c r="EDO50" s="171"/>
      <c r="EDP50" s="15"/>
      <c r="EDQ50" s="15"/>
      <c r="EDR50" s="15"/>
      <c r="EDS50" s="171"/>
      <c r="EDT50" s="15"/>
      <c r="EDU50" s="15"/>
      <c r="EDV50" s="15"/>
      <c r="EDW50" s="171"/>
      <c r="EDX50" s="15"/>
      <c r="EDY50" s="15"/>
      <c r="EDZ50" s="15"/>
      <c r="EEA50" s="171"/>
      <c r="EEB50" s="15"/>
      <c r="EEC50" s="15"/>
      <c r="EED50" s="15"/>
      <c r="EEE50" s="171"/>
      <c r="EEF50" s="15"/>
      <c r="EEG50" s="15"/>
      <c r="EEH50" s="15"/>
      <c r="EEI50" s="171"/>
      <c r="EEJ50" s="15"/>
      <c r="EEK50" s="15"/>
      <c r="EEL50" s="15"/>
      <c r="EEM50" s="171"/>
      <c r="EEN50" s="15"/>
      <c r="EEO50" s="15"/>
      <c r="EEP50" s="15"/>
      <c r="EEQ50" s="171"/>
      <c r="EER50" s="15"/>
      <c r="EES50" s="15"/>
      <c r="EET50" s="15"/>
      <c r="EEU50" s="171"/>
      <c r="EEV50" s="15"/>
      <c r="EEW50" s="15"/>
      <c r="EEX50" s="15"/>
      <c r="EEY50" s="171"/>
      <c r="EEZ50" s="15"/>
      <c r="EFA50" s="15"/>
      <c r="EFB50" s="15"/>
      <c r="EFC50" s="171"/>
      <c r="EFD50" s="15"/>
      <c r="EFE50" s="15"/>
      <c r="EFF50" s="15"/>
      <c r="EFG50" s="171"/>
      <c r="EFH50" s="15"/>
      <c r="EFI50" s="15"/>
      <c r="EFJ50" s="15"/>
      <c r="EFK50" s="171"/>
      <c r="EFL50" s="15"/>
      <c r="EFM50" s="15"/>
      <c r="EFN50" s="15"/>
      <c r="EFO50" s="171"/>
      <c r="EFP50" s="15"/>
      <c r="EFQ50" s="15"/>
      <c r="EFR50" s="15"/>
      <c r="EFS50" s="171"/>
      <c r="EFT50" s="15"/>
      <c r="EFU50" s="15"/>
      <c r="EFV50" s="15"/>
      <c r="EFW50" s="171"/>
      <c r="EFX50" s="15"/>
      <c r="EFY50" s="15"/>
      <c r="EFZ50" s="15"/>
      <c r="EGA50" s="171"/>
      <c r="EGB50" s="15"/>
      <c r="EGC50" s="15"/>
      <c r="EGD50" s="15"/>
      <c r="EGE50" s="171"/>
      <c r="EGF50" s="15"/>
      <c r="EGG50" s="15"/>
      <c r="EGH50" s="15"/>
      <c r="EGI50" s="171"/>
      <c r="EGJ50" s="15"/>
      <c r="EGK50" s="15"/>
      <c r="EGL50" s="15"/>
      <c r="EGM50" s="171"/>
      <c r="EGN50" s="15"/>
      <c r="EGO50" s="15"/>
      <c r="EGP50" s="15"/>
      <c r="EGQ50" s="171"/>
      <c r="EGR50" s="15"/>
      <c r="EGS50" s="15"/>
      <c r="EGT50" s="15"/>
      <c r="EGU50" s="171"/>
      <c r="EGV50" s="15"/>
      <c r="EGW50" s="15"/>
      <c r="EGX50" s="15"/>
      <c r="EGY50" s="171"/>
      <c r="EGZ50" s="15"/>
      <c r="EHA50" s="15"/>
      <c r="EHB50" s="15"/>
      <c r="EHC50" s="171"/>
      <c r="EHD50" s="15"/>
      <c r="EHE50" s="15"/>
      <c r="EHF50" s="15"/>
      <c r="EHG50" s="171"/>
      <c r="EHH50" s="15"/>
      <c r="EHI50" s="15"/>
      <c r="EHJ50" s="15"/>
      <c r="EHK50" s="171"/>
      <c r="EHL50" s="15"/>
      <c r="EHM50" s="15"/>
      <c r="EHN50" s="15"/>
      <c r="EHO50" s="171"/>
      <c r="EHP50" s="15"/>
      <c r="EHQ50" s="15"/>
      <c r="EHR50" s="15"/>
      <c r="EHS50" s="171"/>
      <c r="EHT50" s="15"/>
      <c r="EHU50" s="15"/>
      <c r="EHV50" s="15"/>
      <c r="EHW50" s="171"/>
      <c r="EHX50" s="15"/>
      <c r="EHY50" s="15"/>
      <c r="EHZ50" s="15"/>
      <c r="EIA50" s="171"/>
      <c r="EIB50" s="15"/>
      <c r="EIC50" s="15"/>
      <c r="EID50" s="15"/>
      <c r="EIE50" s="171"/>
      <c r="EIF50" s="15"/>
      <c r="EIG50" s="15"/>
      <c r="EIH50" s="15"/>
      <c r="EII50" s="171"/>
      <c r="EIJ50" s="15"/>
      <c r="EIK50" s="15"/>
      <c r="EIL50" s="15"/>
      <c r="EIM50" s="171"/>
      <c r="EIN50" s="15"/>
      <c r="EIO50" s="15"/>
      <c r="EIP50" s="15"/>
      <c r="EIQ50" s="171"/>
      <c r="EIR50" s="15"/>
      <c r="EIS50" s="15"/>
      <c r="EIT50" s="15"/>
      <c r="EIU50" s="171"/>
      <c r="EIV50" s="15"/>
      <c r="EIW50" s="15"/>
      <c r="EIX50" s="15"/>
      <c r="EIY50" s="171"/>
      <c r="EIZ50" s="15"/>
      <c r="EJA50" s="15"/>
      <c r="EJB50" s="15"/>
      <c r="EJC50" s="171"/>
      <c r="EJD50" s="15"/>
      <c r="EJE50" s="15"/>
      <c r="EJF50" s="15"/>
      <c r="EJG50" s="171"/>
      <c r="EJH50" s="15"/>
      <c r="EJI50" s="15"/>
      <c r="EJJ50" s="15"/>
      <c r="EJK50" s="171"/>
      <c r="EJL50" s="15"/>
      <c r="EJM50" s="15"/>
      <c r="EJN50" s="15"/>
      <c r="EJO50" s="171"/>
      <c r="EJP50" s="15"/>
      <c r="EJQ50" s="15"/>
      <c r="EJR50" s="15"/>
      <c r="EJS50" s="171"/>
      <c r="EJT50" s="15"/>
      <c r="EJU50" s="15"/>
      <c r="EJV50" s="15"/>
      <c r="EJW50" s="171"/>
      <c r="EJX50" s="15"/>
      <c r="EJY50" s="15"/>
      <c r="EJZ50" s="15"/>
      <c r="EKA50" s="171"/>
      <c r="EKB50" s="15"/>
      <c r="EKC50" s="15"/>
      <c r="EKD50" s="15"/>
      <c r="EKE50" s="171"/>
      <c r="EKF50" s="15"/>
      <c r="EKG50" s="15"/>
      <c r="EKH50" s="15"/>
      <c r="EKI50" s="171"/>
      <c r="EKJ50" s="15"/>
      <c r="EKK50" s="15"/>
      <c r="EKL50" s="15"/>
      <c r="EKM50" s="171"/>
      <c r="EKN50" s="15"/>
      <c r="EKO50" s="15"/>
      <c r="EKP50" s="15"/>
      <c r="EKQ50" s="171"/>
      <c r="EKR50" s="15"/>
      <c r="EKS50" s="15"/>
      <c r="EKT50" s="15"/>
      <c r="EKU50" s="171"/>
      <c r="EKV50" s="15"/>
      <c r="EKW50" s="15"/>
      <c r="EKX50" s="15"/>
      <c r="EKY50" s="171"/>
      <c r="EKZ50" s="15"/>
      <c r="ELA50" s="15"/>
      <c r="ELB50" s="15"/>
      <c r="ELC50" s="171"/>
      <c r="ELD50" s="15"/>
      <c r="ELE50" s="15"/>
      <c r="ELF50" s="15"/>
      <c r="ELG50" s="171"/>
      <c r="ELH50" s="15"/>
      <c r="ELI50" s="15"/>
      <c r="ELJ50" s="15"/>
      <c r="ELK50" s="171"/>
      <c r="ELL50" s="15"/>
      <c r="ELM50" s="15"/>
      <c r="ELN50" s="15"/>
      <c r="ELO50" s="171"/>
      <c r="ELP50" s="15"/>
      <c r="ELQ50" s="15"/>
      <c r="ELR50" s="15"/>
      <c r="ELS50" s="171"/>
      <c r="ELT50" s="15"/>
      <c r="ELU50" s="15"/>
      <c r="ELV50" s="15"/>
      <c r="ELW50" s="171"/>
      <c r="ELX50" s="15"/>
      <c r="ELY50" s="15"/>
      <c r="ELZ50" s="15"/>
      <c r="EMA50" s="171"/>
      <c r="EMB50" s="15"/>
      <c r="EMC50" s="15"/>
      <c r="EMD50" s="15"/>
      <c r="EME50" s="171"/>
      <c r="EMF50" s="15"/>
      <c r="EMG50" s="15"/>
      <c r="EMH50" s="15"/>
      <c r="EMI50" s="171"/>
      <c r="EMJ50" s="15"/>
      <c r="EMK50" s="15"/>
      <c r="EML50" s="15"/>
      <c r="EMM50" s="171"/>
      <c r="EMN50" s="15"/>
      <c r="EMO50" s="15"/>
      <c r="EMP50" s="15"/>
      <c r="EMQ50" s="171"/>
      <c r="EMR50" s="15"/>
      <c r="EMS50" s="15"/>
      <c r="EMT50" s="15"/>
      <c r="EMU50" s="171"/>
      <c r="EMV50" s="15"/>
      <c r="EMW50" s="15"/>
      <c r="EMX50" s="15"/>
      <c r="EMY50" s="171"/>
      <c r="EMZ50" s="15"/>
      <c r="ENA50" s="15"/>
      <c r="ENB50" s="15"/>
      <c r="ENC50" s="171"/>
      <c r="END50" s="15"/>
      <c r="ENE50" s="15"/>
      <c r="ENF50" s="15"/>
      <c r="ENG50" s="171"/>
      <c r="ENH50" s="15"/>
      <c r="ENI50" s="15"/>
      <c r="ENJ50" s="15"/>
      <c r="ENK50" s="171"/>
      <c r="ENL50" s="15"/>
      <c r="ENM50" s="15"/>
      <c r="ENN50" s="15"/>
      <c r="ENO50" s="171"/>
      <c r="ENP50" s="15"/>
      <c r="ENQ50" s="15"/>
      <c r="ENR50" s="15"/>
      <c r="ENS50" s="171"/>
      <c r="ENT50" s="15"/>
      <c r="ENU50" s="15"/>
      <c r="ENV50" s="15"/>
      <c r="ENW50" s="171"/>
      <c r="ENX50" s="15"/>
      <c r="ENY50" s="15"/>
      <c r="ENZ50" s="15"/>
      <c r="EOA50" s="171"/>
      <c r="EOB50" s="15"/>
      <c r="EOC50" s="15"/>
      <c r="EOD50" s="15"/>
      <c r="EOE50" s="171"/>
      <c r="EOF50" s="15"/>
      <c r="EOG50" s="15"/>
      <c r="EOH50" s="15"/>
      <c r="EOI50" s="171"/>
      <c r="EOJ50" s="15"/>
      <c r="EOK50" s="15"/>
      <c r="EOL50" s="15"/>
      <c r="EOM50" s="171"/>
      <c r="EON50" s="15"/>
      <c r="EOO50" s="15"/>
      <c r="EOP50" s="15"/>
      <c r="EOQ50" s="171"/>
      <c r="EOR50" s="15"/>
      <c r="EOS50" s="15"/>
      <c r="EOT50" s="15"/>
      <c r="EOU50" s="171"/>
      <c r="EOV50" s="15"/>
      <c r="EOW50" s="15"/>
      <c r="EOX50" s="15"/>
      <c r="EOY50" s="171"/>
      <c r="EOZ50" s="15"/>
      <c r="EPA50" s="15"/>
      <c r="EPB50" s="15"/>
      <c r="EPC50" s="171"/>
      <c r="EPD50" s="15"/>
      <c r="EPE50" s="15"/>
      <c r="EPF50" s="15"/>
      <c r="EPG50" s="171"/>
      <c r="EPH50" s="15"/>
      <c r="EPI50" s="15"/>
      <c r="EPJ50" s="15"/>
      <c r="EPK50" s="171"/>
      <c r="EPL50" s="15"/>
      <c r="EPM50" s="15"/>
      <c r="EPN50" s="15"/>
      <c r="EPO50" s="171"/>
      <c r="EPP50" s="15"/>
      <c r="EPQ50" s="15"/>
      <c r="EPR50" s="15"/>
      <c r="EPS50" s="171"/>
      <c r="EPT50" s="15"/>
      <c r="EPU50" s="15"/>
      <c r="EPV50" s="15"/>
      <c r="EPW50" s="171"/>
      <c r="EPX50" s="15"/>
      <c r="EPY50" s="15"/>
      <c r="EPZ50" s="15"/>
      <c r="EQA50" s="171"/>
      <c r="EQB50" s="15"/>
      <c r="EQC50" s="15"/>
      <c r="EQD50" s="15"/>
      <c r="EQE50" s="171"/>
      <c r="EQF50" s="15"/>
      <c r="EQG50" s="15"/>
      <c r="EQH50" s="15"/>
      <c r="EQI50" s="171"/>
      <c r="EQJ50" s="15"/>
      <c r="EQK50" s="15"/>
      <c r="EQL50" s="15"/>
      <c r="EQM50" s="171"/>
      <c r="EQN50" s="15"/>
      <c r="EQO50" s="15"/>
      <c r="EQP50" s="15"/>
      <c r="EQQ50" s="171"/>
      <c r="EQR50" s="15"/>
      <c r="EQS50" s="15"/>
      <c r="EQT50" s="15"/>
      <c r="EQU50" s="171"/>
      <c r="EQV50" s="15"/>
      <c r="EQW50" s="15"/>
      <c r="EQX50" s="15"/>
      <c r="EQY50" s="171"/>
      <c r="EQZ50" s="15"/>
      <c r="ERA50" s="15"/>
      <c r="ERB50" s="15"/>
      <c r="ERC50" s="171"/>
      <c r="ERD50" s="15"/>
      <c r="ERE50" s="15"/>
      <c r="ERF50" s="15"/>
      <c r="ERG50" s="171"/>
      <c r="ERH50" s="15"/>
      <c r="ERI50" s="15"/>
      <c r="ERJ50" s="15"/>
      <c r="ERK50" s="171"/>
      <c r="ERL50" s="15"/>
      <c r="ERM50" s="15"/>
      <c r="ERN50" s="15"/>
      <c r="ERO50" s="171"/>
      <c r="ERP50" s="15"/>
      <c r="ERQ50" s="15"/>
      <c r="ERR50" s="15"/>
      <c r="ERS50" s="171"/>
      <c r="ERT50" s="15"/>
      <c r="ERU50" s="15"/>
      <c r="ERV50" s="15"/>
      <c r="ERW50" s="171"/>
      <c r="ERX50" s="15"/>
      <c r="ERY50" s="15"/>
      <c r="ERZ50" s="15"/>
      <c r="ESA50" s="171"/>
      <c r="ESB50" s="15"/>
      <c r="ESC50" s="15"/>
      <c r="ESD50" s="15"/>
      <c r="ESE50" s="171"/>
      <c r="ESF50" s="15"/>
      <c r="ESG50" s="15"/>
      <c r="ESH50" s="15"/>
      <c r="ESI50" s="171"/>
      <c r="ESJ50" s="15"/>
      <c r="ESK50" s="15"/>
      <c r="ESL50" s="15"/>
      <c r="ESM50" s="171"/>
      <c r="ESN50" s="15"/>
      <c r="ESO50" s="15"/>
      <c r="ESP50" s="15"/>
      <c r="ESQ50" s="171"/>
      <c r="ESR50" s="15"/>
      <c r="ESS50" s="15"/>
      <c r="EST50" s="15"/>
      <c r="ESU50" s="171"/>
      <c r="ESV50" s="15"/>
      <c r="ESW50" s="15"/>
      <c r="ESX50" s="15"/>
      <c r="ESY50" s="171"/>
      <c r="ESZ50" s="15"/>
      <c r="ETA50" s="15"/>
      <c r="ETB50" s="15"/>
      <c r="ETC50" s="171"/>
      <c r="ETD50" s="15"/>
      <c r="ETE50" s="15"/>
      <c r="ETF50" s="15"/>
      <c r="ETG50" s="171"/>
      <c r="ETH50" s="15"/>
      <c r="ETI50" s="15"/>
      <c r="ETJ50" s="15"/>
      <c r="ETK50" s="171"/>
      <c r="ETL50" s="15"/>
      <c r="ETM50" s="15"/>
      <c r="ETN50" s="15"/>
      <c r="ETO50" s="171"/>
      <c r="ETP50" s="15"/>
      <c r="ETQ50" s="15"/>
      <c r="ETR50" s="15"/>
      <c r="ETS50" s="171"/>
      <c r="ETT50" s="15"/>
      <c r="ETU50" s="15"/>
      <c r="ETV50" s="15"/>
      <c r="ETW50" s="171"/>
      <c r="ETX50" s="15"/>
      <c r="ETY50" s="15"/>
      <c r="ETZ50" s="15"/>
      <c r="EUA50" s="171"/>
      <c r="EUB50" s="15"/>
      <c r="EUC50" s="15"/>
      <c r="EUD50" s="15"/>
      <c r="EUE50" s="171"/>
      <c r="EUF50" s="15"/>
      <c r="EUG50" s="15"/>
      <c r="EUH50" s="15"/>
      <c r="EUI50" s="171"/>
      <c r="EUJ50" s="15"/>
      <c r="EUK50" s="15"/>
      <c r="EUL50" s="15"/>
      <c r="EUM50" s="171"/>
      <c r="EUN50" s="15"/>
      <c r="EUO50" s="15"/>
      <c r="EUP50" s="15"/>
      <c r="EUQ50" s="171"/>
      <c r="EUR50" s="15"/>
      <c r="EUS50" s="15"/>
      <c r="EUT50" s="15"/>
      <c r="EUU50" s="171"/>
      <c r="EUV50" s="15"/>
      <c r="EUW50" s="15"/>
      <c r="EUX50" s="15"/>
      <c r="EUY50" s="171"/>
      <c r="EUZ50" s="15"/>
      <c r="EVA50" s="15"/>
      <c r="EVB50" s="15"/>
      <c r="EVC50" s="171"/>
      <c r="EVD50" s="15"/>
      <c r="EVE50" s="15"/>
      <c r="EVF50" s="15"/>
      <c r="EVG50" s="171"/>
      <c r="EVH50" s="15"/>
      <c r="EVI50" s="15"/>
      <c r="EVJ50" s="15"/>
      <c r="EVK50" s="171"/>
      <c r="EVL50" s="15"/>
      <c r="EVM50" s="15"/>
      <c r="EVN50" s="15"/>
      <c r="EVO50" s="171"/>
      <c r="EVP50" s="15"/>
      <c r="EVQ50" s="15"/>
      <c r="EVR50" s="15"/>
      <c r="EVS50" s="171"/>
      <c r="EVT50" s="15"/>
      <c r="EVU50" s="15"/>
      <c r="EVV50" s="15"/>
      <c r="EVW50" s="171"/>
      <c r="EVX50" s="15"/>
      <c r="EVY50" s="15"/>
      <c r="EVZ50" s="15"/>
      <c r="EWA50" s="171"/>
      <c r="EWB50" s="15"/>
      <c r="EWC50" s="15"/>
      <c r="EWD50" s="15"/>
      <c r="EWE50" s="171"/>
      <c r="EWF50" s="15"/>
      <c r="EWG50" s="15"/>
      <c r="EWH50" s="15"/>
      <c r="EWI50" s="171"/>
      <c r="EWJ50" s="15"/>
      <c r="EWK50" s="15"/>
      <c r="EWL50" s="15"/>
      <c r="EWM50" s="171"/>
      <c r="EWN50" s="15"/>
      <c r="EWO50" s="15"/>
      <c r="EWP50" s="15"/>
      <c r="EWQ50" s="171"/>
      <c r="EWR50" s="15"/>
      <c r="EWS50" s="15"/>
      <c r="EWT50" s="15"/>
      <c r="EWU50" s="171"/>
      <c r="EWV50" s="15"/>
      <c r="EWW50" s="15"/>
      <c r="EWX50" s="15"/>
      <c r="EWY50" s="171"/>
      <c r="EWZ50" s="15"/>
      <c r="EXA50" s="15"/>
      <c r="EXB50" s="15"/>
      <c r="EXC50" s="171"/>
      <c r="EXD50" s="15"/>
      <c r="EXE50" s="15"/>
      <c r="EXF50" s="15"/>
      <c r="EXG50" s="171"/>
      <c r="EXH50" s="15"/>
      <c r="EXI50" s="15"/>
      <c r="EXJ50" s="15"/>
      <c r="EXK50" s="171"/>
      <c r="EXL50" s="15"/>
      <c r="EXM50" s="15"/>
      <c r="EXN50" s="15"/>
      <c r="EXO50" s="171"/>
      <c r="EXP50" s="15"/>
      <c r="EXQ50" s="15"/>
      <c r="EXR50" s="15"/>
      <c r="EXS50" s="171"/>
      <c r="EXT50" s="15"/>
      <c r="EXU50" s="15"/>
      <c r="EXV50" s="15"/>
      <c r="EXW50" s="171"/>
      <c r="EXX50" s="15"/>
      <c r="EXY50" s="15"/>
      <c r="EXZ50" s="15"/>
      <c r="EYA50" s="171"/>
      <c r="EYB50" s="15"/>
      <c r="EYC50" s="15"/>
      <c r="EYD50" s="15"/>
      <c r="EYE50" s="171"/>
      <c r="EYF50" s="15"/>
      <c r="EYG50" s="15"/>
      <c r="EYH50" s="15"/>
      <c r="EYI50" s="171"/>
      <c r="EYJ50" s="15"/>
      <c r="EYK50" s="15"/>
      <c r="EYL50" s="15"/>
      <c r="EYM50" s="171"/>
      <c r="EYN50" s="15"/>
      <c r="EYO50" s="15"/>
      <c r="EYP50" s="15"/>
      <c r="EYQ50" s="171"/>
      <c r="EYR50" s="15"/>
      <c r="EYS50" s="15"/>
      <c r="EYT50" s="15"/>
      <c r="EYU50" s="171"/>
      <c r="EYV50" s="15"/>
      <c r="EYW50" s="15"/>
      <c r="EYX50" s="15"/>
      <c r="EYY50" s="171"/>
      <c r="EYZ50" s="15"/>
      <c r="EZA50" s="15"/>
      <c r="EZB50" s="15"/>
      <c r="EZC50" s="171"/>
      <c r="EZD50" s="15"/>
      <c r="EZE50" s="15"/>
      <c r="EZF50" s="15"/>
      <c r="EZG50" s="171"/>
      <c r="EZH50" s="15"/>
      <c r="EZI50" s="15"/>
      <c r="EZJ50" s="15"/>
      <c r="EZK50" s="171"/>
      <c r="EZL50" s="15"/>
      <c r="EZM50" s="15"/>
      <c r="EZN50" s="15"/>
      <c r="EZO50" s="171"/>
      <c r="EZP50" s="15"/>
      <c r="EZQ50" s="15"/>
      <c r="EZR50" s="15"/>
      <c r="EZS50" s="171"/>
      <c r="EZT50" s="15"/>
      <c r="EZU50" s="15"/>
      <c r="EZV50" s="15"/>
      <c r="EZW50" s="171"/>
      <c r="EZX50" s="15"/>
      <c r="EZY50" s="15"/>
      <c r="EZZ50" s="15"/>
      <c r="FAA50" s="171"/>
      <c r="FAB50" s="15"/>
      <c r="FAC50" s="15"/>
      <c r="FAD50" s="15"/>
      <c r="FAE50" s="171"/>
      <c r="FAF50" s="15"/>
      <c r="FAG50" s="15"/>
      <c r="FAH50" s="15"/>
      <c r="FAI50" s="171"/>
      <c r="FAJ50" s="15"/>
      <c r="FAK50" s="15"/>
      <c r="FAL50" s="15"/>
      <c r="FAM50" s="171"/>
      <c r="FAN50" s="15"/>
      <c r="FAO50" s="15"/>
      <c r="FAP50" s="15"/>
      <c r="FAQ50" s="171"/>
      <c r="FAR50" s="15"/>
      <c r="FAS50" s="15"/>
      <c r="FAT50" s="15"/>
      <c r="FAU50" s="171"/>
      <c r="FAV50" s="15"/>
      <c r="FAW50" s="15"/>
      <c r="FAX50" s="15"/>
      <c r="FAY50" s="171"/>
      <c r="FAZ50" s="15"/>
      <c r="FBA50" s="15"/>
      <c r="FBB50" s="15"/>
      <c r="FBC50" s="171"/>
      <c r="FBD50" s="15"/>
      <c r="FBE50" s="15"/>
      <c r="FBF50" s="15"/>
      <c r="FBG50" s="171"/>
      <c r="FBH50" s="15"/>
      <c r="FBI50" s="15"/>
      <c r="FBJ50" s="15"/>
      <c r="FBK50" s="171"/>
      <c r="FBL50" s="15"/>
      <c r="FBM50" s="15"/>
      <c r="FBN50" s="15"/>
      <c r="FBO50" s="171"/>
      <c r="FBP50" s="15"/>
      <c r="FBQ50" s="15"/>
      <c r="FBR50" s="15"/>
      <c r="FBS50" s="171"/>
      <c r="FBT50" s="15"/>
      <c r="FBU50" s="15"/>
      <c r="FBV50" s="15"/>
      <c r="FBW50" s="171"/>
      <c r="FBX50" s="15"/>
      <c r="FBY50" s="15"/>
      <c r="FBZ50" s="15"/>
      <c r="FCA50" s="171"/>
      <c r="FCB50" s="15"/>
      <c r="FCC50" s="15"/>
      <c r="FCD50" s="15"/>
      <c r="FCE50" s="171"/>
      <c r="FCF50" s="15"/>
      <c r="FCG50" s="15"/>
      <c r="FCH50" s="15"/>
      <c r="FCI50" s="171"/>
      <c r="FCJ50" s="15"/>
      <c r="FCK50" s="15"/>
      <c r="FCL50" s="15"/>
      <c r="FCM50" s="171"/>
      <c r="FCN50" s="15"/>
      <c r="FCO50" s="15"/>
      <c r="FCP50" s="15"/>
      <c r="FCQ50" s="171"/>
      <c r="FCR50" s="15"/>
      <c r="FCS50" s="15"/>
      <c r="FCT50" s="15"/>
      <c r="FCU50" s="171"/>
      <c r="FCV50" s="15"/>
      <c r="FCW50" s="15"/>
      <c r="FCX50" s="15"/>
      <c r="FCY50" s="171"/>
      <c r="FCZ50" s="15"/>
      <c r="FDA50" s="15"/>
      <c r="FDB50" s="15"/>
      <c r="FDC50" s="171"/>
      <c r="FDD50" s="15"/>
      <c r="FDE50" s="15"/>
      <c r="FDF50" s="15"/>
      <c r="FDG50" s="171"/>
      <c r="FDH50" s="15"/>
      <c r="FDI50" s="15"/>
      <c r="FDJ50" s="15"/>
      <c r="FDK50" s="171"/>
      <c r="FDL50" s="15"/>
      <c r="FDM50" s="15"/>
      <c r="FDN50" s="15"/>
      <c r="FDO50" s="171"/>
      <c r="FDP50" s="15"/>
      <c r="FDQ50" s="15"/>
      <c r="FDR50" s="15"/>
      <c r="FDS50" s="171"/>
      <c r="FDT50" s="15"/>
      <c r="FDU50" s="15"/>
      <c r="FDV50" s="15"/>
      <c r="FDW50" s="171"/>
      <c r="FDX50" s="15"/>
      <c r="FDY50" s="15"/>
      <c r="FDZ50" s="15"/>
      <c r="FEA50" s="171"/>
      <c r="FEB50" s="15"/>
      <c r="FEC50" s="15"/>
      <c r="FED50" s="15"/>
      <c r="FEE50" s="171"/>
      <c r="FEF50" s="15"/>
      <c r="FEG50" s="15"/>
      <c r="FEH50" s="15"/>
      <c r="FEI50" s="171"/>
      <c r="FEJ50" s="15"/>
      <c r="FEK50" s="15"/>
      <c r="FEL50" s="15"/>
      <c r="FEM50" s="171"/>
      <c r="FEN50" s="15"/>
      <c r="FEO50" s="15"/>
      <c r="FEP50" s="15"/>
      <c r="FEQ50" s="171"/>
      <c r="FER50" s="15"/>
      <c r="FES50" s="15"/>
      <c r="FET50" s="15"/>
      <c r="FEU50" s="171"/>
      <c r="FEV50" s="15"/>
      <c r="FEW50" s="15"/>
      <c r="FEX50" s="15"/>
      <c r="FEY50" s="171"/>
      <c r="FEZ50" s="15"/>
      <c r="FFA50" s="15"/>
      <c r="FFB50" s="15"/>
      <c r="FFC50" s="171"/>
      <c r="FFD50" s="15"/>
      <c r="FFE50" s="15"/>
      <c r="FFF50" s="15"/>
      <c r="FFG50" s="171"/>
      <c r="FFH50" s="15"/>
      <c r="FFI50" s="15"/>
      <c r="FFJ50" s="15"/>
      <c r="FFK50" s="171"/>
      <c r="FFL50" s="15"/>
      <c r="FFM50" s="15"/>
      <c r="FFN50" s="15"/>
      <c r="FFO50" s="171"/>
      <c r="FFP50" s="15"/>
      <c r="FFQ50" s="15"/>
      <c r="FFR50" s="15"/>
      <c r="FFS50" s="171"/>
      <c r="FFT50" s="15"/>
      <c r="FFU50" s="15"/>
      <c r="FFV50" s="15"/>
      <c r="FFW50" s="171"/>
      <c r="FFX50" s="15"/>
      <c r="FFY50" s="15"/>
      <c r="FFZ50" s="15"/>
      <c r="FGA50" s="171"/>
      <c r="FGB50" s="15"/>
      <c r="FGC50" s="15"/>
      <c r="FGD50" s="15"/>
      <c r="FGE50" s="171"/>
      <c r="FGF50" s="15"/>
      <c r="FGG50" s="15"/>
      <c r="FGH50" s="15"/>
      <c r="FGI50" s="171"/>
      <c r="FGJ50" s="15"/>
      <c r="FGK50" s="15"/>
      <c r="FGL50" s="15"/>
      <c r="FGM50" s="171"/>
      <c r="FGN50" s="15"/>
      <c r="FGO50" s="15"/>
      <c r="FGP50" s="15"/>
      <c r="FGQ50" s="171"/>
      <c r="FGR50" s="15"/>
      <c r="FGS50" s="15"/>
      <c r="FGT50" s="15"/>
      <c r="FGU50" s="171"/>
      <c r="FGV50" s="15"/>
      <c r="FGW50" s="15"/>
      <c r="FGX50" s="15"/>
      <c r="FGY50" s="171"/>
      <c r="FGZ50" s="15"/>
      <c r="FHA50" s="15"/>
      <c r="FHB50" s="15"/>
      <c r="FHC50" s="171"/>
      <c r="FHD50" s="15"/>
      <c r="FHE50" s="15"/>
      <c r="FHF50" s="15"/>
      <c r="FHG50" s="171"/>
      <c r="FHH50" s="15"/>
      <c r="FHI50" s="15"/>
      <c r="FHJ50" s="15"/>
      <c r="FHK50" s="171"/>
      <c r="FHL50" s="15"/>
      <c r="FHM50" s="15"/>
      <c r="FHN50" s="15"/>
      <c r="FHO50" s="171"/>
      <c r="FHP50" s="15"/>
      <c r="FHQ50" s="15"/>
      <c r="FHR50" s="15"/>
      <c r="FHS50" s="171"/>
      <c r="FHT50" s="15"/>
      <c r="FHU50" s="15"/>
      <c r="FHV50" s="15"/>
      <c r="FHW50" s="171"/>
      <c r="FHX50" s="15"/>
      <c r="FHY50" s="15"/>
      <c r="FHZ50" s="15"/>
      <c r="FIA50" s="171"/>
      <c r="FIB50" s="15"/>
      <c r="FIC50" s="15"/>
      <c r="FID50" s="15"/>
      <c r="FIE50" s="171"/>
      <c r="FIF50" s="15"/>
      <c r="FIG50" s="15"/>
      <c r="FIH50" s="15"/>
      <c r="FII50" s="171"/>
      <c r="FIJ50" s="15"/>
      <c r="FIK50" s="15"/>
      <c r="FIL50" s="15"/>
      <c r="FIM50" s="171"/>
      <c r="FIN50" s="15"/>
      <c r="FIO50" s="15"/>
      <c r="FIP50" s="15"/>
      <c r="FIQ50" s="171"/>
      <c r="FIR50" s="15"/>
      <c r="FIS50" s="15"/>
      <c r="FIT50" s="15"/>
      <c r="FIU50" s="171"/>
      <c r="FIV50" s="15"/>
      <c r="FIW50" s="15"/>
      <c r="FIX50" s="15"/>
      <c r="FIY50" s="171"/>
      <c r="FIZ50" s="15"/>
      <c r="FJA50" s="15"/>
      <c r="FJB50" s="15"/>
      <c r="FJC50" s="171"/>
      <c r="FJD50" s="15"/>
      <c r="FJE50" s="15"/>
      <c r="FJF50" s="15"/>
      <c r="FJG50" s="171"/>
      <c r="FJH50" s="15"/>
      <c r="FJI50" s="15"/>
      <c r="FJJ50" s="15"/>
      <c r="FJK50" s="171"/>
      <c r="FJL50" s="15"/>
      <c r="FJM50" s="15"/>
      <c r="FJN50" s="15"/>
      <c r="FJO50" s="171"/>
      <c r="FJP50" s="15"/>
      <c r="FJQ50" s="15"/>
      <c r="FJR50" s="15"/>
      <c r="FJS50" s="171"/>
      <c r="FJT50" s="15"/>
      <c r="FJU50" s="15"/>
      <c r="FJV50" s="15"/>
      <c r="FJW50" s="171"/>
      <c r="FJX50" s="15"/>
      <c r="FJY50" s="15"/>
      <c r="FJZ50" s="15"/>
      <c r="FKA50" s="171"/>
      <c r="FKB50" s="15"/>
      <c r="FKC50" s="15"/>
      <c r="FKD50" s="15"/>
      <c r="FKE50" s="171"/>
      <c r="FKF50" s="15"/>
      <c r="FKG50" s="15"/>
      <c r="FKH50" s="15"/>
      <c r="FKI50" s="171"/>
      <c r="FKJ50" s="15"/>
      <c r="FKK50" s="15"/>
      <c r="FKL50" s="15"/>
      <c r="FKM50" s="171"/>
      <c r="FKN50" s="15"/>
      <c r="FKO50" s="15"/>
      <c r="FKP50" s="15"/>
      <c r="FKQ50" s="171"/>
      <c r="FKR50" s="15"/>
      <c r="FKS50" s="15"/>
      <c r="FKT50" s="15"/>
      <c r="FKU50" s="171"/>
      <c r="FKV50" s="15"/>
      <c r="FKW50" s="15"/>
      <c r="FKX50" s="15"/>
      <c r="FKY50" s="171"/>
      <c r="FKZ50" s="15"/>
      <c r="FLA50" s="15"/>
      <c r="FLB50" s="15"/>
      <c r="FLC50" s="171"/>
      <c r="FLD50" s="15"/>
      <c r="FLE50" s="15"/>
      <c r="FLF50" s="15"/>
      <c r="FLG50" s="171"/>
      <c r="FLH50" s="15"/>
      <c r="FLI50" s="15"/>
      <c r="FLJ50" s="15"/>
      <c r="FLK50" s="171"/>
      <c r="FLL50" s="15"/>
      <c r="FLM50" s="15"/>
      <c r="FLN50" s="15"/>
      <c r="FLO50" s="171"/>
      <c r="FLP50" s="15"/>
      <c r="FLQ50" s="15"/>
      <c r="FLR50" s="15"/>
      <c r="FLS50" s="171"/>
      <c r="FLT50" s="15"/>
      <c r="FLU50" s="15"/>
      <c r="FLV50" s="15"/>
      <c r="FLW50" s="171"/>
      <c r="FLX50" s="15"/>
      <c r="FLY50" s="15"/>
      <c r="FLZ50" s="15"/>
      <c r="FMA50" s="171"/>
      <c r="FMB50" s="15"/>
      <c r="FMC50" s="15"/>
      <c r="FMD50" s="15"/>
      <c r="FME50" s="171"/>
      <c r="FMF50" s="15"/>
      <c r="FMG50" s="15"/>
      <c r="FMH50" s="15"/>
      <c r="FMI50" s="171"/>
      <c r="FMJ50" s="15"/>
      <c r="FMK50" s="15"/>
      <c r="FML50" s="15"/>
      <c r="FMM50" s="171"/>
      <c r="FMN50" s="15"/>
      <c r="FMO50" s="15"/>
      <c r="FMP50" s="15"/>
      <c r="FMQ50" s="171"/>
      <c r="FMR50" s="15"/>
      <c r="FMS50" s="15"/>
      <c r="FMT50" s="15"/>
      <c r="FMU50" s="171"/>
      <c r="FMV50" s="15"/>
      <c r="FMW50" s="15"/>
      <c r="FMX50" s="15"/>
      <c r="FMY50" s="171"/>
      <c r="FMZ50" s="15"/>
      <c r="FNA50" s="15"/>
      <c r="FNB50" s="15"/>
      <c r="FNC50" s="171"/>
      <c r="FND50" s="15"/>
      <c r="FNE50" s="15"/>
      <c r="FNF50" s="15"/>
      <c r="FNG50" s="171"/>
      <c r="FNH50" s="15"/>
      <c r="FNI50" s="15"/>
      <c r="FNJ50" s="15"/>
      <c r="FNK50" s="171"/>
      <c r="FNL50" s="15"/>
      <c r="FNM50" s="15"/>
      <c r="FNN50" s="15"/>
      <c r="FNO50" s="171"/>
      <c r="FNP50" s="15"/>
      <c r="FNQ50" s="15"/>
      <c r="FNR50" s="15"/>
      <c r="FNS50" s="171"/>
      <c r="FNT50" s="15"/>
      <c r="FNU50" s="15"/>
      <c r="FNV50" s="15"/>
      <c r="FNW50" s="171"/>
      <c r="FNX50" s="15"/>
      <c r="FNY50" s="15"/>
      <c r="FNZ50" s="15"/>
      <c r="FOA50" s="171"/>
      <c r="FOB50" s="15"/>
      <c r="FOC50" s="15"/>
      <c r="FOD50" s="15"/>
      <c r="FOE50" s="171"/>
      <c r="FOF50" s="15"/>
      <c r="FOG50" s="15"/>
      <c r="FOH50" s="15"/>
      <c r="FOI50" s="171"/>
      <c r="FOJ50" s="15"/>
      <c r="FOK50" s="15"/>
      <c r="FOL50" s="15"/>
      <c r="FOM50" s="171"/>
      <c r="FON50" s="15"/>
      <c r="FOO50" s="15"/>
      <c r="FOP50" s="15"/>
      <c r="FOQ50" s="171"/>
      <c r="FOR50" s="15"/>
      <c r="FOS50" s="15"/>
      <c r="FOT50" s="15"/>
      <c r="FOU50" s="171"/>
      <c r="FOV50" s="15"/>
      <c r="FOW50" s="15"/>
      <c r="FOX50" s="15"/>
      <c r="FOY50" s="171"/>
      <c r="FOZ50" s="15"/>
      <c r="FPA50" s="15"/>
      <c r="FPB50" s="15"/>
      <c r="FPC50" s="171"/>
      <c r="FPD50" s="15"/>
      <c r="FPE50" s="15"/>
      <c r="FPF50" s="15"/>
      <c r="FPG50" s="171"/>
      <c r="FPH50" s="15"/>
      <c r="FPI50" s="15"/>
      <c r="FPJ50" s="15"/>
      <c r="FPK50" s="171"/>
      <c r="FPL50" s="15"/>
      <c r="FPM50" s="15"/>
      <c r="FPN50" s="15"/>
      <c r="FPO50" s="171"/>
      <c r="FPP50" s="15"/>
      <c r="FPQ50" s="15"/>
      <c r="FPR50" s="15"/>
      <c r="FPS50" s="171"/>
      <c r="FPT50" s="15"/>
      <c r="FPU50" s="15"/>
      <c r="FPV50" s="15"/>
      <c r="FPW50" s="171"/>
      <c r="FPX50" s="15"/>
      <c r="FPY50" s="15"/>
      <c r="FPZ50" s="15"/>
      <c r="FQA50" s="171"/>
      <c r="FQB50" s="15"/>
      <c r="FQC50" s="15"/>
      <c r="FQD50" s="15"/>
      <c r="FQE50" s="171"/>
      <c r="FQF50" s="15"/>
      <c r="FQG50" s="15"/>
      <c r="FQH50" s="15"/>
      <c r="FQI50" s="171"/>
      <c r="FQJ50" s="15"/>
      <c r="FQK50" s="15"/>
      <c r="FQL50" s="15"/>
      <c r="FQM50" s="171"/>
      <c r="FQN50" s="15"/>
      <c r="FQO50" s="15"/>
      <c r="FQP50" s="15"/>
      <c r="FQQ50" s="171"/>
      <c r="FQR50" s="15"/>
      <c r="FQS50" s="15"/>
      <c r="FQT50" s="15"/>
      <c r="FQU50" s="171"/>
      <c r="FQV50" s="15"/>
      <c r="FQW50" s="15"/>
      <c r="FQX50" s="15"/>
      <c r="FQY50" s="171"/>
      <c r="FQZ50" s="15"/>
      <c r="FRA50" s="15"/>
      <c r="FRB50" s="15"/>
      <c r="FRC50" s="171"/>
      <c r="FRD50" s="15"/>
      <c r="FRE50" s="15"/>
      <c r="FRF50" s="15"/>
      <c r="FRG50" s="171"/>
      <c r="FRH50" s="15"/>
      <c r="FRI50" s="15"/>
      <c r="FRJ50" s="15"/>
      <c r="FRK50" s="171"/>
      <c r="FRL50" s="15"/>
      <c r="FRM50" s="15"/>
      <c r="FRN50" s="15"/>
      <c r="FRO50" s="171"/>
      <c r="FRP50" s="15"/>
      <c r="FRQ50" s="15"/>
      <c r="FRR50" s="15"/>
      <c r="FRS50" s="171"/>
      <c r="FRT50" s="15"/>
      <c r="FRU50" s="15"/>
      <c r="FRV50" s="15"/>
      <c r="FRW50" s="171"/>
      <c r="FRX50" s="15"/>
      <c r="FRY50" s="15"/>
      <c r="FRZ50" s="15"/>
      <c r="FSA50" s="171"/>
      <c r="FSB50" s="15"/>
      <c r="FSC50" s="15"/>
      <c r="FSD50" s="15"/>
      <c r="FSE50" s="171"/>
      <c r="FSF50" s="15"/>
      <c r="FSG50" s="15"/>
      <c r="FSH50" s="15"/>
      <c r="FSI50" s="171"/>
      <c r="FSJ50" s="15"/>
      <c r="FSK50" s="15"/>
      <c r="FSL50" s="15"/>
      <c r="FSM50" s="171"/>
      <c r="FSN50" s="15"/>
      <c r="FSO50" s="15"/>
      <c r="FSP50" s="15"/>
      <c r="FSQ50" s="171"/>
      <c r="FSR50" s="15"/>
      <c r="FSS50" s="15"/>
      <c r="FST50" s="15"/>
      <c r="FSU50" s="171"/>
      <c r="FSV50" s="15"/>
      <c r="FSW50" s="15"/>
      <c r="FSX50" s="15"/>
      <c r="FSY50" s="171"/>
      <c r="FSZ50" s="15"/>
      <c r="FTA50" s="15"/>
      <c r="FTB50" s="15"/>
      <c r="FTC50" s="171"/>
      <c r="FTD50" s="15"/>
      <c r="FTE50" s="15"/>
      <c r="FTF50" s="15"/>
      <c r="FTG50" s="171"/>
      <c r="FTH50" s="15"/>
      <c r="FTI50" s="15"/>
      <c r="FTJ50" s="15"/>
      <c r="FTK50" s="171"/>
      <c r="FTL50" s="15"/>
      <c r="FTM50" s="15"/>
      <c r="FTN50" s="15"/>
      <c r="FTO50" s="171"/>
      <c r="FTP50" s="15"/>
      <c r="FTQ50" s="15"/>
      <c r="FTR50" s="15"/>
      <c r="FTS50" s="171"/>
      <c r="FTT50" s="15"/>
      <c r="FTU50" s="15"/>
      <c r="FTV50" s="15"/>
      <c r="FTW50" s="171"/>
      <c r="FTX50" s="15"/>
      <c r="FTY50" s="15"/>
      <c r="FTZ50" s="15"/>
      <c r="FUA50" s="171"/>
      <c r="FUB50" s="15"/>
      <c r="FUC50" s="15"/>
      <c r="FUD50" s="15"/>
      <c r="FUE50" s="171"/>
      <c r="FUF50" s="15"/>
      <c r="FUG50" s="15"/>
      <c r="FUH50" s="15"/>
      <c r="FUI50" s="171"/>
      <c r="FUJ50" s="15"/>
      <c r="FUK50" s="15"/>
      <c r="FUL50" s="15"/>
      <c r="FUM50" s="171"/>
      <c r="FUN50" s="15"/>
      <c r="FUO50" s="15"/>
      <c r="FUP50" s="15"/>
      <c r="FUQ50" s="171"/>
      <c r="FUR50" s="15"/>
      <c r="FUS50" s="15"/>
      <c r="FUT50" s="15"/>
      <c r="FUU50" s="171"/>
      <c r="FUV50" s="15"/>
      <c r="FUW50" s="15"/>
      <c r="FUX50" s="15"/>
      <c r="FUY50" s="171"/>
      <c r="FUZ50" s="15"/>
      <c r="FVA50" s="15"/>
      <c r="FVB50" s="15"/>
      <c r="FVC50" s="171"/>
      <c r="FVD50" s="15"/>
      <c r="FVE50" s="15"/>
      <c r="FVF50" s="15"/>
      <c r="FVG50" s="171"/>
      <c r="FVH50" s="15"/>
      <c r="FVI50" s="15"/>
      <c r="FVJ50" s="15"/>
      <c r="FVK50" s="171"/>
      <c r="FVL50" s="15"/>
      <c r="FVM50" s="15"/>
      <c r="FVN50" s="15"/>
      <c r="FVO50" s="171"/>
      <c r="FVP50" s="15"/>
      <c r="FVQ50" s="15"/>
      <c r="FVR50" s="15"/>
      <c r="FVS50" s="171"/>
      <c r="FVT50" s="15"/>
      <c r="FVU50" s="15"/>
      <c r="FVV50" s="15"/>
      <c r="FVW50" s="171"/>
      <c r="FVX50" s="15"/>
      <c r="FVY50" s="15"/>
      <c r="FVZ50" s="15"/>
      <c r="FWA50" s="171"/>
      <c r="FWB50" s="15"/>
      <c r="FWC50" s="15"/>
      <c r="FWD50" s="15"/>
      <c r="FWE50" s="171"/>
      <c r="FWF50" s="15"/>
      <c r="FWG50" s="15"/>
      <c r="FWH50" s="15"/>
      <c r="FWI50" s="171"/>
      <c r="FWJ50" s="15"/>
      <c r="FWK50" s="15"/>
      <c r="FWL50" s="15"/>
      <c r="FWM50" s="171"/>
      <c r="FWN50" s="15"/>
      <c r="FWO50" s="15"/>
      <c r="FWP50" s="15"/>
      <c r="FWQ50" s="171"/>
      <c r="FWR50" s="15"/>
      <c r="FWS50" s="15"/>
      <c r="FWT50" s="15"/>
      <c r="FWU50" s="171"/>
      <c r="FWV50" s="15"/>
      <c r="FWW50" s="15"/>
      <c r="FWX50" s="15"/>
      <c r="FWY50" s="171"/>
      <c r="FWZ50" s="15"/>
      <c r="FXA50" s="15"/>
      <c r="FXB50" s="15"/>
      <c r="FXC50" s="171"/>
      <c r="FXD50" s="15"/>
      <c r="FXE50" s="15"/>
      <c r="FXF50" s="15"/>
      <c r="FXG50" s="171"/>
      <c r="FXH50" s="15"/>
      <c r="FXI50" s="15"/>
      <c r="FXJ50" s="15"/>
      <c r="FXK50" s="171"/>
      <c r="FXL50" s="15"/>
      <c r="FXM50" s="15"/>
      <c r="FXN50" s="15"/>
      <c r="FXO50" s="171"/>
      <c r="FXP50" s="15"/>
      <c r="FXQ50" s="15"/>
      <c r="FXR50" s="15"/>
      <c r="FXS50" s="171"/>
      <c r="FXT50" s="15"/>
      <c r="FXU50" s="15"/>
      <c r="FXV50" s="15"/>
      <c r="FXW50" s="171"/>
      <c r="FXX50" s="15"/>
      <c r="FXY50" s="15"/>
      <c r="FXZ50" s="15"/>
      <c r="FYA50" s="171"/>
      <c r="FYB50" s="15"/>
      <c r="FYC50" s="15"/>
      <c r="FYD50" s="15"/>
      <c r="FYE50" s="171"/>
      <c r="FYF50" s="15"/>
      <c r="FYG50" s="15"/>
      <c r="FYH50" s="15"/>
      <c r="FYI50" s="171"/>
      <c r="FYJ50" s="15"/>
      <c r="FYK50" s="15"/>
      <c r="FYL50" s="15"/>
      <c r="FYM50" s="171"/>
      <c r="FYN50" s="15"/>
      <c r="FYO50" s="15"/>
      <c r="FYP50" s="15"/>
      <c r="FYQ50" s="171"/>
      <c r="FYR50" s="15"/>
      <c r="FYS50" s="15"/>
      <c r="FYT50" s="15"/>
      <c r="FYU50" s="171"/>
      <c r="FYV50" s="15"/>
      <c r="FYW50" s="15"/>
      <c r="FYX50" s="15"/>
      <c r="FYY50" s="171"/>
      <c r="FYZ50" s="15"/>
      <c r="FZA50" s="15"/>
      <c r="FZB50" s="15"/>
      <c r="FZC50" s="171"/>
      <c r="FZD50" s="15"/>
      <c r="FZE50" s="15"/>
      <c r="FZF50" s="15"/>
      <c r="FZG50" s="171"/>
      <c r="FZH50" s="15"/>
      <c r="FZI50" s="15"/>
      <c r="FZJ50" s="15"/>
      <c r="FZK50" s="171"/>
      <c r="FZL50" s="15"/>
      <c r="FZM50" s="15"/>
      <c r="FZN50" s="15"/>
      <c r="FZO50" s="171"/>
      <c r="FZP50" s="15"/>
      <c r="FZQ50" s="15"/>
      <c r="FZR50" s="15"/>
      <c r="FZS50" s="171"/>
      <c r="FZT50" s="15"/>
      <c r="FZU50" s="15"/>
      <c r="FZV50" s="15"/>
      <c r="FZW50" s="171"/>
      <c r="FZX50" s="15"/>
      <c r="FZY50" s="15"/>
      <c r="FZZ50" s="15"/>
      <c r="GAA50" s="171"/>
      <c r="GAB50" s="15"/>
      <c r="GAC50" s="15"/>
      <c r="GAD50" s="15"/>
      <c r="GAE50" s="171"/>
      <c r="GAF50" s="15"/>
      <c r="GAG50" s="15"/>
      <c r="GAH50" s="15"/>
      <c r="GAI50" s="171"/>
      <c r="GAJ50" s="15"/>
      <c r="GAK50" s="15"/>
      <c r="GAL50" s="15"/>
      <c r="GAM50" s="171"/>
      <c r="GAN50" s="15"/>
      <c r="GAO50" s="15"/>
      <c r="GAP50" s="15"/>
      <c r="GAQ50" s="171"/>
      <c r="GAR50" s="15"/>
      <c r="GAS50" s="15"/>
      <c r="GAT50" s="15"/>
      <c r="GAU50" s="171"/>
      <c r="GAV50" s="15"/>
      <c r="GAW50" s="15"/>
      <c r="GAX50" s="15"/>
      <c r="GAY50" s="171"/>
      <c r="GAZ50" s="15"/>
      <c r="GBA50" s="15"/>
      <c r="GBB50" s="15"/>
      <c r="GBC50" s="171"/>
      <c r="GBD50" s="15"/>
      <c r="GBE50" s="15"/>
      <c r="GBF50" s="15"/>
      <c r="GBG50" s="171"/>
      <c r="GBH50" s="15"/>
      <c r="GBI50" s="15"/>
      <c r="GBJ50" s="15"/>
      <c r="GBK50" s="171"/>
      <c r="GBL50" s="15"/>
      <c r="GBM50" s="15"/>
      <c r="GBN50" s="15"/>
      <c r="GBO50" s="171"/>
      <c r="GBP50" s="15"/>
      <c r="GBQ50" s="15"/>
      <c r="GBR50" s="15"/>
      <c r="GBS50" s="171"/>
      <c r="GBT50" s="15"/>
      <c r="GBU50" s="15"/>
      <c r="GBV50" s="15"/>
      <c r="GBW50" s="171"/>
      <c r="GBX50" s="15"/>
      <c r="GBY50" s="15"/>
      <c r="GBZ50" s="15"/>
      <c r="GCA50" s="171"/>
      <c r="GCB50" s="15"/>
      <c r="GCC50" s="15"/>
      <c r="GCD50" s="15"/>
      <c r="GCE50" s="171"/>
      <c r="GCF50" s="15"/>
      <c r="GCG50" s="15"/>
      <c r="GCH50" s="15"/>
      <c r="GCI50" s="171"/>
      <c r="GCJ50" s="15"/>
      <c r="GCK50" s="15"/>
      <c r="GCL50" s="15"/>
      <c r="GCM50" s="171"/>
      <c r="GCN50" s="15"/>
      <c r="GCO50" s="15"/>
      <c r="GCP50" s="15"/>
      <c r="GCQ50" s="171"/>
      <c r="GCR50" s="15"/>
      <c r="GCS50" s="15"/>
      <c r="GCT50" s="15"/>
      <c r="GCU50" s="171"/>
      <c r="GCV50" s="15"/>
      <c r="GCW50" s="15"/>
      <c r="GCX50" s="15"/>
      <c r="GCY50" s="171"/>
      <c r="GCZ50" s="15"/>
      <c r="GDA50" s="15"/>
      <c r="GDB50" s="15"/>
      <c r="GDC50" s="171"/>
      <c r="GDD50" s="15"/>
      <c r="GDE50" s="15"/>
      <c r="GDF50" s="15"/>
      <c r="GDG50" s="171"/>
      <c r="GDH50" s="15"/>
      <c r="GDI50" s="15"/>
      <c r="GDJ50" s="15"/>
      <c r="GDK50" s="171"/>
      <c r="GDL50" s="15"/>
      <c r="GDM50" s="15"/>
      <c r="GDN50" s="15"/>
      <c r="GDO50" s="171"/>
      <c r="GDP50" s="15"/>
      <c r="GDQ50" s="15"/>
      <c r="GDR50" s="15"/>
      <c r="GDS50" s="171"/>
      <c r="GDT50" s="15"/>
      <c r="GDU50" s="15"/>
      <c r="GDV50" s="15"/>
      <c r="GDW50" s="171"/>
      <c r="GDX50" s="15"/>
      <c r="GDY50" s="15"/>
      <c r="GDZ50" s="15"/>
      <c r="GEA50" s="171"/>
      <c r="GEB50" s="15"/>
      <c r="GEC50" s="15"/>
      <c r="GED50" s="15"/>
      <c r="GEE50" s="171"/>
      <c r="GEF50" s="15"/>
      <c r="GEG50" s="15"/>
      <c r="GEH50" s="15"/>
      <c r="GEI50" s="171"/>
      <c r="GEJ50" s="15"/>
      <c r="GEK50" s="15"/>
      <c r="GEL50" s="15"/>
      <c r="GEM50" s="171"/>
      <c r="GEN50" s="15"/>
      <c r="GEO50" s="15"/>
      <c r="GEP50" s="15"/>
      <c r="GEQ50" s="171"/>
      <c r="GER50" s="15"/>
      <c r="GES50" s="15"/>
      <c r="GET50" s="15"/>
      <c r="GEU50" s="171"/>
      <c r="GEV50" s="15"/>
      <c r="GEW50" s="15"/>
      <c r="GEX50" s="15"/>
      <c r="GEY50" s="171"/>
      <c r="GEZ50" s="15"/>
      <c r="GFA50" s="15"/>
      <c r="GFB50" s="15"/>
      <c r="GFC50" s="171"/>
      <c r="GFD50" s="15"/>
      <c r="GFE50" s="15"/>
      <c r="GFF50" s="15"/>
      <c r="GFG50" s="171"/>
      <c r="GFH50" s="15"/>
      <c r="GFI50" s="15"/>
      <c r="GFJ50" s="15"/>
      <c r="GFK50" s="171"/>
      <c r="GFL50" s="15"/>
      <c r="GFM50" s="15"/>
      <c r="GFN50" s="15"/>
      <c r="GFO50" s="171"/>
      <c r="GFP50" s="15"/>
      <c r="GFQ50" s="15"/>
      <c r="GFR50" s="15"/>
      <c r="GFS50" s="171"/>
      <c r="GFT50" s="15"/>
      <c r="GFU50" s="15"/>
      <c r="GFV50" s="15"/>
      <c r="GFW50" s="171"/>
      <c r="GFX50" s="15"/>
      <c r="GFY50" s="15"/>
      <c r="GFZ50" s="15"/>
      <c r="GGA50" s="171"/>
      <c r="GGB50" s="15"/>
      <c r="GGC50" s="15"/>
      <c r="GGD50" s="15"/>
      <c r="GGE50" s="171"/>
      <c r="GGF50" s="15"/>
      <c r="GGG50" s="15"/>
      <c r="GGH50" s="15"/>
      <c r="GGI50" s="171"/>
      <c r="GGJ50" s="15"/>
      <c r="GGK50" s="15"/>
      <c r="GGL50" s="15"/>
      <c r="GGM50" s="171"/>
      <c r="GGN50" s="15"/>
      <c r="GGO50" s="15"/>
      <c r="GGP50" s="15"/>
      <c r="GGQ50" s="171"/>
      <c r="GGR50" s="15"/>
      <c r="GGS50" s="15"/>
      <c r="GGT50" s="15"/>
      <c r="GGU50" s="171"/>
      <c r="GGV50" s="15"/>
      <c r="GGW50" s="15"/>
      <c r="GGX50" s="15"/>
      <c r="GGY50" s="171"/>
      <c r="GGZ50" s="15"/>
      <c r="GHA50" s="15"/>
      <c r="GHB50" s="15"/>
      <c r="GHC50" s="171"/>
      <c r="GHD50" s="15"/>
      <c r="GHE50" s="15"/>
      <c r="GHF50" s="15"/>
      <c r="GHG50" s="171"/>
      <c r="GHH50" s="15"/>
      <c r="GHI50" s="15"/>
      <c r="GHJ50" s="15"/>
      <c r="GHK50" s="171"/>
      <c r="GHL50" s="15"/>
      <c r="GHM50" s="15"/>
      <c r="GHN50" s="15"/>
      <c r="GHO50" s="171"/>
      <c r="GHP50" s="15"/>
      <c r="GHQ50" s="15"/>
      <c r="GHR50" s="15"/>
      <c r="GHS50" s="171"/>
      <c r="GHT50" s="15"/>
      <c r="GHU50" s="15"/>
      <c r="GHV50" s="15"/>
      <c r="GHW50" s="171"/>
      <c r="GHX50" s="15"/>
      <c r="GHY50" s="15"/>
      <c r="GHZ50" s="15"/>
      <c r="GIA50" s="171"/>
      <c r="GIB50" s="15"/>
      <c r="GIC50" s="15"/>
      <c r="GID50" s="15"/>
      <c r="GIE50" s="171"/>
      <c r="GIF50" s="15"/>
      <c r="GIG50" s="15"/>
      <c r="GIH50" s="15"/>
      <c r="GII50" s="171"/>
      <c r="GIJ50" s="15"/>
      <c r="GIK50" s="15"/>
      <c r="GIL50" s="15"/>
      <c r="GIM50" s="171"/>
      <c r="GIN50" s="15"/>
      <c r="GIO50" s="15"/>
      <c r="GIP50" s="15"/>
      <c r="GIQ50" s="171"/>
      <c r="GIR50" s="15"/>
      <c r="GIS50" s="15"/>
      <c r="GIT50" s="15"/>
      <c r="GIU50" s="171"/>
      <c r="GIV50" s="15"/>
      <c r="GIW50" s="15"/>
      <c r="GIX50" s="15"/>
      <c r="GIY50" s="171"/>
      <c r="GIZ50" s="15"/>
      <c r="GJA50" s="15"/>
      <c r="GJB50" s="15"/>
      <c r="GJC50" s="171"/>
      <c r="GJD50" s="15"/>
      <c r="GJE50" s="15"/>
      <c r="GJF50" s="15"/>
      <c r="GJG50" s="171"/>
      <c r="GJH50" s="15"/>
      <c r="GJI50" s="15"/>
      <c r="GJJ50" s="15"/>
      <c r="GJK50" s="171"/>
      <c r="GJL50" s="15"/>
      <c r="GJM50" s="15"/>
      <c r="GJN50" s="15"/>
      <c r="GJO50" s="171"/>
      <c r="GJP50" s="15"/>
      <c r="GJQ50" s="15"/>
      <c r="GJR50" s="15"/>
      <c r="GJS50" s="171"/>
      <c r="GJT50" s="15"/>
      <c r="GJU50" s="15"/>
      <c r="GJV50" s="15"/>
      <c r="GJW50" s="171"/>
      <c r="GJX50" s="15"/>
      <c r="GJY50" s="15"/>
      <c r="GJZ50" s="15"/>
      <c r="GKA50" s="171"/>
      <c r="GKB50" s="15"/>
      <c r="GKC50" s="15"/>
      <c r="GKD50" s="15"/>
      <c r="GKE50" s="171"/>
      <c r="GKF50" s="15"/>
      <c r="GKG50" s="15"/>
      <c r="GKH50" s="15"/>
      <c r="GKI50" s="171"/>
      <c r="GKJ50" s="15"/>
      <c r="GKK50" s="15"/>
      <c r="GKL50" s="15"/>
      <c r="GKM50" s="171"/>
      <c r="GKN50" s="15"/>
      <c r="GKO50" s="15"/>
      <c r="GKP50" s="15"/>
      <c r="GKQ50" s="171"/>
      <c r="GKR50" s="15"/>
      <c r="GKS50" s="15"/>
      <c r="GKT50" s="15"/>
      <c r="GKU50" s="171"/>
      <c r="GKV50" s="15"/>
      <c r="GKW50" s="15"/>
      <c r="GKX50" s="15"/>
      <c r="GKY50" s="171"/>
      <c r="GKZ50" s="15"/>
      <c r="GLA50" s="15"/>
      <c r="GLB50" s="15"/>
      <c r="GLC50" s="171"/>
      <c r="GLD50" s="15"/>
      <c r="GLE50" s="15"/>
      <c r="GLF50" s="15"/>
      <c r="GLG50" s="171"/>
      <c r="GLH50" s="15"/>
      <c r="GLI50" s="15"/>
      <c r="GLJ50" s="15"/>
      <c r="GLK50" s="171"/>
      <c r="GLL50" s="15"/>
      <c r="GLM50" s="15"/>
      <c r="GLN50" s="15"/>
      <c r="GLO50" s="171"/>
      <c r="GLP50" s="15"/>
      <c r="GLQ50" s="15"/>
      <c r="GLR50" s="15"/>
      <c r="GLS50" s="171"/>
      <c r="GLT50" s="15"/>
      <c r="GLU50" s="15"/>
      <c r="GLV50" s="15"/>
      <c r="GLW50" s="171"/>
      <c r="GLX50" s="15"/>
      <c r="GLY50" s="15"/>
      <c r="GLZ50" s="15"/>
      <c r="GMA50" s="171"/>
      <c r="GMB50" s="15"/>
      <c r="GMC50" s="15"/>
      <c r="GMD50" s="15"/>
      <c r="GME50" s="171"/>
      <c r="GMF50" s="15"/>
      <c r="GMG50" s="15"/>
      <c r="GMH50" s="15"/>
      <c r="GMI50" s="171"/>
      <c r="GMJ50" s="15"/>
      <c r="GMK50" s="15"/>
      <c r="GML50" s="15"/>
      <c r="GMM50" s="171"/>
      <c r="GMN50" s="15"/>
      <c r="GMO50" s="15"/>
      <c r="GMP50" s="15"/>
      <c r="GMQ50" s="171"/>
      <c r="GMR50" s="15"/>
      <c r="GMS50" s="15"/>
      <c r="GMT50" s="15"/>
      <c r="GMU50" s="171"/>
      <c r="GMV50" s="15"/>
      <c r="GMW50" s="15"/>
      <c r="GMX50" s="15"/>
      <c r="GMY50" s="171"/>
      <c r="GMZ50" s="15"/>
      <c r="GNA50" s="15"/>
      <c r="GNB50" s="15"/>
      <c r="GNC50" s="171"/>
      <c r="GND50" s="15"/>
      <c r="GNE50" s="15"/>
      <c r="GNF50" s="15"/>
      <c r="GNG50" s="171"/>
      <c r="GNH50" s="15"/>
      <c r="GNI50" s="15"/>
      <c r="GNJ50" s="15"/>
      <c r="GNK50" s="171"/>
      <c r="GNL50" s="15"/>
      <c r="GNM50" s="15"/>
      <c r="GNN50" s="15"/>
      <c r="GNO50" s="171"/>
      <c r="GNP50" s="15"/>
      <c r="GNQ50" s="15"/>
      <c r="GNR50" s="15"/>
      <c r="GNS50" s="171"/>
      <c r="GNT50" s="15"/>
      <c r="GNU50" s="15"/>
      <c r="GNV50" s="15"/>
      <c r="GNW50" s="171"/>
      <c r="GNX50" s="15"/>
      <c r="GNY50" s="15"/>
      <c r="GNZ50" s="15"/>
      <c r="GOA50" s="171"/>
      <c r="GOB50" s="15"/>
      <c r="GOC50" s="15"/>
      <c r="GOD50" s="15"/>
      <c r="GOE50" s="171"/>
      <c r="GOF50" s="15"/>
      <c r="GOG50" s="15"/>
      <c r="GOH50" s="15"/>
      <c r="GOI50" s="171"/>
      <c r="GOJ50" s="15"/>
      <c r="GOK50" s="15"/>
      <c r="GOL50" s="15"/>
      <c r="GOM50" s="171"/>
      <c r="GON50" s="15"/>
      <c r="GOO50" s="15"/>
      <c r="GOP50" s="15"/>
      <c r="GOQ50" s="171"/>
      <c r="GOR50" s="15"/>
      <c r="GOS50" s="15"/>
      <c r="GOT50" s="15"/>
      <c r="GOU50" s="171"/>
      <c r="GOV50" s="15"/>
      <c r="GOW50" s="15"/>
      <c r="GOX50" s="15"/>
      <c r="GOY50" s="171"/>
      <c r="GOZ50" s="15"/>
      <c r="GPA50" s="15"/>
      <c r="GPB50" s="15"/>
      <c r="GPC50" s="171"/>
      <c r="GPD50" s="15"/>
      <c r="GPE50" s="15"/>
      <c r="GPF50" s="15"/>
      <c r="GPG50" s="171"/>
      <c r="GPH50" s="15"/>
      <c r="GPI50" s="15"/>
      <c r="GPJ50" s="15"/>
      <c r="GPK50" s="171"/>
      <c r="GPL50" s="15"/>
      <c r="GPM50" s="15"/>
      <c r="GPN50" s="15"/>
      <c r="GPO50" s="171"/>
      <c r="GPP50" s="15"/>
      <c r="GPQ50" s="15"/>
      <c r="GPR50" s="15"/>
      <c r="GPS50" s="171"/>
      <c r="GPT50" s="15"/>
      <c r="GPU50" s="15"/>
      <c r="GPV50" s="15"/>
      <c r="GPW50" s="171"/>
      <c r="GPX50" s="15"/>
      <c r="GPY50" s="15"/>
      <c r="GPZ50" s="15"/>
      <c r="GQA50" s="171"/>
      <c r="GQB50" s="15"/>
      <c r="GQC50" s="15"/>
      <c r="GQD50" s="15"/>
      <c r="GQE50" s="171"/>
      <c r="GQF50" s="15"/>
      <c r="GQG50" s="15"/>
      <c r="GQH50" s="15"/>
      <c r="GQI50" s="171"/>
      <c r="GQJ50" s="15"/>
      <c r="GQK50" s="15"/>
      <c r="GQL50" s="15"/>
      <c r="GQM50" s="171"/>
      <c r="GQN50" s="15"/>
      <c r="GQO50" s="15"/>
      <c r="GQP50" s="15"/>
      <c r="GQQ50" s="171"/>
      <c r="GQR50" s="15"/>
      <c r="GQS50" s="15"/>
      <c r="GQT50" s="15"/>
      <c r="GQU50" s="171"/>
      <c r="GQV50" s="15"/>
      <c r="GQW50" s="15"/>
      <c r="GQX50" s="15"/>
      <c r="GQY50" s="171"/>
      <c r="GQZ50" s="15"/>
      <c r="GRA50" s="15"/>
      <c r="GRB50" s="15"/>
      <c r="GRC50" s="171"/>
      <c r="GRD50" s="15"/>
      <c r="GRE50" s="15"/>
      <c r="GRF50" s="15"/>
      <c r="GRG50" s="171"/>
      <c r="GRH50" s="15"/>
      <c r="GRI50" s="15"/>
      <c r="GRJ50" s="15"/>
      <c r="GRK50" s="171"/>
      <c r="GRL50" s="15"/>
      <c r="GRM50" s="15"/>
      <c r="GRN50" s="15"/>
      <c r="GRO50" s="171"/>
      <c r="GRP50" s="15"/>
      <c r="GRQ50" s="15"/>
      <c r="GRR50" s="15"/>
      <c r="GRS50" s="171"/>
      <c r="GRT50" s="15"/>
      <c r="GRU50" s="15"/>
      <c r="GRV50" s="15"/>
      <c r="GRW50" s="171"/>
      <c r="GRX50" s="15"/>
      <c r="GRY50" s="15"/>
      <c r="GRZ50" s="15"/>
      <c r="GSA50" s="171"/>
      <c r="GSB50" s="15"/>
      <c r="GSC50" s="15"/>
      <c r="GSD50" s="15"/>
      <c r="GSE50" s="171"/>
      <c r="GSF50" s="15"/>
      <c r="GSG50" s="15"/>
      <c r="GSH50" s="15"/>
      <c r="GSI50" s="171"/>
      <c r="GSJ50" s="15"/>
      <c r="GSK50" s="15"/>
      <c r="GSL50" s="15"/>
      <c r="GSM50" s="171"/>
      <c r="GSN50" s="15"/>
      <c r="GSO50" s="15"/>
      <c r="GSP50" s="15"/>
      <c r="GSQ50" s="171"/>
      <c r="GSR50" s="15"/>
      <c r="GSS50" s="15"/>
      <c r="GST50" s="15"/>
      <c r="GSU50" s="171"/>
      <c r="GSV50" s="15"/>
      <c r="GSW50" s="15"/>
      <c r="GSX50" s="15"/>
      <c r="GSY50" s="171"/>
      <c r="GSZ50" s="15"/>
      <c r="GTA50" s="15"/>
      <c r="GTB50" s="15"/>
      <c r="GTC50" s="171"/>
      <c r="GTD50" s="15"/>
      <c r="GTE50" s="15"/>
      <c r="GTF50" s="15"/>
      <c r="GTG50" s="171"/>
      <c r="GTH50" s="15"/>
      <c r="GTI50" s="15"/>
      <c r="GTJ50" s="15"/>
      <c r="GTK50" s="171"/>
      <c r="GTL50" s="15"/>
      <c r="GTM50" s="15"/>
      <c r="GTN50" s="15"/>
      <c r="GTO50" s="171"/>
      <c r="GTP50" s="15"/>
      <c r="GTQ50" s="15"/>
      <c r="GTR50" s="15"/>
      <c r="GTS50" s="171"/>
      <c r="GTT50" s="15"/>
      <c r="GTU50" s="15"/>
      <c r="GTV50" s="15"/>
      <c r="GTW50" s="171"/>
      <c r="GTX50" s="15"/>
      <c r="GTY50" s="15"/>
      <c r="GTZ50" s="15"/>
      <c r="GUA50" s="171"/>
      <c r="GUB50" s="15"/>
      <c r="GUC50" s="15"/>
      <c r="GUD50" s="15"/>
      <c r="GUE50" s="171"/>
      <c r="GUF50" s="15"/>
      <c r="GUG50" s="15"/>
      <c r="GUH50" s="15"/>
      <c r="GUI50" s="171"/>
      <c r="GUJ50" s="15"/>
      <c r="GUK50" s="15"/>
      <c r="GUL50" s="15"/>
      <c r="GUM50" s="171"/>
      <c r="GUN50" s="15"/>
      <c r="GUO50" s="15"/>
      <c r="GUP50" s="15"/>
      <c r="GUQ50" s="171"/>
      <c r="GUR50" s="15"/>
      <c r="GUS50" s="15"/>
      <c r="GUT50" s="15"/>
      <c r="GUU50" s="171"/>
      <c r="GUV50" s="15"/>
      <c r="GUW50" s="15"/>
      <c r="GUX50" s="15"/>
      <c r="GUY50" s="171"/>
      <c r="GUZ50" s="15"/>
      <c r="GVA50" s="15"/>
      <c r="GVB50" s="15"/>
      <c r="GVC50" s="171"/>
      <c r="GVD50" s="15"/>
      <c r="GVE50" s="15"/>
      <c r="GVF50" s="15"/>
      <c r="GVG50" s="171"/>
      <c r="GVH50" s="15"/>
      <c r="GVI50" s="15"/>
      <c r="GVJ50" s="15"/>
      <c r="GVK50" s="171"/>
      <c r="GVL50" s="15"/>
      <c r="GVM50" s="15"/>
      <c r="GVN50" s="15"/>
      <c r="GVO50" s="171"/>
      <c r="GVP50" s="15"/>
      <c r="GVQ50" s="15"/>
      <c r="GVR50" s="15"/>
      <c r="GVS50" s="171"/>
      <c r="GVT50" s="15"/>
      <c r="GVU50" s="15"/>
      <c r="GVV50" s="15"/>
      <c r="GVW50" s="171"/>
      <c r="GVX50" s="15"/>
      <c r="GVY50" s="15"/>
      <c r="GVZ50" s="15"/>
      <c r="GWA50" s="171"/>
      <c r="GWB50" s="15"/>
      <c r="GWC50" s="15"/>
      <c r="GWD50" s="15"/>
      <c r="GWE50" s="171"/>
      <c r="GWF50" s="15"/>
      <c r="GWG50" s="15"/>
      <c r="GWH50" s="15"/>
      <c r="GWI50" s="171"/>
      <c r="GWJ50" s="15"/>
      <c r="GWK50" s="15"/>
      <c r="GWL50" s="15"/>
      <c r="GWM50" s="171"/>
      <c r="GWN50" s="15"/>
      <c r="GWO50" s="15"/>
      <c r="GWP50" s="15"/>
      <c r="GWQ50" s="171"/>
      <c r="GWR50" s="15"/>
      <c r="GWS50" s="15"/>
      <c r="GWT50" s="15"/>
      <c r="GWU50" s="171"/>
      <c r="GWV50" s="15"/>
      <c r="GWW50" s="15"/>
      <c r="GWX50" s="15"/>
      <c r="GWY50" s="171"/>
      <c r="GWZ50" s="15"/>
      <c r="GXA50" s="15"/>
      <c r="GXB50" s="15"/>
      <c r="GXC50" s="171"/>
      <c r="GXD50" s="15"/>
      <c r="GXE50" s="15"/>
      <c r="GXF50" s="15"/>
      <c r="GXG50" s="171"/>
      <c r="GXH50" s="15"/>
      <c r="GXI50" s="15"/>
      <c r="GXJ50" s="15"/>
      <c r="GXK50" s="171"/>
      <c r="GXL50" s="15"/>
      <c r="GXM50" s="15"/>
      <c r="GXN50" s="15"/>
      <c r="GXO50" s="171"/>
      <c r="GXP50" s="15"/>
      <c r="GXQ50" s="15"/>
      <c r="GXR50" s="15"/>
      <c r="GXS50" s="171"/>
      <c r="GXT50" s="15"/>
      <c r="GXU50" s="15"/>
      <c r="GXV50" s="15"/>
      <c r="GXW50" s="171"/>
      <c r="GXX50" s="15"/>
      <c r="GXY50" s="15"/>
      <c r="GXZ50" s="15"/>
      <c r="GYA50" s="171"/>
      <c r="GYB50" s="15"/>
      <c r="GYC50" s="15"/>
      <c r="GYD50" s="15"/>
      <c r="GYE50" s="171"/>
      <c r="GYF50" s="15"/>
      <c r="GYG50" s="15"/>
      <c r="GYH50" s="15"/>
      <c r="GYI50" s="171"/>
      <c r="GYJ50" s="15"/>
      <c r="GYK50" s="15"/>
      <c r="GYL50" s="15"/>
      <c r="GYM50" s="171"/>
      <c r="GYN50" s="15"/>
      <c r="GYO50" s="15"/>
      <c r="GYP50" s="15"/>
      <c r="GYQ50" s="171"/>
      <c r="GYR50" s="15"/>
      <c r="GYS50" s="15"/>
      <c r="GYT50" s="15"/>
      <c r="GYU50" s="171"/>
      <c r="GYV50" s="15"/>
      <c r="GYW50" s="15"/>
      <c r="GYX50" s="15"/>
      <c r="GYY50" s="171"/>
      <c r="GYZ50" s="15"/>
      <c r="GZA50" s="15"/>
      <c r="GZB50" s="15"/>
      <c r="GZC50" s="171"/>
      <c r="GZD50" s="15"/>
      <c r="GZE50" s="15"/>
      <c r="GZF50" s="15"/>
      <c r="GZG50" s="171"/>
      <c r="GZH50" s="15"/>
      <c r="GZI50" s="15"/>
      <c r="GZJ50" s="15"/>
      <c r="GZK50" s="171"/>
      <c r="GZL50" s="15"/>
      <c r="GZM50" s="15"/>
      <c r="GZN50" s="15"/>
      <c r="GZO50" s="171"/>
      <c r="GZP50" s="15"/>
      <c r="GZQ50" s="15"/>
      <c r="GZR50" s="15"/>
      <c r="GZS50" s="171"/>
      <c r="GZT50" s="15"/>
      <c r="GZU50" s="15"/>
      <c r="GZV50" s="15"/>
      <c r="GZW50" s="171"/>
      <c r="GZX50" s="15"/>
      <c r="GZY50" s="15"/>
      <c r="GZZ50" s="15"/>
      <c r="HAA50" s="171"/>
      <c r="HAB50" s="15"/>
      <c r="HAC50" s="15"/>
      <c r="HAD50" s="15"/>
      <c r="HAE50" s="171"/>
      <c r="HAF50" s="15"/>
      <c r="HAG50" s="15"/>
      <c r="HAH50" s="15"/>
      <c r="HAI50" s="171"/>
      <c r="HAJ50" s="15"/>
      <c r="HAK50" s="15"/>
      <c r="HAL50" s="15"/>
      <c r="HAM50" s="171"/>
      <c r="HAN50" s="15"/>
      <c r="HAO50" s="15"/>
      <c r="HAP50" s="15"/>
      <c r="HAQ50" s="171"/>
      <c r="HAR50" s="15"/>
      <c r="HAS50" s="15"/>
      <c r="HAT50" s="15"/>
      <c r="HAU50" s="171"/>
      <c r="HAV50" s="15"/>
      <c r="HAW50" s="15"/>
      <c r="HAX50" s="15"/>
      <c r="HAY50" s="171"/>
      <c r="HAZ50" s="15"/>
      <c r="HBA50" s="15"/>
      <c r="HBB50" s="15"/>
      <c r="HBC50" s="171"/>
      <c r="HBD50" s="15"/>
      <c r="HBE50" s="15"/>
      <c r="HBF50" s="15"/>
      <c r="HBG50" s="171"/>
      <c r="HBH50" s="15"/>
      <c r="HBI50" s="15"/>
      <c r="HBJ50" s="15"/>
      <c r="HBK50" s="171"/>
      <c r="HBL50" s="15"/>
      <c r="HBM50" s="15"/>
      <c r="HBN50" s="15"/>
      <c r="HBO50" s="171"/>
      <c r="HBP50" s="15"/>
      <c r="HBQ50" s="15"/>
      <c r="HBR50" s="15"/>
      <c r="HBS50" s="171"/>
      <c r="HBT50" s="15"/>
      <c r="HBU50" s="15"/>
      <c r="HBV50" s="15"/>
      <c r="HBW50" s="171"/>
      <c r="HBX50" s="15"/>
      <c r="HBY50" s="15"/>
      <c r="HBZ50" s="15"/>
      <c r="HCA50" s="171"/>
      <c r="HCB50" s="15"/>
      <c r="HCC50" s="15"/>
      <c r="HCD50" s="15"/>
      <c r="HCE50" s="171"/>
      <c r="HCF50" s="15"/>
      <c r="HCG50" s="15"/>
      <c r="HCH50" s="15"/>
      <c r="HCI50" s="171"/>
      <c r="HCJ50" s="15"/>
      <c r="HCK50" s="15"/>
      <c r="HCL50" s="15"/>
      <c r="HCM50" s="171"/>
      <c r="HCN50" s="15"/>
      <c r="HCO50" s="15"/>
      <c r="HCP50" s="15"/>
      <c r="HCQ50" s="171"/>
      <c r="HCR50" s="15"/>
      <c r="HCS50" s="15"/>
      <c r="HCT50" s="15"/>
      <c r="HCU50" s="171"/>
      <c r="HCV50" s="15"/>
      <c r="HCW50" s="15"/>
      <c r="HCX50" s="15"/>
      <c r="HCY50" s="171"/>
      <c r="HCZ50" s="15"/>
      <c r="HDA50" s="15"/>
      <c r="HDB50" s="15"/>
      <c r="HDC50" s="171"/>
      <c r="HDD50" s="15"/>
      <c r="HDE50" s="15"/>
      <c r="HDF50" s="15"/>
      <c r="HDG50" s="171"/>
      <c r="HDH50" s="15"/>
      <c r="HDI50" s="15"/>
      <c r="HDJ50" s="15"/>
      <c r="HDK50" s="171"/>
      <c r="HDL50" s="15"/>
      <c r="HDM50" s="15"/>
      <c r="HDN50" s="15"/>
      <c r="HDO50" s="171"/>
      <c r="HDP50" s="15"/>
      <c r="HDQ50" s="15"/>
      <c r="HDR50" s="15"/>
      <c r="HDS50" s="171"/>
      <c r="HDT50" s="15"/>
      <c r="HDU50" s="15"/>
      <c r="HDV50" s="15"/>
      <c r="HDW50" s="171"/>
      <c r="HDX50" s="15"/>
      <c r="HDY50" s="15"/>
      <c r="HDZ50" s="15"/>
      <c r="HEA50" s="171"/>
      <c r="HEB50" s="15"/>
      <c r="HEC50" s="15"/>
      <c r="HED50" s="15"/>
      <c r="HEE50" s="171"/>
      <c r="HEF50" s="15"/>
      <c r="HEG50" s="15"/>
      <c r="HEH50" s="15"/>
      <c r="HEI50" s="171"/>
      <c r="HEJ50" s="15"/>
      <c r="HEK50" s="15"/>
      <c r="HEL50" s="15"/>
      <c r="HEM50" s="171"/>
      <c r="HEN50" s="15"/>
      <c r="HEO50" s="15"/>
      <c r="HEP50" s="15"/>
      <c r="HEQ50" s="171"/>
      <c r="HER50" s="15"/>
      <c r="HES50" s="15"/>
      <c r="HET50" s="15"/>
      <c r="HEU50" s="171"/>
      <c r="HEV50" s="15"/>
      <c r="HEW50" s="15"/>
      <c r="HEX50" s="15"/>
      <c r="HEY50" s="171"/>
      <c r="HEZ50" s="15"/>
      <c r="HFA50" s="15"/>
      <c r="HFB50" s="15"/>
      <c r="HFC50" s="171"/>
      <c r="HFD50" s="15"/>
      <c r="HFE50" s="15"/>
      <c r="HFF50" s="15"/>
      <c r="HFG50" s="171"/>
      <c r="HFH50" s="15"/>
      <c r="HFI50" s="15"/>
      <c r="HFJ50" s="15"/>
      <c r="HFK50" s="171"/>
      <c r="HFL50" s="15"/>
      <c r="HFM50" s="15"/>
      <c r="HFN50" s="15"/>
      <c r="HFO50" s="171"/>
      <c r="HFP50" s="15"/>
      <c r="HFQ50" s="15"/>
      <c r="HFR50" s="15"/>
      <c r="HFS50" s="171"/>
      <c r="HFT50" s="15"/>
      <c r="HFU50" s="15"/>
      <c r="HFV50" s="15"/>
      <c r="HFW50" s="171"/>
      <c r="HFX50" s="15"/>
      <c r="HFY50" s="15"/>
      <c r="HFZ50" s="15"/>
      <c r="HGA50" s="171"/>
      <c r="HGB50" s="15"/>
      <c r="HGC50" s="15"/>
      <c r="HGD50" s="15"/>
      <c r="HGE50" s="171"/>
      <c r="HGF50" s="15"/>
      <c r="HGG50" s="15"/>
      <c r="HGH50" s="15"/>
      <c r="HGI50" s="171"/>
      <c r="HGJ50" s="15"/>
      <c r="HGK50" s="15"/>
      <c r="HGL50" s="15"/>
      <c r="HGM50" s="171"/>
      <c r="HGN50" s="15"/>
      <c r="HGO50" s="15"/>
      <c r="HGP50" s="15"/>
      <c r="HGQ50" s="171"/>
      <c r="HGR50" s="15"/>
      <c r="HGS50" s="15"/>
      <c r="HGT50" s="15"/>
      <c r="HGU50" s="171"/>
      <c r="HGV50" s="15"/>
      <c r="HGW50" s="15"/>
      <c r="HGX50" s="15"/>
      <c r="HGY50" s="171"/>
      <c r="HGZ50" s="15"/>
      <c r="HHA50" s="15"/>
      <c r="HHB50" s="15"/>
      <c r="HHC50" s="171"/>
      <c r="HHD50" s="15"/>
      <c r="HHE50" s="15"/>
      <c r="HHF50" s="15"/>
      <c r="HHG50" s="171"/>
      <c r="HHH50" s="15"/>
      <c r="HHI50" s="15"/>
      <c r="HHJ50" s="15"/>
      <c r="HHK50" s="171"/>
      <c r="HHL50" s="15"/>
      <c r="HHM50" s="15"/>
      <c r="HHN50" s="15"/>
      <c r="HHO50" s="171"/>
      <c r="HHP50" s="15"/>
      <c r="HHQ50" s="15"/>
      <c r="HHR50" s="15"/>
      <c r="HHS50" s="171"/>
      <c r="HHT50" s="15"/>
      <c r="HHU50" s="15"/>
      <c r="HHV50" s="15"/>
      <c r="HHW50" s="171"/>
      <c r="HHX50" s="15"/>
      <c r="HHY50" s="15"/>
      <c r="HHZ50" s="15"/>
      <c r="HIA50" s="171"/>
      <c r="HIB50" s="15"/>
      <c r="HIC50" s="15"/>
      <c r="HID50" s="15"/>
      <c r="HIE50" s="171"/>
      <c r="HIF50" s="15"/>
      <c r="HIG50" s="15"/>
      <c r="HIH50" s="15"/>
      <c r="HII50" s="171"/>
      <c r="HIJ50" s="15"/>
      <c r="HIK50" s="15"/>
      <c r="HIL50" s="15"/>
      <c r="HIM50" s="171"/>
      <c r="HIN50" s="15"/>
      <c r="HIO50" s="15"/>
      <c r="HIP50" s="15"/>
      <c r="HIQ50" s="171"/>
      <c r="HIR50" s="15"/>
      <c r="HIS50" s="15"/>
      <c r="HIT50" s="15"/>
      <c r="HIU50" s="171"/>
      <c r="HIV50" s="15"/>
      <c r="HIW50" s="15"/>
      <c r="HIX50" s="15"/>
      <c r="HIY50" s="171"/>
      <c r="HIZ50" s="15"/>
      <c r="HJA50" s="15"/>
      <c r="HJB50" s="15"/>
      <c r="HJC50" s="171"/>
      <c r="HJD50" s="15"/>
      <c r="HJE50" s="15"/>
      <c r="HJF50" s="15"/>
      <c r="HJG50" s="171"/>
      <c r="HJH50" s="15"/>
      <c r="HJI50" s="15"/>
      <c r="HJJ50" s="15"/>
      <c r="HJK50" s="171"/>
      <c r="HJL50" s="15"/>
      <c r="HJM50" s="15"/>
      <c r="HJN50" s="15"/>
      <c r="HJO50" s="171"/>
      <c r="HJP50" s="15"/>
      <c r="HJQ50" s="15"/>
      <c r="HJR50" s="15"/>
      <c r="HJS50" s="171"/>
      <c r="HJT50" s="15"/>
      <c r="HJU50" s="15"/>
      <c r="HJV50" s="15"/>
      <c r="HJW50" s="171"/>
      <c r="HJX50" s="15"/>
      <c r="HJY50" s="15"/>
      <c r="HJZ50" s="15"/>
      <c r="HKA50" s="171"/>
      <c r="HKB50" s="15"/>
      <c r="HKC50" s="15"/>
      <c r="HKD50" s="15"/>
      <c r="HKE50" s="171"/>
      <c r="HKF50" s="15"/>
      <c r="HKG50" s="15"/>
      <c r="HKH50" s="15"/>
      <c r="HKI50" s="171"/>
      <c r="HKJ50" s="15"/>
      <c r="HKK50" s="15"/>
      <c r="HKL50" s="15"/>
      <c r="HKM50" s="171"/>
      <c r="HKN50" s="15"/>
      <c r="HKO50" s="15"/>
      <c r="HKP50" s="15"/>
      <c r="HKQ50" s="171"/>
      <c r="HKR50" s="15"/>
      <c r="HKS50" s="15"/>
      <c r="HKT50" s="15"/>
      <c r="HKU50" s="171"/>
      <c r="HKV50" s="15"/>
      <c r="HKW50" s="15"/>
      <c r="HKX50" s="15"/>
      <c r="HKY50" s="171"/>
      <c r="HKZ50" s="15"/>
      <c r="HLA50" s="15"/>
      <c r="HLB50" s="15"/>
      <c r="HLC50" s="171"/>
      <c r="HLD50" s="15"/>
      <c r="HLE50" s="15"/>
      <c r="HLF50" s="15"/>
      <c r="HLG50" s="171"/>
      <c r="HLH50" s="15"/>
      <c r="HLI50" s="15"/>
      <c r="HLJ50" s="15"/>
      <c r="HLK50" s="171"/>
      <c r="HLL50" s="15"/>
      <c r="HLM50" s="15"/>
      <c r="HLN50" s="15"/>
      <c r="HLO50" s="171"/>
      <c r="HLP50" s="15"/>
      <c r="HLQ50" s="15"/>
      <c r="HLR50" s="15"/>
      <c r="HLS50" s="171"/>
      <c r="HLT50" s="15"/>
      <c r="HLU50" s="15"/>
      <c r="HLV50" s="15"/>
      <c r="HLW50" s="171"/>
      <c r="HLX50" s="15"/>
      <c r="HLY50" s="15"/>
      <c r="HLZ50" s="15"/>
      <c r="HMA50" s="171"/>
      <c r="HMB50" s="15"/>
      <c r="HMC50" s="15"/>
      <c r="HMD50" s="15"/>
      <c r="HME50" s="171"/>
      <c r="HMF50" s="15"/>
      <c r="HMG50" s="15"/>
      <c r="HMH50" s="15"/>
      <c r="HMI50" s="171"/>
      <c r="HMJ50" s="15"/>
      <c r="HMK50" s="15"/>
      <c r="HML50" s="15"/>
      <c r="HMM50" s="171"/>
      <c r="HMN50" s="15"/>
      <c r="HMO50" s="15"/>
      <c r="HMP50" s="15"/>
      <c r="HMQ50" s="171"/>
      <c r="HMR50" s="15"/>
      <c r="HMS50" s="15"/>
      <c r="HMT50" s="15"/>
      <c r="HMU50" s="171"/>
      <c r="HMV50" s="15"/>
      <c r="HMW50" s="15"/>
      <c r="HMX50" s="15"/>
      <c r="HMY50" s="171"/>
      <c r="HMZ50" s="15"/>
      <c r="HNA50" s="15"/>
      <c r="HNB50" s="15"/>
      <c r="HNC50" s="171"/>
      <c r="HND50" s="15"/>
      <c r="HNE50" s="15"/>
      <c r="HNF50" s="15"/>
      <c r="HNG50" s="171"/>
      <c r="HNH50" s="15"/>
      <c r="HNI50" s="15"/>
      <c r="HNJ50" s="15"/>
      <c r="HNK50" s="171"/>
      <c r="HNL50" s="15"/>
      <c r="HNM50" s="15"/>
      <c r="HNN50" s="15"/>
      <c r="HNO50" s="171"/>
      <c r="HNP50" s="15"/>
      <c r="HNQ50" s="15"/>
      <c r="HNR50" s="15"/>
      <c r="HNS50" s="171"/>
      <c r="HNT50" s="15"/>
      <c r="HNU50" s="15"/>
      <c r="HNV50" s="15"/>
      <c r="HNW50" s="171"/>
      <c r="HNX50" s="15"/>
      <c r="HNY50" s="15"/>
      <c r="HNZ50" s="15"/>
      <c r="HOA50" s="171"/>
      <c r="HOB50" s="15"/>
      <c r="HOC50" s="15"/>
      <c r="HOD50" s="15"/>
      <c r="HOE50" s="171"/>
      <c r="HOF50" s="15"/>
      <c r="HOG50" s="15"/>
      <c r="HOH50" s="15"/>
      <c r="HOI50" s="171"/>
      <c r="HOJ50" s="15"/>
      <c r="HOK50" s="15"/>
      <c r="HOL50" s="15"/>
      <c r="HOM50" s="171"/>
      <c r="HON50" s="15"/>
      <c r="HOO50" s="15"/>
      <c r="HOP50" s="15"/>
      <c r="HOQ50" s="171"/>
      <c r="HOR50" s="15"/>
      <c r="HOS50" s="15"/>
      <c r="HOT50" s="15"/>
      <c r="HOU50" s="171"/>
      <c r="HOV50" s="15"/>
      <c r="HOW50" s="15"/>
      <c r="HOX50" s="15"/>
      <c r="HOY50" s="171"/>
      <c r="HOZ50" s="15"/>
      <c r="HPA50" s="15"/>
      <c r="HPB50" s="15"/>
      <c r="HPC50" s="171"/>
      <c r="HPD50" s="15"/>
      <c r="HPE50" s="15"/>
      <c r="HPF50" s="15"/>
      <c r="HPG50" s="171"/>
      <c r="HPH50" s="15"/>
      <c r="HPI50" s="15"/>
      <c r="HPJ50" s="15"/>
      <c r="HPK50" s="171"/>
      <c r="HPL50" s="15"/>
      <c r="HPM50" s="15"/>
      <c r="HPN50" s="15"/>
      <c r="HPO50" s="171"/>
      <c r="HPP50" s="15"/>
      <c r="HPQ50" s="15"/>
      <c r="HPR50" s="15"/>
      <c r="HPS50" s="171"/>
      <c r="HPT50" s="15"/>
      <c r="HPU50" s="15"/>
      <c r="HPV50" s="15"/>
      <c r="HPW50" s="171"/>
      <c r="HPX50" s="15"/>
      <c r="HPY50" s="15"/>
      <c r="HPZ50" s="15"/>
      <c r="HQA50" s="171"/>
      <c r="HQB50" s="15"/>
      <c r="HQC50" s="15"/>
      <c r="HQD50" s="15"/>
      <c r="HQE50" s="171"/>
      <c r="HQF50" s="15"/>
      <c r="HQG50" s="15"/>
      <c r="HQH50" s="15"/>
      <c r="HQI50" s="171"/>
      <c r="HQJ50" s="15"/>
      <c r="HQK50" s="15"/>
      <c r="HQL50" s="15"/>
      <c r="HQM50" s="171"/>
      <c r="HQN50" s="15"/>
      <c r="HQO50" s="15"/>
      <c r="HQP50" s="15"/>
      <c r="HQQ50" s="171"/>
      <c r="HQR50" s="15"/>
      <c r="HQS50" s="15"/>
      <c r="HQT50" s="15"/>
      <c r="HQU50" s="171"/>
      <c r="HQV50" s="15"/>
      <c r="HQW50" s="15"/>
      <c r="HQX50" s="15"/>
      <c r="HQY50" s="171"/>
      <c r="HQZ50" s="15"/>
      <c r="HRA50" s="15"/>
      <c r="HRB50" s="15"/>
      <c r="HRC50" s="171"/>
      <c r="HRD50" s="15"/>
      <c r="HRE50" s="15"/>
      <c r="HRF50" s="15"/>
      <c r="HRG50" s="171"/>
      <c r="HRH50" s="15"/>
      <c r="HRI50" s="15"/>
      <c r="HRJ50" s="15"/>
      <c r="HRK50" s="171"/>
      <c r="HRL50" s="15"/>
      <c r="HRM50" s="15"/>
      <c r="HRN50" s="15"/>
      <c r="HRO50" s="171"/>
      <c r="HRP50" s="15"/>
      <c r="HRQ50" s="15"/>
      <c r="HRR50" s="15"/>
      <c r="HRS50" s="171"/>
      <c r="HRT50" s="15"/>
      <c r="HRU50" s="15"/>
      <c r="HRV50" s="15"/>
      <c r="HRW50" s="171"/>
      <c r="HRX50" s="15"/>
      <c r="HRY50" s="15"/>
      <c r="HRZ50" s="15"/>
      <c r="HSA50" s="171"/>
      <c r="HSB50" s="15"/>
      <c r="HSC50" s="15"/>
      <c r="HSD50" s="15"/>
      <c r="HSE50" s="171"/>
      <c r="HSF50" s="15"/>
      <c r="HSG50" s="15"/>
      <c r="HSH50" s="15"/>
      <c r="HSI50" s="171"/>
      <c r="HSJ50" s="15"/>
      <c r="HSK50" s="15"/>
      <c r="HSL50" s="15"/>
      <c r="HSM50" s="171"/>
      <c r="HSN50" s="15"/>
      <c r="HSO50" s="15"/>
      <c r="HSP50" s="15"/>
      <c r="HSQ50" s="171"/>
      <c r="HSR50" s="15"/>
      <c r="HSS50" s="15"/>
      <c r="HST50" s="15"/>
      <c r="HSU50" s="171"/>
      <c r="HSV50" s="15"/>
      <c r="HSW50" s="15"/>
      <c r="HSX50" s="15"/>
      <c r="HSY50" s="171"/>
      <c r="HSZ50" s="15"/>
      <c r="HTA50" s="15"/>
      <c r="HTB50" s="15"/>
      <c r="HTC50" s="171"/>
      <c r="HTD50" s="15"/>
      <c r="HTE50" s="15"/>
      <c r="HTF50" s="15"/>
      <c r="HTG50" s="171"/>
      <c r="HTH50" s="15"/>
      <c r="HTI50" s="15"/>
      <c r="HTJ50" s="15"/>
      <c r="HTK50" s="171"/>
      <c r="HTL50" s="15"/>
      <c r="HTM50" s="15"/>
      <c r="HTN50" s="15"/>
      <c r="HTO50" s="171"/>
      <c r="HTP50" s="15"/>
      <c r="HTQ50" s="15"/>
      <c r="HTR50" s="15"/>
      <c r="HTS50" s="171"/>
      <c r="HTT50" s="15"/>
      <c r="HTU50" s="15"/>
      <c r="HTV50" s="15"/>
      <c r="HTW50" s="171"/>
      <c r="HTX50" s="15"/>
      <c r="HTY50" s="15"/>
      <c r="HTZ50" s="15"/>
      <c r="HUA50" s="171"/>
      <c r="HUB50" s="15"/>
      <c r="HUC50" s="15"/>
      <c r="HUD50" s="15"/>
      <c r="HUE50" s="171"/>
      <c r="HUF50" s="15"/>
      <c r="HUG50" s="15"/>
      <c r="HUH50" s="15"/>
      <c r="HUI50" s="171"/>
      <c r="HUJ50" s="15"/>
      <c r="HUK50" s="15"/>
      <c r="HUL50" s="15"/>
      <c r="HUM50" s="171"/>
      <c r="HUN50" s="15"/>
      <c r="HUO50" s="15"/>
      <c r="HUP50" s="15"/>
      <c r="HUQ50" s="171"/>
      <c r="HUR50" s="15"/>
      <c r="HUS50" s="15"/>
      <c r="HUT50" s="15"/>
      <c r="HUU50" s="171"/>
      <c r="HUV50" s="15"/>
      <c r="HUW50" s="15"/>
      <c r="HUX50" s="15"/>
      <c r="HUY50" s="171"/>
      <c r="HUZ50" s="15"/>
      <c r="HVA50" s="15"/>
      <c r="HVB50" s="15"/>
      <c r="HVC50" s="171"/>
      <c r="HVD50" s="15"/>
      <c r="HVE50" s="15"/>
      <c r="HVF50" s="15"/>
      <c r="HVG50" s="171"/>
      <c r="HVH50" s="15"/>
      <c r="HVI50" s="15"/>
      <c r="HVJ50" s="15"/>
      <c r="HVK50" s="171"/>
      <c r="HVL50" s="15"/>
      <c r="HVM50" s="15"/>
      <c r="HVN50" s="15"/>
      <c r="HVO50" s="171"/>
      <c r="HVP50" s="15"/>
      <c r="HVQ50" s="15"/>
      <c r="HVR50" s="15"/>
      <c r="HVS50" s="171"/>
      <c r="HVT50" s="15"/>
      <c r="HVU50" s="15"/>
      <c r="HVV50" s="15"/>
      <c r="HVW50" s="171"/>
      <c r="HVX50" s="15"/>
      <c r="HVY50" s="15"/>
      <c r="HVZ50" s="15"/>
      <c r="HWA50" s="171"/>
      <c r="HWB50" s="15"/>
      <c r="HWC50" s="15"/>
      <c r="HWD50" s="15"/>
      <c r="HWE50" s="171"/>
      <c r="HWF50" s="15"/>
      <c r="HWG50" s="15"/>
      <c r="HWH50" s="15"/>
      <c r="HWI50" s="171"/>
      <c r="HWJ50" s="15"/>
      <c r="HWK50" s="15"/>
      <c r="HWL50" s="15"/>
      <c r="HWM50" s="171"/>
      <c r="HWN50" s="15"/>
      <c r="HWO50" s="15"/>
      <c r="HWP50" s="15"/>
      <c r="HWQ50" s="171"/>
      <c r="HWR50" s="15"/>
      <c r="HWS50" s="15"/>
      <c r="HWT50" s="15"/>
      <c r="HWU50" s="171"/>
      <c r="HWV50" s="15"/>
      <c r="HWW50" s="15"/>
      <c r="HWX50" s="15"/>
      <c r="HWY50" s="171"/>
      <c r="HWZ50" s="15"/>
      <c r="HXA50" s="15"/>
      <c r="HXB50" s="15"/>
      <c r="HXC50" s="171"/>
      <c r="HXD50" s="15"/>
      <c r="HXE50" s="15"/>
      <c r="HXF50" s="15"/>
      <c r="HXG50" s="171"/>
      <c r="HXH50" s="15"/>
      <c r="HXI50" s="15"/>
      <c r="HXJ50" s="15"/>
      <c r="HXK50" s="171"/>
      <c r="HXL50" s="15"/>
      <c r="HXM50" s="15"/>
      <c r="HXN50" s="15"/>
      <c r="HXO50" s="171"/>
      <c r="HXP50" s="15"/>
      <c r="HXQ50" s="15"/>
      <c r="HXR50" s="15"/>
      <c r="HXS50" s="171"/>
      <c r="HXT50" s="15"/>
      <c r="HXU50" s="15"/>
      <c r="HXV50" s="15"/>
      <c r="HXW50" s="171"/>
      <c r="HXX50" s="15"/>
      <c r="HXY50" s="15"/>
      <c r="HXZ50" s="15"/>
      <c r="HYA50" s="171"/>
      <c r="HYB50" s="15"/>
      <c r="HYC50" s="15"/>
      <c r="HYD50" s="15"/>
      <c r="HYE50" s="171"/>
      <c r="HYF50" s="15"/>
      <c r="HYG50" s="15"/>
      <c r="HYH50" s="15"/>
      <c r="HYI50" s="171"/>
      <c r="HYJ50" s="15"/>
      <c r="HYK50" s="15"/>
      <c r="HYL50" s="15"/>
      <c r="HYM50" s="171"/>
      <c r="HYN50" s="15"/>
      <c r="HYO50" s="15"/>
      <c r="HYP50" s="15"/>
      <c r="HYQ50" s="171"/>
      <c r="HYR50" s="15"/>
      <c r="HYS50" s="15"/>
      <c r="HYT50" s="15"/>
      <c r="HYU50" s="171"/>
      <c r="HYV50" s="15"/>
      <c r="HYW50" s="15"/>
      <c r="HYX50" s="15"/>
      <c r="HYY50" s="171"/>
      <c r="HYZ50" s="15"/>
      <c r="HZA50" s="15"/>
      <c r="HZB50" s="15"/>
      <c r="HZC50" s="171"/>
      <c r="HZD50" s="15"/>
      <c r="HZE50" s="15"/>
      <c r="HZF50" s="15"/>
      <c r="HZG50" s="171"/>
      <c r="HZH50" s="15"/>
      <c r="HZI50" s="15"/>
      <c r="HZJ50" s="15"/>
      <c r="HZK50" s="171"/>
      <c r="HZL50" s="15"/>
      <c r="HZM50" s="15"/>
      <c r="HZN50" s="15"/>
      <c r="HZO50" s="171"/>
      <c r="HZP50" s="15"/>
      <c r="HZQ50" s="15"/>
      <c r="HZR50" s="15"/>
      <c r="HZS50" s="171"/>
      <c r="HZT50" s="15"/>
      <c r="HZU50" s="15"/>
      <c r="HZV50" s="15"/>
      <c r="HZW50" s="171"/>
      <c r="HZX50" s="15"/>
      <c r="HZY50" s="15"/>
      <c r="HZZ50" s="15"/>
      <c r="IAA50" s="171"/>
      <c r="IAB50" s="15"/>
      <c r="IAC50" s="15"/>
      <c r="IAD50" s="15"/>
      <c r="IAE50" s="171"/>
      <c r="IAF50" s="15"/>
      <c r="IAG50" s="15"/>
      <c r="IAH50" s="15"/>
      <c r="IAI50" s="171"/>
      <c r="IAJ50" s="15"/>
      <c r="IAK50" s="15"/>
      <c r="IAL50" s="15"/>
      <c r="IAM50" s="171"/>
      <c r="IAN50" s="15"/>
      <c r="IAO50" s="15"/>
      <c r="IAP50" s="15"/>
      <c r="IAQ50" s="171"/>
      <c r="IAR50" s="15"/>
      <c r="IAS50" s="15"/>
      <c r="IAT50" s="15"/>
      <c r="IAU50" s="171"/>
      <c r="IAV50" s="15"/>
      <c r="IAW50" s="15"/>
      <c r="IAX50" s="15"/>
      <c r="IAY50" s="171"/>
      <c r="IAZ50" s="15"/>
      <c r="IBA50" s="15"/>
      <c r="IBB50" s="15"/>
      <c r="IBC50" s="171"/>
      <c r="IBD50" s="15"/>
      <c r="IBE50" s="15"/>
      <c r="IBF50" s="15"/>
      <c r="IBG50" s="171"/>
      <c r="IBH50" s="15"/>
      <c r="IBI50" s="15"/>
      <c r="IBJ50" s="15"/>
      <c r="IBK50" s="171"/>
      <c r="IBL50" s="15"/>
      <c r="IBM50" s="15"/>
      <c r="IBN50" s="15"/>
      <c r="IBO50" s="171"/>
      <c r="IBP50" s="15"/>
      <c r="IBQ50" s="15"/>
      <c r="IBR50" s="15"/>
      <c r="IBS50" s="171"/>
      <c r="IBT50" s="15"/>
      <c r="IBU50" s="15"/>
      <c r="IBV50" s="15"/>
      <c r="IBW50" s="171"/>
      <c r="IBX50" s="15"/>
      <c r="IBY50" s="15"/>
      <c r="IBZ50" s="15"/>
      <c r="ICA50" s="171"/>
      <c r="ICB50" s="15"/>
      <c r="ICC50" s="15"/>
      <c r="ICD50" s="15"/>
      <c r="ICE50" s="171"/>
      <c r="ICF50" s="15"/>
      <c r="ICG50" s="15"/>
      <c r="ICH50" s="15"/>
      <c r="ICI50" s="171"/>
      <c r="ICJ50" s="15"/>
      <c r="ICK50" s="15"/>
      <c r="ICL50" s="15"/>
      <c r="ICM50" s="171"/>
      <c r="ICN50" s="15"/>
      <c r="ICO50" s="15"/>
      <c r="ICP50" s="15"/>
      <c r="ICQ50" s="171"/>
      <c r="ICR50" s="15"/>
      <c r="ICS50" s="15"/>
      <c r="ICT50" s="15"/>
      <c r="ICU50" s="171"/>
      <c r="ICV50" s="15"/>
      <c r="ICW50" s="15"/>
      <c r="ICX50" s="15"/>
      <c r="ICY50" s="171"/>
      <c r="ICZ50" s="15"/>
      <c r="IDA50" s="15"/>
      <c r="IDB50" s="15"/>
      <c r="IDC50" s="171"/>
      <c r="IDD50" s="15"/>
      <c r="IDE50" s="15"/>
      <c r="IDF50" s="15"/>
      <c r="IDG50" s="171"/>
      <c r="IDH50" s="15"/>
      <c r="IDI50" s="15"/>
      <c r="IDJ50" s="15"/>
      <c r="IDK50" s="171"/>
      <c r="IDL50" s="15"/>
      <c r="IDM50" s="15"/>
      <c r="IDN50" s="15"/>
      <c r="IDO50" s="171"/>
      <c r="IDP50" s="15"/>
      <c r="IDQ50" s="15"/>
      <c r="IDR50" s="15"/>
      <c r="IDS50" s="171"/>
      <c r="IDT50" s="15"/>
      <c r="IDU50" s="15"/>
      <c r="IDV50" s="15"/>
      <c r="IDW50" s="171"/>
      <c r="IDX50" s="15"/>
      <c r="IDY50" s="15"/>
      <c r="IDZ50" s="15"/>
      <c r="IEA50" s="171"/>
      <c r="IEB50" s="15"/>
      <c r="IEC50" s="15"/>
      <c r="IED50" s="15"/>
      <c r="IEE50" s="171"/>
      <c r="IEF50" s="15"/>
      <c r="IEG50" s="15"/>
      <c r="IEH50" s="15"/>
      <c r="IEI50" s="171"/>
      <c r="IEJ50" s="15"/>
      <c r="IEK50" s="15"/>
      <c r="IEL50" s="15"/>
      <c r="IEM50" s="171"/>
      <c r="IEN50" s="15"/>
      <c r="IEO50" s="15"/>
      <c r="IEP50" s="15"/>
      <c r="IEQ50" s="171"/>
      <c r="IER50" s="15"/>
      <c r="IES50" s="15"/>
      <c r="IET50" s="15"/>
      <c r="IEU50" s="171"/>
      <c r="IEV50" s="15"/>
      <c r="IEW50" s="15"/>
      <c r="IEX50" s="15"/>
      <c r="IEY50" s="171"/>
      <c r="IEZ50" s="15"/>
      <c r="IFA50" s="15"/>
      <c r="IFB50" s="15"/>
      <c r="IFC50" s="171"/>
      <c r="IFD50" s="15"/>
      <c r="IFE50" s="15"/>
      <c r="IFF50" s="15"/>
      <c r="IFG50" s="171"/>
      <c r="IFH50" s="15"/>
      <c r="IFI50" s="15"/>
      <c r="IFJ50" s="15"/>
      <c r="IFK50" s="171"/>
      <c r="IFL50" s="15"/>
      <c r="IFM50" s="15"/>
      <c r="IFN50" s="15"/>
      <c r="IFO50" s="171"/>
      <c r="IFP50" s="15"/>
      <c r="IFQ50" s="15"/>
      <c r="IFR50" s="15"/>
      <c r="IFS50" s="171"/>
      <c r="IFT50" s="15"/>
      <c r="IFU50" s="15"/>
      <c r="IFV50" s="15"/>
      <c r="IFW50" s="171"/>
      <c r="IFX50" s="15"/>
      <c r="IFY50" s="15"/>
      <c r="IFZ50" s="15"/>
      <c r="IGA50" s="171"/>
      <c r="IGB50" s="15"/>
      <c r="IGC50" s="15"/>
      <c r="IGD50" s="15"/>
      <c r="IGE50" s="171"/>
      <c r="IGF50" s="15"/>
      <c r="IGG50" s="15"/>
      <c r="IGH50" s="15"/>
      <c r="IGI50" s="171"/>
      <c r="IGJ50" s="15"/>
      <c r="IGK50" s="15"/>
      <c r="IGL50" s="15"/>
      <c r="IGM50" s="171"/>
      <c r="IGN50" s="15"/>
      <c r="IGO50" s="15"/>
      <c r="IGP50" s="15"/>
      <c r="IGQ50" s="171"/>
      <c r="IGR50" s="15"/>
      <c r="IGS50" s="15"/>
      <c r="IGT50" s="15"/>
      <c r="IGU50" s="171"/>
      <c r="IGV50" s="15"/>
      <c r="IGW50" s="15"/>
      <c r="IGX50" s="15"/>
      <c r="IGY50" s="171"/>
      <c r="IGZ50" s="15"/>
      <c r="IHA50" s="15"/>
      <c r="IHB50" s="15"/>
      <c r="IHC50" s="171"/>
      <c r="IHD50" s="15"/>
      <c r="IHE50" s="15"/>
      <c r="IHF50" s="15"/>
      <c r="IHG50" s="171"/>
      <c r="IHH50" s="15"/>
      <c r="IHI50" s="15"/>
      <c r="IHJ50" s="15"/>
      <c r="IHK50" s="171"/>
      <c r="IHL50" s="15"/>
      <c r="IHM50" s="15"/>
      <c r="IHN50" s="15"/>
      <c r="IHO50" s="171"/>
      <c r="IHP50" s="15"/>
      <c r="IHQ50" s="15"/>
      <c r="IHR50" s="15"/>
      <c r="IHS50" s="171"/>
      <c r="IHT50" s="15"/>
      <c r="IHU50" s="15"/>
      <c r="IHV50" s="15"/>
      <c r="IHW50" s="171"/>
      <c r="IHX50" s="15"/>
      <c r="IHY50" s="15"/>
      <c r="IHZ50" s="15"/>
      <c r="IIA50" s="171"/>
      <c r="IIB50" s="15"/>
      <c r="IIC50" s="15"/>
      <c r="IID50" s="15"/>
      <c r="IIE50" s="171"/>
      <c r="IIF50" s="15"/>
      <c r="IIG50" s="15"/>
      <c r="IIH50" s="15"/>
      <c r="III50" s="171"/>
      <c r="IIJ50" s="15"/>
      <c r="IIK50" s="15"/>
      <c r="IIL50" s="15"/>
      <c r="IIM50" s="171"/>
      <c r="IIN50" s="15"/>
      <c r="IIO50" s="15"/>
      <c r="IIP50" s="15"/>
      <c r="IIQ50" s="171"/>
      <c r="IIR50" s="15"/>
      <c r="IIS50" s="15"/>
      <c r="IIT50" s="15"/>
      <c r="IIU50" s="171"/>
      <c r="IIV50" s="15"/>
      <c r="IIW50" s="15"/>
      <c r="IIX50" s="15"/>
      <c r="IIY50" s="171"/>
      <c r="IIZ50" s="15"/>
      <c r="IJA50" s="15"/>
      <c r="IJB50" s="15"/>
      <c r="IJC50" s="171"/>
      <c r="IJD50" s="15"/>
      <c r="IJE50" s="15"/>
      <c r="IJF50" s="15"/>
      <c r="IJG50" s="171"/>
      <c r="IJH50" s="15"/>
      <c r="IJI50" s="15"/>
      <c r="IJJ50" s="15"/>
      <c r="IJK50" s="171"/>
      <c r="IJL50" s="15"/>
      <c r="IJM50" s="15"/>
      <c r="IJN50" s="15"/>
      <c r="IJO50" s="171"/>
      <c r="IJP50" s="15"/>
      <c r="IJQ50" s="15"/>
      <c r="IJR50" s="15"/>
      <c r="IJS50" s="171"/>
      <c r="IJT50" s="15"/>
      <c r="IJU50" s="15"/>
      <c r="IJV50" s="15"/>
      <c r="IJW50" s="171"/>
      <c r="IJX50" s="15"/>
      <c r="IJY50" s="15"/>
      <c r="IJZ50" s="15"/>
      <c r="IKA50" s="171"/>
      <c r="IKB50" s="15"/>
      <c r="IKC50" s="15"/>
      <c r="IKD50" s="15"/>
      <c r="IKE50" s="171"/>
      <c r="IKF50" s="15"/>
      <c r="IKG50" s="15"/>
      <c r="IKH50" s="15"/>
      <c r="IKI50" s="171"/>
      <c r="IKJ50" s="15"/>
      <c r="IKK50" s="15"/>
      <c r="IKL50" s="15"/>
      <c r="IKM50" s="171"/>
      <c r="IKN50" s="15"/>
      <c r="IKO50" s="15"/>
      <c r="IKP50" s="15"/>
      <c r="IKQ50" s="171"/>
      <c r="IKR50" s="15"/>
      <c r="IKS50" s="15"/>
      <c r="IKT50" s="15"/>
      <c r="IKU50" s="171"/>
      <c r="IKV50" s="15"/>
      <c r="IKW50" s="15"/>
      <c r="IKX50" s="15"/>
      <c r="IKY50" s="171"/>
      <c r="IKZ50" s="15"/>
      <c r="ILA50" s="15"/>
      <c r="ILB50" s="15"/>
      <c r="ILC50" s="171"/>
      <c r="ILD50" s="15"/>
      <c r="ILE50" s="15"/>
      <c r="ILF50" s="15"/>
      <c r="ILG50" s="171"/>
      <c r="ILH50" s="15"/>
      <c r="ILI50" s="15"/>
      <c r="ILJ50" s="15"/>
      <c r="ILK50" s="171"/>
      <c r="ILL50" s="15"/>
      <c r="ILM50" s="15"/>
      <c r="ILN50" s="15"/>
      <c r="ILO50" s="171"/>
      <c r="ILP50" s="15"/>
      <c r="ILQ50" s="15"/>
      <c r="ILR50" s="15"/>
      <c r="ILS50" s="171"/>
      <c r="ILT50" s="15"/>
      <c r="ILU50" s="15"/>
      <c r="ILV50" s="15"/>
      <c r="ILW50" s="171"/>
      <c r="ILX50" s="15"/>
      <c r="ILY50" s="15"/>
      <c r="ILZ50" s="15"/>
      <c r="IMA50" s="171"/>
      <c r="IMB50" s="15"/>
      <c r="IMC50" s="15"/>
      <c r="IMD50" s="15"/>
      <c r="IME50" s="171"/>
      <c r="IMF50" s="15"/>
      <c r="IMG50" s="15"/>
      <c r="IMH50" s="15"/>
      <c r="IMI50" s="171"/>
      <c r="IMJ50" s="15"/>
      <c r="IMK50" s="15"/>
      <c r="IML50" s="15"/>
      <c r="IMM50" s="171"/>
      <c r="IMN50" s="15"/>
      <c r="IMO50" s="15"/>
      <c r="IMP50" s="15"/>
      <c r="IMQ50" s="171"/>
      <c r="IMR50" s="15"/>
      <c r="IMS50" s="15"/>
      <c r="IMT50" s="15"/>
      <c r="IMU50" s="171"/>
      <c r="IMV50" s="15"/>
      <c r="IMW50" s="15"/>
      <c r="IMX50" s="15"/>
      <c r="IMY50" s="171"/>
      <c r="IMZ50" s="15"/>
      <c r="INA50" s="15"/>
      <c r="INB50" s="15"/>
      <c r="INC50" s="171"/>
      <c r="IND50" s="15"/>
      <c r="INE50" s="15"/>
      <c r="INF50" s="15"/>
      <c r="ING50" s="171"/>
      <c r="INH50" s="15"/>
      <c r="INI50" s="15"/>
      <c r="INJ50" s="15"/>
      <c r="INK50" s="171"/>
      <c r="INL50" s="15"/>
      <c r="INM50" s="15"/>
      <c r="INN50" s="15"/>
      <c r="INO50" s="171"/>
      <c r="INP50" s="15"/>
      <c r="INQ50" s="15"/>
      <c r="INR50" s="15"/>
      <c r="INS50" s="171"/>
      <c r="INT50" s="15"/>
      <c r="INU50" s="15"/>
      <c r="INV50" s="15"/>
      <c r="INW50" s="171"/>
      <c r="INX50" s="15"/>
      <c r="INY50" s="15"/>
      <c r="INZ50" s="15"/>
      <c r="IOA50" s="171"/>
      <c r="IOB50" s="15"/>
      <c r="IOC50" s="15"/>
      <c r="IOD50" s="15"/>
      <c r="IOE50" s="171"/>
      <c r="IOF50" s="15"/>
      <c r="IOG50" s="15"/>
      <c r="IOH50" s="15"/>
      <c r="IOI50" s="171"/>
      <c r="IOJ50" s="15"/>
      <c r="IOK50" s="15"/>
      <c r="IOL50" s="15"/>
      <c r="IOM50" s="171"/>
      <c r="ION50" s="15"/>
      <c r="IOO50" s="15"/>
      <c r="IOP50" s="15"/>
      <c r="IOQ50" s="171"/>
      <c r="IOR50" s="15"/>
      <c r="IOS50" s="15"/>
      <c r="IOT50" s="15"/>
      <c r="IOU50" s="171"/>
      <c r="IOV50" s="15"/>
      <c r="IOW50" s="15"/>
      <c r="IOX50" s="15"/>
      <c r="IOY50" s="171"/>
      <c r="IOZ50" s="15"/>
      <c r="IPA50" s="15"/>
      <c r="IPB50" s="15"/>
      <c r="IPC50" s="171"/>
      <c r="IPD50" s="15"/>
      <c r="IPE50" s="15"/>
      <c r="IPF50" s="15"/>
      <c r="IPG50" s="171"/>
      <c r="IPH50" s="15"/>
      <c r="IPI50" s="15"/>
      <c r="IPJ50" s="15"/>
      <c r="IPK50" s="171"/>
      <c r="IPL50" s="15"/>
      <c r="IPM50" s="15"/>
      <c r="IPN50" s="15"/>
      <c r="IPO50" s="171"/>
      <c r="IPP50" s="15"/>
      <c r="IPQ50" s="15"/>
      <c r="IPR50" s="15"/>
      <c r="IPS50" s="171"/>
      <c r="IPT50" s="15"/>
      <c r="IPU50" s="15"/>
      <c r="IPV50" s="15"/>
      <c r="IPW50" s="171"/>
      <c r="IPX50" s="15"/>
      <c r="IPY50" s="15"/>
      <c r="IPZ50" s="15"/>
      <c r="IQA50" s="171"/>
      <c r="IQB50" s="15"/>
      <c r="IQC50" s="15"/>
      <c r="IQD50" s="15"/>
      <c r="IQE50" s="171"/>
      <c r="IQF50" s="15"/>
      <c r="IQG50" s="15"/>
      <c r="IQH50" s="15"/>
      <c r="IQI50" s="171"/>
      <c r="IQJ50" s="15"/>
      <c r="IQK50" s="15"/>
      <c r="IQL50" s="15"/>
      <c r="IQM50" s="171"/>
      <c r="IQN50" s="15"/>
      <c r="IQO50" s="15"/>
      <c r="IQP50" s="15"/>
      <c r="IQQ50" s="171"/>
      <c r="IQR50" s="15"/>
      <c r="IQS50" s="15"/>
      <c r="IQT50" s="15"/>
      <c r="IQU50" s="171"/>
      <c r="IQV50" s="15"/>
      <c r="IQW50" s="15"/>
      <c r="IQX50" s="15"/>
      <c r="IQY50" s="171"/>
      <c r="IQZ50" s="15"/>
      <c r="IRA50" s="15"/>
      <c r="IRB50" s="15"/>
      <c r="IRC50" s="171"/>
      <c r="IRD50" s="15"/>
      <c r="IRE50" s="15"/>
      <c r="IRF50" s="15"/>
      <c r="IRG50" s="171"/>
      <c r="IRH50" s="15"/>
      <c r="IRI50" s="15"/>
      <c r="IRJ50" s="15"/>
      <c r="IRK50" s="171"/>
      <c r="IRL50" s="15"/>
      <c r="IRM50" s="15"/>
      <c r="IRN50" s="15"/>
      <c r="IRO50" s="171"/>
      <c r="IRP50" s="15"/>
      <c r="IRQ50" s="15"/>
      <c r="IRR50" s="15"/>
      <c r="IRS50" s="171"/>
      <c r="IRT50" s="15"/>
      <c r="IRU50" s="15"/>
      <c r="IRV50" s="15"/>
      <c r="IRW50" s="171"/>
      <c r="IRX50" s="15"/>
      <c r="IRY50" s="15"/>
      <c r="IRZ50" s="15"/>
      <c r="ISA50" s="171"/>
      <c r="ISB50" s="15"/>
      <c r="ISC50" s="15"/>
      <c r="ISD50" s="15"/>
      <c r="ISE50" s="171"/>
      <c r="ISF50" s="15"/>
      <c r="ISG50" s="15"/>
      <c r="ISH50" s="15"/>
      <c r="ISI50" s="171"/>
      <c r="ISJ50" s="15"/>
      <c r="ISK50" s="15"/>
      <c r="ISL50" s="15"/>
      <c r="ISM50" s="171"/>
      <c r="ISN50" s="15"/>
      <c r="ISO50" s="15"/>
      <c r="ISP50" s="15"/>
      <c r="ISQ50" s="171"/>
      <c r="ISR50" s="15"/>
      <c r="ISS50" s="15"/>
      <c r="IST50" s="15"/>
      <c r="ISU50" s="171"/>
      <c r="ISV50" s="15"/>
      <c r="ISW50" s="15"/>
      <c r="ISX50" s="15"/>
      <c r="ISY50" s="171"/>
      <c r="ISZ50" s="15"/>
      <c r="ITA50" s="15"/>
      <c r="ITB50" s="15"/>
      <c r="ITC50" s="171"/>
      <c r="ITD50" s="15"/>
      <c r="ITE50" s="15"/>
      <c r="ITF50" s="15"/>
      <c r="ITG50" s="171"/>
      <c r="ITH50" s="15"/>
      <c r="ITI50" s="15"/>
      <c r="ITJ50" s="15"/>
      <c r="ITK50" s="171"/>
      <c r="ITL50" s="15"/>
      <c r="ITM50" s="15"/>
      <c r="ITN50" s="15"/>
      <c r="ITO50" s="171"/>
      <c r="ITP50" s="15"/>
      <c r="ITQ50" s="15"/>
      <c r="ITR50" s="15"/>
      <c r="ITS50" s="171"/>
      <c r="ITT50" s="15"/>
      <c r="ITU50" s="15"/>
      <c r="ITV50" s="15"/>
      <c r="ITW50" s="171"/>
      <c r="ITX50" s="15"/>
      <c r="ITY50" s="15"/>
      <c r="ITZ50" s="15"/>
      <c r="IUA50" s="171"/>
      <c r="IUB50" s="15"/>
      <c r="IUC50" s="15"/>
      <c r="IUD50" s="15"/>
      <c r="IUE50" s="171"/>
      <c r="IUF50" s="15"/>
      <c r="IUG50" s="15"/>
      <c r="IUH50" s="15"/>
      <c r="IUI50" s="171"/>
      <c r="IUJ50" s="15"/>
      <c r="IUK50" s="15"/>
      <c r="IUL50" s="15"/>
      <c r="IUM50" s="171"/>
      <c r="IUN50" s="15"/>
      <c r="IUO50" s="15"/>
      <c r="IUP50" s="15"/>
      <c r="IUQ50" s="171"/>
      <c r="IUR50" s="15"/>
      <c r="IUS50" s="15"/>
      <c r="IUT50" s="15"/>
      <c r="IUU50" s="171"/>
      <c r="IUV50" s="15"/>
      <c r="IUW50" s="15"/>
      <c r="IUX50" s="15"/>
      <c r="IUY50" s="171"/>
      <c r="IUZ50" s="15"/>
      <c r="IVA50" s="15"/>
      <c r="IVB50" s="15"/>
      <c r="IVC50" s="171"/>
      <c r="IVD50" s="15"/>
      <c r="IVE50" s="15"/>
      <c r="IVF50" s="15"/>
      <c r="IVG50" s="171"/>
      <c r="IVH50" s="15"/>
      <c r="IVI50" s="15"/>
      <c r="IVJ50" s="15"/>
      <c r="IVK50" s="171"/>
      <c r="IVL50" s="15"/>
      <c r="IVM50" s="15"/>
      <c r="IVN50" s="15"/>
      <c r="IVO50" s="171"/>
      <c r="IVP50" s="15"/>
      <c r="IVQ50" s="15"/>
      <c r="IVR50" s="15"/>
      <c r="IVS50" s="171"/>
      <c r="IVT50" s="15"/>
      <c r="IVU50" s="15"/>
      <c r="IVV50" s="15"/>
      <c r="IVW50" s="171"/>
      <c r="IVX50" s="15"/>
      <c r="IVY50" s="15"/>
      <c r="IVZ50" s="15"/>
      <c r="IWA50" s="171"/>
      <c r="IWB50" s="15"/>
      <c r="IWC50" s="15"/>
      <c r="IWD50" s="15"/>
      <c r="IWE50" s="171"/>
      <c r="IWF50" s="15"/>
      <c r="IWG50" s="15"/>
      <c r="IWH50" s="15"/>
      <c r="IWI50" s="171"/>
      <c r="IWJ50" s="15"/>
      <c r="IWK50" s="15"/>
      <c r="IWL50" s="15"/>
      <c r="IWM50" s="171"/>
      <c r="IWN50" s="15"/>
      <c r="IWO50" s="15"/>
      <c r="IWP50" s="15"/>
      <c r="IWQ50" s="171"/>
      <c r="IWR50" s="15"/>
      <c r="IWS50" s="15"/>
      <c r="IWT50" s="15"/>
      <c r="IWU50" s="171"/>
      <c r="IWV50" s="15"/>
      <c r="IWW50" s="15"/>
      <c r="IWX50" s="15"/>
      <c r="IWY50" s="171"/>
      <c r="IWZ50" s="15"/>
      <c r="IXA50" s="15"/>
      <c r="IXB50" s="15"/>
      <c r="IXC50" s="171"/>
      <c r="IXD50" s="15"/>
      <c r="IXE50" s="15"/>
      <c r="IXF50" s="15"/>
      <c r="IXG50" s="171"/>
      <c r="IXH50" s="15"/>
      <c r="IXI50" s="15"/>
      <c r="IXJ50" s="15"/>
      <c r="IXK50" s="171"/>
      <c r="IXL50" s="15"/>
      <c r="IXM50" s="15"/>
      <c r="IXN50" s="15"/>
      <c r="IXO50" s="171"/>
      <c r="IXP50" s="15"/>
      <c r="IXQ50" s="15"/>
      <c r="IXR50" s="15"/>
      <c r="IXS50" s="171"/>
      <c r="IXT50" s="15"/>
      <c r="IXU50" s="15"/>
      <c r="IXV50" s="15"/>
      <c r="IXW50" s="171"/>
      <c r="IXX50" s="15"/>
      <c r="IXY50" s="15"/>
      <c r="IXZ50" s="15"/>
      <c r="IYA50" s="171"/>
      <c r="IYB50" s="15"/>
      <c r="IYC50" s="15"/>
      <c r="IYD50" s="15"/>
      <c r="IYE50" s="171"/>
      <c r="IYF50" s="15"/>
      <c r="IYG50" s="15"/>
      <c r="IYH50" s="15"/>
      <c r="IYI50" s="171"/>
      <c r="IYJ50" s="15"/>
      <c r="IYK50" s="15"/>
      <c r="IYL50" s="15"/>
      <c r="IYM50" s="171"/>
      <c r="IYN50" s="15"/>
      <c r="IYO50" s="15"/>
      <c r="IYP50" s="15"/>
      <c r="IYQ50" s="171"/>
      <c r="IYR50" s="15"/>
      <c r="IYS50" s="15"/>
      <c r="IYT50" s="15"/>
      <c r="IYU50" s="171"/>
      <c r="IYV50" s="15"/>
      <c r="IYW50" s="15"/>
      <c r="IYX50" s="15"/>
      <c r="IYY50" s="171"/>
      <c r="IYZ50" s="15"/>
      <c r="IZA50" s="15"/>
      <c r="IZB50" s="15"/>
      <c r="IZC50" s="171"/>
      <c r="IZD50" s="15"/>
      <c r="IZE50" s="15"/>
      <c r="IZF50" s="15"/>
      <c r="IZG50" s="171"/>
      <c r="IZH50" s="15"/>
      <c r="IZI50" s="15"/>
      <c r="IZJ50" s="15"/>
      <c r="IZK50" s="171"/>
      <c r="IZL50" s="15"/>
      <c r="IZM50" s="15"/>
      <c r="IZN50" s="15"/>
      <c r="IZO50" s="171"/>
      <c r="IZP50" s="15"/>
      <c r="IZQ50" s="15"/>
      <c r="IZR50" s="15"/>
      <c r="IZS50" s="171"/>
      <c r="IZT50" s="15"/>
      <c r="IZU50" s="15"/>
      <c r="IZV50" s="15"/>
      <c r="IZW50" s="171"/>
      <c r="IZX50" s="15"/>
      <c r="IZY50" s="15"/>
      <c r="IZZ50" s="15"/>
      <c r="JAA50" s="171"/>
      <c r="JAB50" s="15"/>
      <c r="JAC50" s="15"/>
      <c r="JAD50" s="15"/>
      <c r="JAE50" s="171"/>
      <c r="JAF50" s="15"/>
      <c r="JAG50" s="15"/>
      <c r="JAH50" s="15"/>
      <c r="JAI50" s="171"/>
      <c r="JAJ50" s="15"/>
      <c r="JAK50" s="15"/>
      <c r="JAL50" s="15"/>
      <c r="JAM50" s="171"/>
      <c r="JAN50" s="15"/>
      <c r="JAO50" s="15"/>
      <c r="JAP50" s="15"/>
      <c r="JAQ50" s="171"/>
      <c r="JAR50" s="15"/>
      <c r="JAS50" s="15"/>
      <c r="JAT50" s="15"/>
      <c r="JAU50" s="171"/>
      <c r="JAV50" s="15"/>
      <c r="JAW50" s="15"/>
      <c r="JAX50" s="15"/>
      <c r="JAY50" s="171"/>
      <c r="JAZ50" s="15"/>
      <c r="JBA50" s="15"/>
      <c r="JBB50" s="15"/>
      <c r="JBC50" s="171"/>
      <c r="JBD50" s="15"/>
      <c r="JBE50" s="15"/>
      <c r="JBF50" s="15"/>
      <c r="JBG50" s="171"/>
      <c r="JBH50" s="15"/>
      <c r="JBI50" s="15"/>
      <c r="JBJ50" s="15"/>
      <c r="JBK50" s="171"/>
      <c r="JBL50" s="15"/>
      <c r="JBM50" s="15"/>
      <c r="JBN50" s="15"/>
      <c r="JBO50" s="171"/>
      <c r="JBP50" s="15"/>
      <c r="JBQ50" s="15"/>
      <c r="JBR50" s="15"/>
      <c r="JBS50" s="171"/>
      <c r="JBT50" s="15"/>
      <c r="JBU50" s="15"/>
      <c r="JBV50" s="15"/>
      <c r="JBW50" s="171"/>
      <c r="JBX50" s="15"/>
      <c r="JBY50" s="15"/>
      <c r="JBZ50" s="15"/>
      <c r="JCA50" s="171"/>
      <c r="JCB50" s="15"/>
      <c r="JCC50" s="15"/>
      <c r="JCD50" s="15"/>
      <c r="JCE50" s="171"/>
      <c r="JCF50" s="15"/>
      <c r="JCG50" s="15"/>
      <c r="JCH50" s="15"/>
      <c r="JCI50" s="171"/>
      <c r="JCJ50" s="15"/>
      <c r="JCK50" s="15"/>
      <c r="JCL50" s="15"/>
      <c r="JCM50" s="171"/>
      <c r="JCN50" s="15"/>
      <c r="JCO50" s="15"/>
      <c r="JCP50" s="15"/>
      <c r="JCQ50" s="171"/>
      <c r="JCR50" s="15"/>
      <c r="JCS50" s="15"/>
      <c r="JCT50" s="15"/>
      <c r="JCU50" s="171"/>
      <c r="JCV50" s="15"/>
      <c r="JCW50" s="15"/>
      <c r="JCX50" s="15"/>
      <c r="JCY50" s="171"/>
      <c r="JCZ50" s="15"/>
      <c r="JDA50" s="15"/>
      <c r="JDB50" s="15"/>
      <c r="JDC50" s="171"/>
      <c r="JDD50" s="15"/>
      <c r="JDE50" s="15"/>
      <c r="JDF50" s="15"/>
      <c r="JDG50" s="171"/>
      <c r="JDH50" s="15"/>
      <c r="JDI50" s="15"/>
      <c r="JDJ50" s="15"/>
      <c r="JDK50" s="171"/>
      <c r="JDL50" s="15"/>
      <c r="JDM50" s="15"/>
      <c r="JDN50" s="15"/>
      <c r="JDO50" s="171"/>
      <c r="JDP50" s="15"/>
      <c r="JDQ50" s="15"/>
      <c r="JDR50" s="15"/>
      <c r="JDS50" s="171"/>
      <c r="JDT50" s="15"/>
      <c r="JDU50" s="15"/>
      <c r="JDV50" s="15"/>
      <c r="JDW50" s="171"/>
      <c r="JDX50" s="15"/>
      <c r="JDY50" s="15"/>
      <c r="JDZ50" s="15"/>
      <c r="JEA50" s="171"/>
      <c r="JEB50" s="15"/>
      <c r="JEC50" s="15"/>
      <c r="JED50" s="15"/>
      <c r="JEE50" s="171"/>
      <c r="JEF50" s="15"/>
      <c r="JEG50" s="15"/>
      <c r="JEH50" s="15"/>
      <c r="JEI50" s="171"/>
      <c r="JEJ50" s="15"/>
      <c r="JEK50" s="15"/>
      <c r="JEL50" s="15"/>
      <c r="JEM50" s="171"/>
      <c r="JEN50" s="15"/>
      <c r="JEO50" s="15"/>
      <c r="JEP50" s="15"/>
      <c r="JEQ50" s="171"/>
      <c r="JER50" s="15"/>
      <c r="JES50" s="15"/>
      <c r="JET50" s="15"/>
      <c r="JEU50" s="171"/>
      <c r="JEV50" s="15"/>
      <c r="JEW50" s="15"/>
      <c r="JEX50" s="15"/>
      <c r="JEY50" s="171"/>
      <c r="JEZ50" s="15"/>
      <c r="JFA50" s="15"/>
      <c r="JFB50" s="15"/>
      <c r="JFC50" s="171"/>
      <c r="JFD50" s="15"/>
      <c r="JFE50" s="15"/>
      <c r="JFF50" s="15"/>
      <c r="JFG50" s="171"/>
      <c r="JFH50" s="15"/>
      <c r="JFI50" s="15"/>
      <c r="JFJ50" s="15"/>
      <c r="JFK50" s="171"/>
      <c r="JFL50" s="15"/>
      <c r="JFM50" s="15"/>
      <c r="JFN50" s="15"/>
      <c r="JFO50" s="171"/>
      <c r="JFP50" s="15"/>
      <c r="JFQ50" s="15"/>
      <c r="JFR50" s="15"/>
      <c r="JFS50" s="171"/>
      <c r="JFT50" s="15"/>
      <c r="JFU50" s="15"/>
      <c r="JFV50" s="15"/>
      <c r="JFW50" s="171"/>
      <c r="JFX50" s="15"/>
      <c r="JFY50" s="15"/>
      <c r="JFZ50" s="15"/>
      <c r="JGA50" s="171"/>
      <c r="JGB50" s="15"/>
      <c r="JGC50" s="15"/>
      <c r="JGD50" s="15"/>
      <c r="JGE50" s="171"/>
      <c r="JGF50" s="15"/>
      <c r="JGG50" s="15"/>
      <c r="JGH50" s="15"/>
      <c r="JGI50" s="171"/>
      <c r="JGJ50" s="15"/>
      <c r="JGK50" s="15"/>
      <c r="JGL50" s="15"/>
      <c r="JGM50" s="171"/>
      <c r="JGN50" s="15"/>
      <c r="JGO50" s="15"/>
      <c r="JGP50" s="15"/>
      <c r="JGQ50" s="171"/>
      <c r="JGR50" s="15"/>
      <c r="JGS50" s="15"/>
      <c r="JGT50" s="15"/>
      <c r="JGU50" s="171"/>
      <c r="JGV50" s="15"/>
      <c r="JGW50" s="15"/>
      <c r="JGX50" s="15"/>
      <c r="JGY50" s="171"/>
      <c r="JGZ50" s="15"/>
      <c r="JHA50" s="15"/>
      <c r="JHB50" s="15"/>
      <c r="JHC50" s="171"/>
      <c r="JHD50" s="15"/>
      <c r="JHE50" s="15"/>
      <c r="JHF50" s="15"/>
      <c r="JHG50" s="171"/>
      <c r="JHH50" s="15"/>
      <c r="JHI50" s="15"/>
      <c r="JHJ50" s="15"/>
      <c r="JHK50" s="171"/>
      <c r="JHL50" s="15"/>
      <c r="JHM50" s="15"/>
      <c r="JHN50" s="15"/>
      <c r="JHO50" s="171"/>
      <c r="JHP50" s="15"/>
      <c r="JHQ50" s="15"/>
      <c r="JHR50" s="15"/>
      <c r="JHS50" s="171"/>
      <c r="JHT50" s="15"/>
      <c r="JHU50" s="15"/>
      <c r="JHV50" s="15"/>
      <c r="JHW50" s="171"/>
      <c r="JHX50" s="15"/>
      <c r="JHY50" s="15"/>
      <c r="JHZ50" s="15"/>
      <c r="JIA50" s="171"/>
      <c r="JIB50" s="15"/>
      <c r="JIC50" s="15"/>
      <c r="JID50" s="15"/>
      <c r="JIE50" s="171"/>
      <c r="JIF50" s="15"/>
      <c r="JIG50" s="15"/>
      <c r="JIH50" s="15"/>
      <c r="JII50" s="171"/>
      <c r="JIJ50" s="15"/>
      <c r="JIK50" s="15"/>
      <c r="JIL50" s="15"/>
      <c r="JIM50" s="171"/>
      <c r="JIN50" s="15"/>
      <c r="JIO50" s="15"/>
      <c r="JIP50" s="15"/>
      <c r="JIQ50" s="171"/>
      <c r="JIR50" s="15"/>
      <c r="JIS50" s="15"/>
      <c r="JIT50" s="15"/>
      <c r="JIU50" s="171"/>
      <c r="JIV50" s="15"/>
      <c r="JIW50" s="15"/>
      <c r="JIX50" s="15"/>
      <c r="JIY50" s="171"/>
      <c r="JIZ50" s="15"/>
      <c r="JJA50" s="15"/>
      <c r="JJB50" s="15"/>
      <c r="JJC50" s="171"/>
      <c r="JJD50" s="15"/>
      <c r="JJE50" s="15"/>
      <c r="JJF50" s="15"/>
      <c r="JJG50" s="171"/>
      <c r="JJH50" s="15"/>
      <c r="JJI50" s="15"/>
      <c r="JJJ50" s="15"/>
      <c r="JJK50" s="171"/>
      <c r="JJL50" s="15"/>
      <c r="JJM50" s="15"/>
      <c r="JJN50" s="15"/>
      <c r="JJO50" s="171"/>
      <c r="JJP50" s="15"/>
      <c r="JJQ50" s="15"/>
      <c r="JJR50" s="15"/>
      <c r="JJS50" s="171"/>
      <c r="JJT50" s="15"/>
      <c r="JJU50" s="15"/>
      <c r="JJV50" s="15"/>
      <c r="JJW50" s="171"/>
      <c r="JJX50" s="15"/>
      <c r="JJY50" s="15"/>
      <c r="JJZ50" s="15"/>
      <c r="JKA50" s="171"/>
      <c r="JKB50" s="15"/>
      <c r="JKC50" s="15"/>
      <c r="JKD50" s="15"/>
      <c r="JKE50" s="171"/>
      <c r="JKF50" s="15"/>
      <c r="JKG50" s="15"/>
      <c r="JKH50" s="15"/>
      <c r="JKI50" s="171"/>
      <c r="JKJ50" s="15"/>
      <c r="JKK50" s="15"/>
      <c r="JKL50" s="15"/>
      <c r="JKM50" s="171"/>
      <c r="JKN50" s="15"/>
      <c r="JKO50" s="15"/>
      <c r="JKP50" s="15"/>
      <c r="JKQ50" s="171"/>
      <c r="JKR50" s="15"/>
      <c r="JKS50" s="15"/>
      <c r="JKT50" s="15"/>
      <c r="JKU50" s="171"/>
      <c r="JKV50" s="15"/>
      <c r="JKW50" s="15"/>
      <c r="JKX50" s="15"/>
      <c r="JKY50" s="171"/>
      <c r="JKZ50" s="15"/>
      <c r="JLA50" s="15"/>
      <c r="JLB50" s="15"/>
      <c r="JLC50" s="171"/>
      <c r="JLD50" s="15"/>
      <c r="JLE50" s="15"/>
      <c r="JLF50" s="15"/>
      <c r="JLG50" s="171"/>
      <c r="JLH50" s="15"/>
      <c r="JLI50" s="15"/>
      <c r="JLJ50" s="15"/>
      <c r="JLK50" s="171"/>
      <c r="JLL50" s="15"/>
      <c r="JLM50" s="15"/>
      <c r="JLN50" s="15"/>
      <c r="JLO50" s="171"/>
      <c r="JLP50" s="15"/>
      <c r="JLQ50" s="15"/>
      <c r="JLR50" s="15"/>
      <c r="JLS50" s="171"/>
      <c r="JLT50" s="15"/>
      <c r="JLU50" s="15"/>
      <c r="JLV50" s="15"/>
      <c r="JLW50" s="171"/>
      <c r="JLX50" s="15"/>
      <c r="JLY50" s="15"/>
      <c r="JLZ50" s="15"/>
      <c r="JMA50" s="171"/>
      <c r="JMB50" s="15"/>
      <c r="JMC50" s="15"/>
      <c r="JMD50" s="15"/>
      <c r="JME50" s="171"/>
      <c r="JMF50" s="15"/>
      <c r="JMG50" s="15"/>
      <c r="JMH50" s="15"/>
      <c r="JMI50" s="171"/>
      <c r="JMJ50" s="15"/>
      <c r="JMK50" s="15"/>
      <c r="JML50" s="15"/>
      <c r="JMM50" s="171"/>
      <c r="JMN50" s="15"/>
      <c r="JMO50" s="15"/>
      <c r="JMP50" s="15"/>
      <c r="JMQ50" s="171"/>
      <c r="JMR50" s="15"/>
      <c r="JMS50" s="15"/>
      <c r="JMT50" s="15"/>
      <c r="JMU50" s="171"/>
      <c r="JMV50" s="15"/>
      <c r="JMW50" s="15"/>
      <c r="JMX50" s="15"/>
      <c r="JMY50" s="171"/>
      <c r="JMZ50" s="15"/>
      <c r="JNA50" s="15"/>
      <c r="JNB50" s="15"/>
      <c r="JNC50" s="171"/>
      <c r="JND50" s="15"/>
      <c r="JNE50" s="15"/>
      <c r="JNF50" s="15"/>
      <c r="JNG50" s="171"/>
      <c r="JNH50" s="15"/>
      <c r="JNI50" s="15"/>
      <c r="JNJ50" s="15"/>
      <c r="JNK50" s="171"/>
      <c r="JNL50" s="15"/>
      <c r="JNM50" s="15"/>
      <c r="JNN50" s="15"/>
      <c r="JNO50" s="171"/>
      <c r="JNP50" s="15"/>
      <c r="JNQ50" s="15"/>
      <c r="JNR50" s="15"/>
      <c r="JNS50" s="171"/>
      <c r="JNT50" s="15"/>
      <c r="JNU50" s="15"/>
      <c r="JNV50" s="15"/>
      <c r="JNW50" s="171"/>
      <c r="JNX50" s="15"/>
      <c r="JNY50" s="15"/>
      <c r="JNZ50" s="15"/>
      <c r="JOA50" s="171"/>
      <c r="JOB50" s="15"/>
      <c r="JOC50" s="15"/>
      <c r="JOD50" s="15"/>
      <c r="JOE50" s="171"/>
      <c r="JOF50" s="15"/>
      <c r="JOG50" s="15"/>
      <c r="JOH50" s="15"/>
      <c r="JOI50" s="171"/>
      <c r="JOJ50" s="15"/>
      <c r="JOK50" s="15"/>
      <c r="JOL50" s="15"/>
      <c r="JOM50" s="171"/>
      <c r="JON50" s="15"/>
      <c r="JOO50" s="15"/>
      <c r="JOP50" s="15"/>
      <c r="JOQ50" s="171"/>
      <c r="JOR50" s="15"/>
      <c r="JOS50" s="15"/>
      <c r="JOT50" s="15"/>
      <c r="JOU50" s="171"/>
      <c r="JOV50" s="15"/>
      <c r="JOW50" s="15"/>
      <c r="JOX50" s="15"/>
      <c r="JOY50" s="171"/>
      <c r="JOZ50" s="15"/>
      <c r="JPA50" s="15"/>
      <c r="JPB50" s="15"/>
      <c r="JPC50" s="171"/>
      <c r="JPD50" s="15"/>
      <c r="JPE50" s="15"/>
      <c r="JPF50" s="15"/>
      <c r="JPG50" s="171"/>
      <c r="JPH50" s="15"/>
      <c r="JPI50" s="15"/>
      <c r="JPJ50" s="15"/>
      <c r="JPK50" s="171"/>
      <c r="JPL50" s="15"/>
      <c r="JPM50" s="15"/>
      <c r="JPN50" s="15"/>
      <c r="JPO50" s="171"/>
      <c r="JPP50" s="15"/>
      <c r="JPQ50" s="15"/>
      <c r="JPR50" s="15"/>
      <c r="JPS50" s="171"/>
      <c r="JPT50" s="15"/>
      <c r="JPU50" s="15"/>
      <c r="JPV50" s="15"/>
      <c r="JPW50" s="171"/>
      <c r="JPX50" s="15"/>
      <c r="JPY50" s="15"/>
      <c r="JPZ50" s="15"/>
      <c r="JQA50" s="171"/>
      <c r="JQB50" s="15"/>
      <c r="JQC50" s="15"/>
      <c r="JQD50" s="15"/>
      <c r="JQE50" s="171"/>
      <c r="JQF50" s="15"/>
      <c r="JQG50" s="15"/>
      <c r="JQH50" s="15"/>
      <c r="JQI50" s="171"/>
      <c r="JQJ50" s="15"/>
      <c r="JQK50" s="15"/>
      <c r="JQL50" s="15"/>
      <c r="JQM50" s="171"/>
      <c r="JQN50" s="15"/>
      <c r="JQO50" s="15"/>
      <c r="JQP50" s="15"/>
      <c r="JQQ50" s="171"/>
      <c r="JQR50" s="15"/>
      <c r="JQS50" s="15"/>
      <c r="JQT50" s="15"/>
      <c r="JQU50" s="171"/>
      <c r="JQV50" s="15"/>
      <c r="JQW50" s="15"/>
      <c r="JQX50" s="15"/>
      <c r="JQY50" s="171"/>
      <c r="JQZ50" s="15"/>
      <c r="JRA50" s="15"/>
      <c r="JRB50" s="15"/>
      <c r="JRC50" s="171"/>
      <c r="JRD50" s="15"/>
      <c r="JRE50" s="15"/>
      <c r="JRF50" s="15"/>
      <c r="JRG50" s="171"/>
      <c r="JRH50" s="15"/>
      <c r="JRI50" s="15"/>
      <c r="JRJ50" s="15"/>
      <c r="JRK50" s="171"/>
      <c r="JRL50" s="15"/>
      <c r="JRM50" s="15"/>
      <c r="JRN50" s="15"/>
      <c r="JRO50" s="171"/>
      <c r="JRP50" s="15"/>
      <c r="JRQ50" s="15"/>
      <c r="JRR50" s="15"/>
      <c r="JRS50" s="171"/>
      <c r="JRT50" s="15"/>
      <c r="JRU50" s="15"/>
      <c r="JRV50" s="15"/>
      <c r="JRW50" s="171"/>
      <c r="JRX50" s="15"/>
      <c r="JRY50" s="15"/>
      <c r="JRZ50" s="15"/>
      <c r="JSA50" s="171"/>
      <c r="JSB50" s="15"/>
      <c r="JSC50" s="15"/>
      <c r="JSD50" s="15"/>
      <c r="JSE50" s="171"/>
      <c r="JSF50" s="15"/>
      <c r="JSG50" s="15"/>
      <c r="JSH50" s="15"/>
      <c r="JSI50" s="171"/>
      <c r="JSJ50" s="15"/>
      <c r="JSK50" s="15"/>
      <c r="JSL50" s="15"/>
      <c r="JSM50" s="171"/>
      <c r="JSN50" s="15"/>
      <c r="JSO50" s="15"/>
      <c r="JSP50" s="15"/>
      <c r="JSQ50" s="171"/>
      <c r="JSR50" s="15"/>
      <c r="JSS50" s="15"/>
      <c r="JST50" s="15"/>
      <c r="JSU50" s="171"/>
      <c r="JSV50" s="15"/>
      <c r="JSW50" s="15"/>
      <c r="JSX50" s="15"/>
      <c r="JSY50" s="171"/>
      <c r="JSZ50" s="15"/>
      <c r="JTA50" s="15"/>
      <c r="JTB50" s="15"/>
      <c r="JTC50" s="171"/>
      <c r="JTD50" s="15"/>
      <c r="JTE50" s="15"/>
      <c r="JTF50" s="15"/>
      <c r="JTG50" s="171"/>
      <c r="JTH50" s="15"/>
      <c r="JTI50" s="15"/>
      <c r="JTJ50" s="15"/>
      <c r="JTK50" s="171"/>
      <c r="JTL50" s="15"/>
      <c r="JTM50" s="15"/>
      <c r="JTN50" s="15"/>
      <c r="JTO50" s="171"/>
      <c r="JTP50" s="15"/>
      <c r="JTQ50" s="15"/>
      <c r="JTR50" s="15"/>
      <c r="JTS50" s="171"/>
      <c r="JTT50" s="15"/>
      <c r="JTU50" s="15"/>
      <c r="JTV50" s="15"/>
      <c r="JTW50" s="171"/>
      <c r="JTX50" s="15"/>
      <c r="JTY50" s="15"/>
      <c r="JTZ50" s="15"/>
      <c r="JUA50" s="171"/>
      <c r="JUB50" s="15"/>
      <c r="JUC50" s="15"/>
      <c r="JUD50" s="15"/>
      <c r="JUE50" s="171"/>
      <c r="JUF50" s="15"/>
      <c r="JUG50" s="15"/>
      <c r="JUH50" s="15"/>
      <c r="JUI50" s="171"/>
      <c r="JUJ50" s="15"/>
      <c r="JUK50" s="15"/>
      <c r="JUL50" s="15"/>
      <c r="JUM50" s="171"/>
      <c r="JUN50" s="15"/>
      <c r="JUO50" s="15"/>
      <c r="JUP50" s="15"/>
      <c r="JUQ50" s="171"/>
      <c r="JUR50" s="15"/>
      <c r="JUS50" s="15"/>
      <c r="JUT50" s="15"/>
      <c r="JUU50" s="171"/>
      <c r="JUV50" s="15"/>
      <c r="JUW50" s="15"/>
      <c r="JUX50" s="15"/>
      <c r="JUY50" s="171"/>
      <c r="JUZ50" s="15"/>
      <c r="JVA50" s="15"/>
      <c r="JVB50" s="15"/>
      <c r="JVC50" s="171"/>
      <c r="JVD50" s="15"/>
      <c r="JVE50" s="15"/>
      <c r="JVF50" s="15"/>
      <c r="JVG50" s="171"/>
      <c r="JVH50" s="15"/>
      <c r="JVI50" s="15"/>
      <c r="JVJ50" s="15"/>
      <c r="JVK50" s="171"/>
      <c r="JVL50" s="15"/>
      <c r="JVM50" s="15"/>
      <c r="JVN50" s="15"/>
      <c r="JVO50" s="171"/>
      <c r="JVP50" s="15"/>
      <c r="JVQ50" s="15"/>
      <c r="JVR50" s="15"/>
      <c r="JVS50" s="171"/>
      <c r="JVT50" s="15"/>
      <c r="JVU50" s="15"/>
      <c r="JVV50" s="15"/>
      <c r="JVW50" s="171"/>
      <c r="JVX50" s="15"/>
      <c r="JVY50" s="15"/>
      <c r="JVZ50" s="15"/>
      <c r="JWA50" s="171"/>
      <c r="JWB50" s="15"/>
      <c r="JWC50" s="15"/>
      <c r="JWD50" s="15"/>
      <c r="JWE50" s="171"/>
      <c r="JWF50" s="15"/>
      <c r="JWG50" s="15"/>
      <c r="JWH50" s="15"/>
      <c r="JWI50" s="171"/>
      <c r="JWJ50" s="15"/>
      <c r="JWK50" s="15"/>
      <c r="JWL50" s="15"/>
      <c r="JWM50" s="171"/>
      <c r="JWN50" s="15"/>
      <c r="JWO50" s="15"/>
      <c r="JWP50" s="15"/>
      <c r="JWQ50" s="171"/>
      <c r="JWR50" s="15"/>
      <c r="JWS50" s="15"/>
      <c r="JWT50" s="15"/>
      <c r="JWU50" s="171"/>
      <c r="JWV50" s="15"/>
      <c r="JWW50" s="15"/>
      <c r="JWX50" s="15"/>
      <c r="JWY50" s="171"/>
      <c r="JWZ50" s="15"/>
      <c r="JXA50" s="15"/>
      <c r="JXB50" s="15"/>
      <c r="JXC50" s="171"/>
      <c r="JXD50" s="15"/>
      <c r="JXE50" s="15"/>
      <c r="JXF50" s="15"/>
      <c r="JXG50" s="171"/>
      <c r="JXH50" s="15"/>
      <c r="JXI50" s="15"/>
      <c r="JXJ50" s="15"/>
      <c r="JXK50" s="171"/>
      <c r="JXL50" s="15"/>
      <c r="JXM50" s="15"/>
      <c r="JXN50" s="15"/>
      <c r="JXO50" s="171"/>
      <c r="JXP50" s="15"/>
      <c r="JXQ50" s="15"/>
      <c r="JXR50" s="15"/>
      <c r="JXS50" s="171"/>
      <c r="JXT50" s="15"/>
      <c r="JXU50" s="15"/>
      <c r="JXV50" s="15"/>
      <c r="JXW50" s="171"/>
      <c r="JXX50" s="15"/>
      <c r="JXY50" s="15"/>
      <c r="JXZ50" s="15"/>
      <c r="JYA50" s="171"/>
      <c r="JYB50" s="15"/>
      <c r="JYC50" s="15"/>
      <c r="JYD50" s="15"/>
      <c r="JYE50" s="171"/>
      <c r="JYF50" s="15"/>
      <c r="JYG50" s="15"/>
      <c r="JYH50" s="15"/>
      <c r="JYI50" s="171"/>
      <c r="JYJ50" s="15"/>
      <c r="JYK50" s="15"/>
      <c r="JYL50" s="15"/>
      <c r="JYM50" s="171"/>
      <c r="JYN50" s="15"/>
      <c r="JYO50" s="15"/>
      <c r="JYP50" s="15"/>
      <c r="JYQ50" s="171"/>
      <c r="JYR50" s="15"/>
      <c r="JYS50" s="15"/>
      <c r="JYT50" s="15"/>
      <c r="JYU50" s="171"/>
      <c r="JYV50" s="15"/>
      <c r="JYW50" s="15"/>
      <c r="JYX50" s="15"/>
      <c r="JYY50" s="171"/>
      <c r="JYZ50" s="15"/>
      <c r="JZA50" s="15"/>
      <c r="JZB50" s="15"/>
      <c r="JZC50" s="171"/>
      <c r="JZD50" s="15"/>
      <c r="JZE50" s="15"/>
      <c r="JZF50" s="15"/>
      <c r="JZG50" s="171"/>
      <c r="JZH50" s="15"/>
      <c r="JZI50" s="15"/>
      <c r="JZJ50" s="15"/>
      <c r="JZK50" s="171"/>
      <c r="JZL50" s="15"/>
      <c r="JZM50" s="15"/>
      <c r="JZN50" s="15"/>
      <c r="JZO50" s="171"/>
      <c r="JZP50" s="15"/>
      <c r="JZQ50" s="15"/>
      <c r="JZR50" s="15"/>
      <c r="JZS50" s="171"/>
      <c r="JZT50" s="15"/>
      <c r="JZU50" s="15"/>
      <c r="JZV50" s="15"/>
      <c r="JZW50" s="171"/>
      <c r="JZX50" s="15"/>
      <c r="JZY50" s="15"/>
      <c r="JZZ50" s="15"/>
      <c r="KAA50" s="171"/>
      <c r="KAB50" s="15"/>
      <c r="KAC50" s="15"/>
      <c r="KAD50" s="15"/>
      <c r="KAE50" s="171"/>
      <c r="KAF50" s="15"/>
      <c r="KAG50" s="15"/>
      <c r="KAH50" s="15"/>
      <c r="KAI50" s="171"/>
      <c r="KAJ50" s="15"/>
      <c r="KAK50" s="15"/>
      <c r="KAL50" s="15"/>
      <c r="KAM50" s="171"/>
      <c r="KAN50" s="15"/>
      <c r="KAO50" s="15"/>
      <c r="KAP50" s="15"/>
      <c r="KAQ50" s="171"/>
      <c r="KAR50" s="15"/>
      <c r="KAS50" s="15"/>
      <c r="KAT50" s="15"/>
      <c r="KAU50" s="171"/>
      <c r="KAV50" s="15"/>
      <c r="KAW50" s="15"/>
      <c r="KAX50" s="15"/>
      <c r="KAY50" s="171"/>
      <c r="KAZ50" s="15"/>
      <c r="KBA50" s="15"/>
      <c r="KBB50" s="15"/>
      <c r="KBC50" s="171"/>
      <c r="KBD50" s="15"/>
      <c r="KBE50" s="15"/>
      <c r="KBF50" s="15"/>
      <c r="KBG50" s="171"/>
      <c r="KBH50" s="15"/>
      <c r="KBI50" s="15"/>
      <c r="KBJ50" s="15"/>
      <c r="KBK50" s="171"/>
      <c r="KBL50" s="15"/>
      <c r="KBM50" s="15"/>
      <c r="KBN50" s="15"/>
      <c r="KBO50" s="171"/>
      <c r="KBP50" s="15"/>
      <c r="KBQ50" s="15"/>
      <c r="KBR50" s="15"/>
      <c r="KBS50" s="171"/>
      <c r="KBT50" s="15"/>
      <c r="KBU50" s="15"/>
      <c r="KBV50" s="15"/>
      <c r="KBW50" s="171"/>
      <c r="KBX50" s="15"/>
      <c r="KBY50" s="15"/>
      <c r="KBZ50" s="15"/>
      <c r="KCA50" s="171"/>
      <c r="KCB50" s="15"/>
      <c r="KCC50" s="15"/>
      <c r="KCD50" s="15"/>
      <c r="KCE50" s="171"/>
      <c r="KCF50" s="15"/>
      <c r="KCG50" s="15"/>
      <c r="KCH50" s="15"/>
      <c r="KCI50" s="171"/>
      <c r="KCJ50" s="15"/>
      <c r="KCK50" s="15"/>
      <c r="KCL50" s="15"/>
      <c r="KCM50" s="171"/>
      <c r="KCN50" s="15"/>
      <c r="KCO50" s="15"/>
      <c r="KCP50" s="15"/>
      <c r="KCQ50" s="171"/>
      <c r="KCR50" s="15"/>
      <c r="KCS50" s="15"/>
      <c r="KCT50" s="15"/>
      <c r="KCU50" s="171"/>
      <c r="KCV50" s="15"/>
      <c r="KCW50" s="15"/>
      <c r="KCX50" s="15"/>
      <c r="KCY50" s="171"/>
      <c r="KCZ50" s="15"/>
      <c r="KDA50" s="15"/>
      <c r="KDB50" s="15"/>
      <c r="KDC50" s="171"/>
      <c r="KDD50" s="15"/>
      <c r="KDE50" s="15"/>
      <c r="KDF50" s="15"/>
      <c r="KDG50" s="171"/>
      <c r="KDH50" s="15"/>
      <c r="KDI50" s="15"/>
      <c r="KDJ50" s="15"/>
      <c r="KDK50" s="171"/>
      <c r="KDL50" s="15"/>
      <c r="KDM50" s="15"/>
      <c r="KDN50" s="15"/>
      <c r="KDO50" s="171"/>
      <c r="KDP50" s="15"/>
      <c r="KDQ50" s="15"/>
      <c r="KDR50" s="15"/>
      <c r="KDS50" s="171"/>
      <c r="KDT50" s="15"/>
      <c r="KDU50" s="15"/>
      <c r="KDV50" s="15"/>
      <c r="KDW50" s="171"/>
      <c r="KDX50" s="15"/>
      <c r="KDY50" s="15"/>
      <c r="KDZ50" s="15"/>
      <c r="KEA50" s="171"/>
      <c r="KEB50" s="15"/>
      <c r="KEC50" s="15"/>
      <c r="KED50" s="15"/>
      <c r="KEE50" s="171"/>
      <c r="KEF50" s="15"/>
      <c r="KEG50" s="15"/>
      <c r="KEH50" s="15"/>
      <c r="KEI50" s="171"/>
      <c r="KEJ50" s="15"/>
      <c r="KEK50" s="15"/>
      <c r="KEL50" s="15"/>
      <c r="KEM50" s="171"/>
      <c r="KEN50" s="15"/>
      <c r="KEO50" s="15"/>
      <c r="KEP50" s="15"/>
      <c r="KEQ50" s="171"/>
      <c r="KER50" s="15"/>
      <c r="KES50" s="15"/>
      <c r="KET50" s="15"/>
      <c r="KEU50" s="171"/>
      <c r="KEV50" s="15"/>
      <c r="KEW50" s="15"/>
      <c r="KEX50" s="15"/>
      <c r="KEY50" s="171"/>
      <c r="KEZ50" s="15"/>
      <c r="KFA50" s="15"/>
      <c r="KFB50" s="15"/>
      <c r="KFC50" s="171"/>
      <c r="KFD50" s="15"/>
      <c r="KFE50" s="15"/>
      <c r="KFF50" s="15"/>
      <c r="KFG50" s="171"/>
      <c r="KFH50" s="15"/>
      <c r="KFI50" s="15"/>
      <c r="KFJ50" s="15"/>
      <c r="KFK50" s="171"/>
      <c r="KFL50" s="15"/>
      <c r="KFM50" s="15"/>
      <c r="KFN50" s="15"/>
      <c r="KFO50" s="171"/>
      <c r="KFP50" s="15"/>
      <c r="KFQ50" s="15"/>
      <c r="KFR50" s="15"/>
      <c r="KFS50" s="171"/>
      <c r="KFT50" s="15"/>
      <c r="KFU50" s="15"/>
      <c r="KFV50" s="15"/>
      <c r="KFW50" s="171"/>
      <c r="KFX50" s="15"/>
      <c r="KFY50" s="15"/>
      <c r="KFZ50" s="15"/>
      <c r="KGA50" s="171"/>
      <c r="KGB50" s="15"/>
      <c r="KGC50" s="15"/>
      <c r="KGD50" s="15"/>
      <c r="KGE50" s="171"/>
      <c r="KGF50" s="15"/>
      <c r="KGG50" s="15"/>
      <c r="KGH50" s="15"/>
      <c r="KGI50" s="171"/>
      <c r="KGJ50" s="15"/>
      <c r="KGK50" s="15"/>
      <c r="KGL50" s="15"/>
      <c r="KGM50" s="171"/>
      <c r="KGN50" s="15"/>
      <c r="KGO50" s="15"/>
      <c r="KGP50" s="15"/>
      <c r="KGQ50" s="171"/>
      <c r="KGR50" s="15"/>
      <c r="KGS50" s="15"/>
      <c r="KGT50" s="15"/>
      <c r="KGU50" s="171"/>
      <c r="KGV50" s="15"/>
      <c r="KGW50" s="15"/>
      <c r="KGX50" s="15"/>
      <c r="KGY50" s="171"/>
      <c r="KGZ50" s="15"/>
      <c r="KHA50" s="15"/>
      <c r="KHB50" s="15"/>
      <c r="KHC50" s="171"/>
      <c r="KHD50" s="15"/>
      <c r="KHE50" s="15"/>
      <c r="KHF50" s="15"/>
      <c r="KHG50" s="171"/>
      <c r="KHH50" s="15"/>
      <c r="KHI50" s="15"/>
      <c r="KHJ50" s="15"/>
      <c r="KHK50" s="171"/>
      <c r="KHL50" s="15"/>
      <c r="KHM50" s="15"/>
      <c r="KHN50" s="15"/>
      <c r="KHO50" s="171"/>
      <c r="KHP50" s="15"/>
      <c r="KHQ50" s="15"/>
      <c r="KHR50" s="15"/>
      <c r="KHS50" s="171"/>
      <c r="KHT50" s="15"/>
      <c r="KHU50" s="15"/>
      <c r="KHV50" s="15"/>
      <c r="KHW50" s="171"/>
      <c r="KHX50" s="15"/>
      <c r="KHY50" s="15"/>
      <c r="KHZ50" s="15"/>
      <c r="KIA50" s="171"/>
      <c r="KIB50" s="15"/>
      <c r="KIC50" s="15"/>
      <c r="KID50" s="15"/>
      <c r="KIE50" s="171"/>
      <c r="KIF50" s="15"/>
      <c r="KIG50" s="15"/>
      <c r="KIH50" s="15"/>
      <c r="KII50" s="171"/>
      <c r="KIJ50" s="15"/>
      <c r="KIK50" s="15"/>
      <c r="KIL50" s="15"/>
      <c r="KIM50" s="171"/>
      <c r="KIN50" s="15"/>
      <c r="KIO50" s="15"/>
      <c r="KIP50" s="15"/>
      <c r="KIQ50" s="171"/>
      <c r="KIR50" s="15"/>
      <c r="KIS50" s="15"/>
      <c r="KIT50" s="15"/>
      <c r="KIU50" s="171"/>
      <c r="KIV50" s="15"/>
      <c r="KIW50" s="15"/>
      <c r="KIX50" s="15"/>
      <c r="KIY50" s="171"/>
      <c r="KIZ50" s="15"/>
      <c r="KJA50" s="15"/>
      <c r="KJB50" s="15"/>
      <c r="KJC50" s="171"/>
      <c r="KJD50" s="15"/>
      <c r="KJE50" s="15"/>
      <c r="KJF50" s="15"/>
      <c r="KJG50" s="171"/>
      <c r="KJH50" s="15"/>
      <c r="KJI50" s="15"/>
      <c r="KJJ50" s="15"/>
      <c r="KJK50" s="171"/>
      <c r="KJL50" s="15"/>
      <c r="KJM50" s="15"/>
      <c r="KJN50" s="15"/>
      <c r="KJO50" s="171"/>
      <c r="KJP50" s="15"/>
      <c r="KJQ50" s="15"/>
      <c r="KJR50" s="15"/>
      <c r="KJS50" s="171"/>
      <c r="KJT50" s="15"/>
      <c r="KJU50" s="15"/>
      <c r="KJV50" s="15"/>
      <c r="KJW50" s="171"/>
      <c r="KJX50" s="15"/>
      <c r="KJY50" s="15"/>
      <c r="KJZ50" s="15"/>
      <c r="KKA50" s="171"/>
      <c r="KKB50" s="15"/>
      <c r="KKC50" s="15"/>
      <c r="KKD50" s="15"/>
      <c r="KKE50" s="171"/>
      <c r="KKF50" s="15"/>
      <c r="KKG50" s="15"/>
      <c r="KKH50" s="15"/>
      <c r="KKI50" s="171"/>
      <c r="KKJ50" s="15"/>
      <c r="KKK50" s="15"/>
      <c r="KKL50" s="15"/>
      <c r="KKM50" s="171"/>
      <c r="KKN50" s="15"/>
      <c r="KKO50" s="15"/>
      <c r="KKP50" s="15"/>
      <c r="KKQ50" s="171"/>
      <c r="KKR50" s="15"/>
      <c r="KKS50" s="15"/>
      <c r="KKT50" s="15"/>
      <c r="KKU50" s="171"/>
      <c r="KKV50" s="15"/>
      <c r="KKW50" s="15"/>
      <c r="KKX50" s="15"/>
      <c r="KKY50" s="171"/>
      <c r="KKZ50" s="15"/>
      <c r="KLA50" s="15"/>
      <c r="KLB50" s="15"/>
      <c r="KLC50" s="171"/>
      <c r="KLD50" s="15"/>
      <c r="KLE50" s="15"/>
      <c r="KLF50" s="15"/>
      <c r="KLG50" s="171"/>
      <c r="KLH50" s="15"/>
      <c r="KLI50" s="15"/>
      <c r="KLJ50" s="15"/>
      <c r="KLK50" s="171"/>
      <c r="KLL50" s="15"/>
      <c r="KLM50" s="15"/>
      <c r="KLN50" s="15"/>
      <c r="KLO50" s="171"/>
      <c r="KLP50" s="15"/>
      <c r="KLQ50" s="15"/>
      <c r="KLR50" s="15"/>
      <c r="KLS50" s="171"/>
      <c r="KLT50" s="15"/>
      <c r="KLU50" s="15"/>
      <c r="KLV50" s="15"/>
      <c r="KLW50" s="171"/>
      <c r="KLX50" s="15"/>
      <c r="KLY50" s="15"/>
      <c r="KLZ50" s="15"/>
      <c r="KMA50" s="171"/>
      <c r="KMB50" s="15"/>
      <c r="KMC50" s="15"/>
      <c r="KMD50" s="15"/>
      <c r="KME50" s="171"/>
      <c r="KMF50" s="15"/>
      <c r="KMG50" s="15"/>
      <c r="KMH50" s="15"/>
      <c r="KMI50" s="171"/>
      <c r="KMJ50" s="15"/>
      <c r="KMK50" s="15"/>
      <c r="KML50" s="15"/>
      <c r="KMM50" s="171"/>
      <c r="KMN50" s="15"/>
      <c r="KMO50" s="15"/>
      <c r="KMP50" s="15"/>
      <c r="KMQ50" s="171"/>
      <c r="KMR50" s="15"/>
      <c r="KMS50" s="15"/>
      <c r="KMT50" s="15"/>
      <c r="KMU50" s="171"/>
      <c r="KMV50" s="15"/>
      <c r="KMW50" s="15"/>
      <c r="KMX50" s="15"/>
      <c r="KMY50" s="171"/>
      <c r="KMZ50" s="15"/>
      <c r="KNA50" s="15"/>
      <c r="KNB50" s="15"/>
      <c r="KNC50" s="171"/>
      <c r="KND50" s="15"/>
      <c r="KNE50" s="15"/>
      <c r="KNF50" s="15"/>
      <c r="KNG50" s="171"/>
      <c r="KNH50" s="15"/>
      <c r="KNI50" s="15"/>
      <c r="KNJ50" s="15"/>
      <c r="KNK50" s="171"/>
      <c r="KNL50" s="15"/>
      <c r="KNM50" s="15"/>
      <c r="KNN50" s="15"/>
      <c r="KNO50" s="171"/>
      <c r="KNP50" s="15"/>
      <c r="KNQ50" s="15"/>
      <c r="KNR50" s="15"/>
      <c r="KNS50" s="171"/>
      <c r="KNT50" s="15"/>
      <c r="KNU50" s="15"/>
      <c r="KNV50" s="15"/>
      <c r="KNW50" s="171"/>
      <c r="KNX50" s="15"/>
      <c r="KNY50" s="15"/>
      <c r="KNZ50" s="15"/>
      <c r="KOA50" s="171"/>
      <c r="KOB50" s="15"/>
      <c r="KOC50" s="15"/>
      <c r="KOD50" s="15"/>
      <c r="KOE50" s="171"/>
      <c r="KOF50" s="15"/>
      <c r="KOG50" s="15"/>
      <c r="KOH50" s="15"/>
      <c r="KOI50" s="171"/>
      <c r="KOJ50" s="15"/>
      <c r="KOK50" s="15"/>
      <c r="KOL50" s="15"/>
      <c r="KOM50" s="171"/>
      <c r="KON50" s="15"/>
      <c r="KOO50" s="15"/>
      <c r="KOP50" s="15"/>
      <c r="KOQ50" s="171"/>
      <c r="KOR50" s="15"/>
      <c r="KOS50" s="15"/>
      <c r="KOT50" s="15"/>
      <c r="KOU50" s="171"/>
      <c r="KOV50" s="15"/>
      <c r="KOW50" s="15"/>
      <c r="KOX50" s="15"/>
      <c r="KOY50" s="171"/>
      <c r="KOZ50" s="15"/>
      <c r="KPA50" s="15"/>
      <c r="KPB50" s="15"/>
      <c r="KPC50" s="171"/>
      <c r="KPD50" s="15"/>
      <c r="KPE50" s="15"/>
      <c r="KPF50" s="15"/>
      <c r="KPG50" s="171"/>
      <c r="KPH50" s="15"/>
      <c r="KPI50" s="15"/>
      <c r="KPJ50" s="15"/>
      <c r="KPK50" s="171"/>
      <c r="KPL50" s="15"/>
      <c r="KPM50" s="15"/>
      <c r="KPN50" s="15"/>
      <c r="KPO50" s="171"/>
      <c r="KPP50" s="15"/>
      <c r="KPQ50" s="15"/>
      <c r="KPR50" s="15"/>
      <c r="KPS50" s="171"/>
      <c r="KPT50" s="15"/>
      <c r="KPU50" s="15"/>
      <c r="KPV50" s="15"/>
      <c r="KPW50" s="171"/>
      <c r="KPX50" s="15"/>
      <c r="KPY50" s="15"/>
      <c r="KPZ50" s="15"/>
      <c r="KQA50" s="171"/>
      <c r="KQB50" s="15"/>
      <c r="KQC50" s="15"/>
      <c r="KQD50" s="15"/>
      <c r="KQE50" s="171"/>
      <c r="KQF50" s="15"/>
      <c r="KQG50" s="15"/>
      <c r="KQH50" s="15"/>
      <c r="KQI50" s="171"/>
      <c r="KQJ50" s="15"/>
      <c r="KQK50" s="15"/>
      <c r="KQL50" s="15"/>
      <c r="KQM50" s="171"/>
      <c r="KQN50" s="15"/>
      <c r="KQO50" s="15"/>
      <c r="KQP50" s="15"/>
      <c r="KQQ50" s="171"/>
      <c r="KQR50" s="15"/>
      <c r="KQS50" s="15"/>
      <c r="KQT50" s="15"/>
      <c r="KQU50" s="171"/>
      <c r="KQV50" s="15"/>
      <c r="KQW50" s="15"/>
      <c r="KQX50" s="15"/>
      <c r="KQY50" s="171"/>
      <c r="KQZ50" s="15"/>
      <c r="KRA50" s="15"/>
      <c r="KRB50" s="15"/>
      <c r="KRC50" s="171"/>
      <c r="KRD50" s="15"/>
      <c r="KRE50" s="15"/>
      <c r="KRF50" s="15"/>
      <c r="KRG50" s="171"/>
      <c r="KRH50" s="15"/>
      <c r="KRI50" s="15"/>
      <c r="KRJ50" s="15"/>
      <c r="KRK50" s="171"/>
      <c r="KRL50" s="15"/>
      <c r="KRM50" s="15"/>
      <c r="KRN50" s="15"/>
      <c r="KRO50" s="171"/>
      <c r="KRP50" s="15"/>
      <c r="KRQ50" s="15"/>
      <c r="KRR50" s="15"/>
      <c r="KRS50" s="171"/>
      <c r="KRT50" s="15"/>
      <c r="KRU50" s="15"/>
      <c r="KRV50" s="15"/>
      <c r="KRW50" s="171"/>
      <c r="KRX50" s="15"/>
      <c r="KRY50" s="15"/>
      <c r="KRZ50" s="15"/>
      <c r="KSA50" s="171"/>
      <c r="KSB50" s="15"/>
      <c r="KSC50" s="15"/>
      <c r="KSD50" s="15"/>
      <c r="KSE50" s="171"/>
      <c r="KSF50" s="15"/>
      <c r="KSG50" s="15"/>
      <c r="KSH50" s="15"/>
      <c r="KSI50" s="171"/>
      <c r="KSJ50" s="15"/>
      <c r="KSK50" s="15"/>
      <c r="KSL50" s="15"/>
      <c r="KSM50" s="171"/>
      <c r="KSN50" s="15"/>
      <c r="KSO50" s="15"/>
      <c r="KSP50" s="15"/>
      <c r="KSQ50" s="171"/>
      <c r="KSR50" s="15"/>
      <c r="KSS50" s="15"/>
      <c r="KST50" s="15"/>
      <c r="KSU50" s="171"/>
      <c r="KSV50" s="15"/>
      <c r="KSW50" s="15"/>
      <c r="KSX50" s="15"/>
      <c r="KSY50" s="171"/>
      <c r="KSZ50" s="15"/>
      <c r="KTA50" s="15"/>
      <c r="KTB50" s="15"/>
      <c r="KTC50" s="171"/>
      <c r="KTD50" s="15"/>
      <c r="KTE50" s="15"/>
      <c r="KTF50" s="15"/>
      <c r="KTG50" s="171"/>
      <c r="KTH50" s="15"/>
      <c r="KTI50" s="15"/>
      <c r="KTJ50" s="15"/>
      <c r="KTK50" s="171"/>
      <c r="KTL50" s="15"/>
      <c r="KTM50" s="15"/>
      <c r="KTN50" s="15"/>
      <c r="KTO50" s="171"/>
      <c r="KTP50" s="15"/>
      <c r="KTQ50" s="15"/>
      <c r="KTR50" s="15"/>
      <c r="KTS50" s="171"/>
      <c r="KTT50" s="15"/>
      <c r="KTU50" s="15"/>
      <c r="KTV50" s="15"/>
      <c r="KTW50" s="171"/>
      <c r="KTX50" s="15"/>
      <c r="KTY50" s="15"/>
      <c r="KTZ50" s="15"/>
      <c r="KUA50" s="171"/>
      <c r="KUB50" s="15"/>
      <c r="KUC50" s="15"/>
      <c r="KUD50" s="15"/>
      <c r="KUE50" s="171"/>
      <c r="KUF50" s="15"/>
      <c r="KUG50" s="15"/>
      <c r="KUH50" s="15"/>
      <c r="KUI50" s="171"/>
      <c r="KUJ50" s="15"/>
      <c r="KUK50" s="15"/>
      <c r="KUL50" s="15"/>
      <c r="KUM50" s="171"/>
      <c r="KUN50" s="15"/>
      <c r="KUO50" s="15"/>
      <c r="KUP50" s="15"/>
      <c r="KUQ50" s="171"/>
      <c r="KUR50" s="15"/>
      <c r="KUS50" s="15"/>
      <c r="KUT50" s="15"/>
      <c r="KUU50" s="171"/>
      <c r="KUV50" s="15"/>
      <c r="KUW50" s="15"/>
      <c r="KUX50" s="15"/>
      <c r="KUY50" s="171"/>
      <c r="KUZ50" s="15"/>
      <c r="KVA50" s="15"/>
      <c r="KVB50" s="15"/>
      <c r="KVC50" s="171"/>
      <c r="KVD50" s="15"/>
      <c r="KVE50" s="15"/>
      <c r="KVF50" s="15"/>
      <c r="KVG50" s="171"/>
      <c r="KVH50" s="15"/>
      <c r="KVI50" s="15"/>
      <c r="KVJ50" s="15"/>
      <c r="KVK50" s="171"/>
      <c r="KVL50" s="15"/>
      <c r="KVM50" s="15"/>
      <c r="KVN50" s="15"/>
      <c r="KVO50" s="171"/>
      <c r="KVP50" s="15"/>
      <c r="KVQ50" s="15"/>
      <c r="KVR50" s="15"/>
      <c r="KVS50" s="171"/>
      <c r="KVT50" s="15"/>
      <c r="KVU50" s="15"/>
      <c r="KVV50" s="15"/>
      <c r="KVW50" s="171"/>
      <c r="KVX50" s="15"/>
      <c r="KVY50" s="15"/>
      <c r="KVZ50" s="15"/>
      <c r="KWA50" s="171"/>
      <c r="KWB50" s="15"/>
      <c r="KWC50" s="15"/>
      <c r="KWD50" s="15"/>
      <c r="KWE50" s="171"/>
      <c r="KWF50" s="15"/>
      <c r="KWG50" s="15"/>
      <c r="KWH50" s="15"/>
      <c r="KWI50" s="171"/>
      <c r="KWJ50" s="15"/>
      <c r="KWK50" s="15"/>
      <c r="KWL50" s="15"/>
      <c r="KWM50" s="171"/>
      <c r="KWN50" s="15"/>
      <c r="KWO50" s="15"/>
      <c r="KWP50" s="15"/>
      <c r="KWQ50" s="171"/>
      <c r="KWR50" s="15"/>
      <c r="KWS50" s="15"/>
      <c r="KWT50" s="15"/>
      <c r="KWU50" s="171"/>
      <c r="KWV50" s="15"/>
      <c r="KWW50" s="15"/>
      <c r="KWX50" s="15"/>
      <c r="KWY50" s="171"/>
      <c r="KWZ50" s="15"/>
      <c r="KXA50" s="15"/>
      <c r="KXB50" s="15"/>
      <c r="KXC50" s="171"/>
      <c r="KXD50" s="15"/>
      <c r="KXE50" s="15"/>
      <c r="KXF50" s="15"/>
      <c r="KXG50" s="171"/>
      <c r="KXH50" s="15"/>
      <c r="KXI50" s="15"/>
      <c r="KXJ50" s="15"/>
      <c r="KXK50" s="171"/>
      <c r="KXL50" s="15"/>
      <c r="KXM50" s="15"/>
      <c r="KXN50" s="15"/>
      <c r="KXO50" s="171"/>
      <c r="KXP50" s="15"/>
      <c r="KXQ50" s="15"/>
      <c r="KXR50" s="15"/>
      <c r="KXS50" s="171"/>
      <c r="KXT50" s="15"/>
      <c r="KXU50" s="15"/>
      <c r="KXV50" s="15"/>
      <c r="KXW50" s="171"/>
      <c r="KXX50" s="15"/>
      <c r="KXY50" s="15"/>
      <c r="KXZ50" s="15"/>
      <c r="KYA50" s="171"/>
      <c r="KYB50" s="15"/>
      <c r="KYC50" s="15"/>
      <c r="KYD50" s="15"/>
      <c r="KYE50" s="171"/>
      <c r="KYF50" s="15"/>
      <c r="KYG50" s="15"/>
      <c r="KYH50" s="15"/>
      <c r="KYI50" s="171"/>
      <c r="KYJ50" s="15"/>
      <c r="KYK50" s="15"/>
      <c r="KYL50" s="15"/>
      <c r="KYM50" s="171"/>
      <c r="KYN50" s="15"/>
      <c r="KYO50" s="15"/>
      <c r="KYP50" s="15"/>
      <c r="KYQ50" s="171"/>
      <c r="KYR50" s="15"/>
      <c r="KYS50" s="15"/>
      <c r="KYT50" s="15"/>
      <c r="KYU50" s="171"/>
      <c r="KYV50" s="15"/>
      <c r="KYW50" s="15"/>
      <c r="KYX50" s="15"/>
      <c r="KYY50" s="171"/>
      <c r="KYZ50" s="15"/>
      <c r="KZA50" s="15"/>
      <c r="KZB50" s="15"/>
      <c r="KZC50" s="171"/>
      <c r="KZD50" s="15"/>
      <c r="KZE50" s="15"/>
      <c r="KZF50" s="15"/>
      <c r="KZG50" s="171"/>
      <c r="KZH50" s="15"/>
      <c r="KZI50" s="15"/>
      <c r="KZJ50" s="15"/>
      <c r="KZK50" s="171"/>
      <c r="KZL50" s="15"/>
      <c r="KZM50" s="15"/>
      <c r="KZN50" s="15"/>
      <c r="KZO50" s="171"/>
      <c r="KZP50" s="15"/>
      <c r="KZQ50" s="15"/>
      <c r="KZR50" s="15"/>
      <c r="KZS50" s="171"/>
      <c r="KZT50" s="15"/>
      <c r="KZU50" s="15"/>
      <c r="KZV50" s="15"/>
      <c r="KZW50" s="171"/>
      <c r="KZX50" s="15"/>
      <c r="KZY50" s="15"/>
      <c r="KZZ50" s="15"/>
      <c r="LAA50" s="171"/>
      <c r="LAB50" s="15"/>
      <c r="LAC50" s="15"/>
      <c r="LAD50" s="15"/>
      <c r="LAE50" s="171"/>
      <c r="LAF50" s="15"/>
      <c r="LAG50" s="15"/>
      <c r="LAH50" s="15"/>
      <c r="LAI50" s="171"/>
      <c r="LAJ50" s="15"/>
      <c r="LAK50" s="15"/>
      <c r="LAL50" s="15"/>
      <c r="LAM50" s="171"/>
      <c r="LAN50" s="15"/>
      <c r="LAO50" s="15"/>
      <c r="LAP50" s="15"/>
      <c r="LAQ50" s="171"/>
      <c r="LAR50" s="15"/>
      <c r="LAS50" s="15"/>
      <c r="LAT50" s="15"/>
      <c r="LAU50" s="171"/>
      <c r="LAV50" s="15"/>
      <c r="LAW50" s="15"/>
      <c r="LAX50" s="15"/>
      <c r="LAY50" s="171"/>
      <c r="LAZ50" s="15"/>
      <c r="LBA50" s="15"/>
      <c r="LBB50" s="15"/>
      <c r="LBC50" s="171"/>
      <c r="LBD50" s="15"/>
      <c r="LBE50" s="15"/>
      <c r="LBF50" s="15"/>
      <c r="LBG50" s="171"/>
      <c r="LBH50" s="15"/>
      <c r="LBI50" s="15"/>
      <c r="LBJ50" s="15"/>
      <c r="LBK50" s="171"/>
      <c r="LBL50" s="15"/>
      <c r="LBM50" s="15"/>
      <c r="LBN50" s="15"/>
      <c r="LBO50" s="171"/>
      <c r="LBP50" s="15"/>
      <c r="LBQ50" s="15"/>
      <c r="LBR50" s="15"/>
      <c r="LBS50" s="171"/>
      <c r="LBT50" s="15"/>
      <c r="LBU50" s="15"/>
      <c r="LBV50" s="15"/>
      <c r="LBW50" s="171"/>
      <c r="LBX50" s="15"/>
      <c r="LBY50" s="15"/>
      <c r="LBZ50" s="15"/>
      <c r="LCA50" s="171"/>
      <c r="LCB50" s="15"/>
      <c r="LCC50" s="15"/>
      <c r="LCD50" s="15"/>
      <c r="LCE50" s="171"/>
      <c r="LCF50" s="15"/>
      <c r="LCG50" s="15"/>
      <c r="LCH50" s="15"/>
      <c r="LCI50" s="171"/>
      <c r="LCJ50" s="15"/>
      <c r="LCK50" s="15"/>
      <c r="LCL50" s="15"/>
      <c r="LCM50" s="171"/>
      <c r="LCN50" s="15"/>
      <c r="LCO50" s="15"/>
      <c r="LCP50" s="15"/>
      <c r="LCQ50" s="171"/>
      <c r="LCR50" s="15"/>
      <c r="LCS50" s="15"/>
      <c r="LCT50" s="15"/>
      <c r="LCU50" s="171"/>
      <c r="LCV50" s="15"/>
      <c r="LCW50" s="15"/>
      <c r="LCX50" s="15"/>
      <c r="LCY50" s="171"/>
      <c r="LCZ50" s="15"/>
      <c r="LDA50" s="15"/>
      <c r="LDB50" s="15"/>
      <c r="LDC50" s="171"/>
      <c r="LDD50" s="15"/>
      <c r="LDE50" s="15"/>
      <c r="LDF50" s="15"/>
      <c r="LDG50" s="171"/>
      <c r="LDH50" s="15"/>
      <c r="LDI50" s="15"/>
      <c r="LDJ50" s="15"/>
      <c r="LDK50" s="171"/>
      <c r="LDL50" s="15"/>
      <c r="LDM50" s="15"/>
      <c r="LDN50" s="15"/>
      <c r="LDO50" s="171"/>
      <c r="LDP50" s="15"/>
      <c r="LDQ50" s="15"/>
      <c r="LDR50" s="15"/>
      <c r="LDS50" s="171"/>
      <c r="LDT50" s="15"/>
      <c r="LDU50" s="15"/>
      <c r="LDV50" s="15"/>
      <c r="LDW50" s="171"/>
      <c r="LDX50" s="15"/>
      <c r="LDY50" s="15"/>
      <c r="LDZ50" s="15"/>
      <c r="LEA50" s="171"/>
      <c r="LEB50" s="15"/>
      <c r="LEC50" s="15"/>
      <c r="LED50" s="15"/>
      <c r="LEE50" s="171"/>
      <c r="LEF50" s="15"/>
      <c r="LEG50" s="15"/>
      <c r="LEH50" s="15"/>
      <c r="LEI50" s="171"/>
      <c r="LEJ50" s="15"/>
      <c r="LEK50" s="15"/>
      <c r="LEL50" s="15"/>
      <c r="LEM50" s="171"/>
      <c r="LEN50" s="15"/>
      <c r="LEO50" s="15"/>
      <c r="LEP50" s="15"/>
      <c r="LEQ50" s="171"/>
      <c r="LER50" s="15"/>
      <c r="LES50" s="15"/>
      <c r="LET50" s="15"/>
      <c r="LEU50" s="171"/>
      <c r="LEV50" s="15"/>
      <c r="LEW50" s="15"/>
      <c r="LEX50" s="15"/>
      <c r="LEY50" s="171"/>
      <c r="LEZ50" s="15"/>
      <c r="LFA50" s="15"/>
      <c r="LFB50" s="15"/>
      <c r="LFC50" s="171"/>
      <c r="LFD50" s="15"/>
      <c r="LFE50" s="15"/>
      <c r="LFF50" s="15"/>
      <c r="LFG50" s="171"/>
      <c r="LFH50" s="15"/>
      <c r="LFI50" s="15"/>
      <c r="LFJ50" s="15"/>
      <c r="LFK50" s="171"/>
      <c r="LFL50" s="15"/>
      <c r="LFM50" s="15"/>
      <c r="LFN50" s="15"/>
      <c r="LFO50" s="171"/>
      <c r="LFP50" s="15"/>
      <c r="LFQ50" s="15"/>
      <c r="LFR50" s="15"/>
      <c r="LFS50" s="171"/>
      <c r="LFT50" s="15"/>
      <c r="LFU50" s="15"/>
      <c r="LFV50" s="15"/>
      <c r="LFW50" s="171"/>
      <c r="LFX50" s="15"/>
      <c r="LFY50" s="15"/>
      <c r="LFZ50" s="15"/>
      <c r="LGA50" s="171"/>
      <c r="LGB50" s="15"/>
      <c r="LGC50" s="15"/>
      <c r="LGD50" s="15"/>
      <c r="LGE50" s="171"/>
      <c r="LGF50" s="15"/>
      <c r="LGG50" s="15"/>
      <c r="LGH50" s="15"/>
      <c r="LGI50" s="171"/>
      <c r="LGJ50" s="15"/>
      <c r="LGK50" s="15"/>
      <c r="LGL50" s="15"/>
      <c r="LGM50" s="171"/>
      <c r="LGN50" s="15"/>
      <c r="LGO50" s="15"/>
      <c r="LGP50" s="15"/>
      <c r="LGQ50" s="171"/>
      <c r="LGR50" s="15"/>
      <c r="LGS50" s="15"/>
      <c r="LGT50" s="15"/>
      <c r="LGU50" s="171"/>
      <c r="LGV50" s="15"/>
      <c r="LGW50" s="15"/>
      <c r="LGX50" s="15"/>
      <c r="LGY50" s="171"/>
      <c r="LGZ50" s="15"/>
      <c r="LHA50" s="15"/>
      <c r="LHB50" s="15"/>
      <c r="LHC50" s="171"/>
      <c r="LHD50" s="15"/>
      <c r="LHE50" s="15"/>
      <c r="LHF50" s="15"/>
      <c r="LHG50" s="171"/>
      <c r="LHH50" s="15"/>
      <c r="LHI50" s="15"/>
      <c r="LHJ50" s="15"/>
      <c r="LHK50" s="171"/>
      <c r="LHL50" s="15"/>
      <c r="LHM50" s="15"/>
      <c r="LHN50" s="15"/>
      <c r="LHO50" s="171"/>
      <c r="LHP50" s="15"/>
      <c r="LHQ50" s="15"/>
      <c r="LHR50" s="15"/>
      <c r="LHS50" s="171"/>
      <c r="LHT50" s="15"/>
      <c r="LHU50" s="15"/>
      <c r="LHV50" s="15"/>
      <c r="LHW50" s="171"/>
      <c r="LHX50" s="15"/>
      <c r="LHY50" s="15"/>
      <c r="LHZ50" s="15"/>
      <c r="LIA50" s="171"/>
      <c r="LIB50" s="15"/>
      <c r="LIC50" s="15"/>
      <c r="LID50" s="15"/>
      <c r="LIE50" s="171"/>
      <c r="LIF50" s="15"/>
      <c r="LIG50" s="15"/>
      <c r="LIH50" s="15"/>
      <c r="LII50" s="171"/>
      <c r="LIJ50" s="15"/>
      <c r="LIK50" s="15"/>
      <c r="LIL50" s="15"/>
      <c r="LIM50" s="171"/>
      <c r="LIN50" s="15"/>
      <c r="LIO50" s="15"/>
      <c r="LIP50" s="15"/>
      <c r="LIQ50" s="171"/>
      <c r="LIR50" s="15"/>
      <c r="LIS50" s="15"/>
      <c r="LIT50" s="15"/>
      <c r="LIU50" s="171"/>
      <c r="LIV50" s="15"/>
      <c r="LIW50" s="15"/>
      <c r="LIX50" s="15"/>
      <c r="LIY50" s="171"/>
      <c r="LIZ50" s="15"/>
      <c r="LJA50" s="15"/>
      <c r="LJB50" s="15"/>
      <c r="LJC50" s="171"/>
      <c r="LJD50" s="15"/>
      <c r="LJE50" s="15"/>
      <c r="LJF50" s="15"/>
      <c r="LJG50" s="171"/>
      <c r="LJH50" s="15"/>
      <c r="LJI50" s="15"/>
      <c r="LJJ50" s="15"/>
      <c r="LJK50" s="171"/>
      <c r="LJL50" s="15"/>
      <c r="LJM50" s="15"/>
      <c r="LJN50" s="15"/>
      <c r="LJO50" s="171"/>
      <c r="LJP50" s="15"/>
      <c r="LJQ50" s="15"/>
      <c r="LJR50" s="15"/>
      <c r="LJS50" s="171"/>
      <c r="LJT50" s="15"/>
      <c r="LJU50" s="15"/>
      <c r="LJV50" s="15"/>
      <c r="LJW50" s="171"/>
      <c r="LJX50" s="15"/>
      <c r="LJY50" s="15"/>
      <c r="LJZ50" s="15"/>
      <c r="LKA50" s="171"/>
      <c r="LKB50" s="15"/>
      <c r="LKC50" s="15"/>
      <c r="LKD50" s="15"/>
      <c r="LKE50" s="171"/>
      <c r="LKF50" s="15"/>
      <c r="LKG50" s="15"/>
      <c r="LKH50" s="15"/>
      <c r="LKI50" s="171"/>
      <c r="LKJ50" s="15"/>
      <c r="LKK50" s="15"/>
      <c r="LKL50" s="15"/>
      <c r="LKM50" s="171"/>
      <c r="LKN50" s="15"/>
      <c r="LKO50" s="15"/>
      <c r="LKP50" s="15"/>
      <c r="LKQ50" s="171"/>
      <c r="LKR50" s="15"/>
      <c r="LKS50" s="15"/>
      <c r="LKT50" s="15"/>
      <c r="LKU50" s="171"/>
      <c r="LKV50" s="15"/>
      <c r="LKW50" s="15"/>
      <c r="LKX50" s="15"/>
      <c r="LKY50" s="171"/>
      <c r="LKZ50" s="15"/>
      <c r="LLA50" s="15"/>
      <c r="LLB50" s="15"/>
      <c r="LLC50" s="171"/>
      <c r="LLD50" s="15"/>
      <c r="LLE50" s="15"/>
      <c r="LLF50" s="15"/>
      <c r="LLG50" s="171"/>
      <c r="LLH50" s="15"/>
      <c r="LLI50" s="15"/>
      <c r="LLJ50" s="15"/>
      <c r="LLK50" s="171"/>
      <c r="LLL50" s="15"/>
      <c r="LLM50" s="15"/>
      <c r="LLN50" s="15"/>
      <c r="LLO50" s="171"/>
      <c r="LLP50" s="15"/>
      <c r="LLQ50" s="15"/>
      <c r="LLR50" s="15"/>
      <c r="LLS50" s="171"/>
      <c r="LLT50" s="15"/>
      <c r="LLU50" s="15"/>
      <c r="LLV50" s="15"/>
      <c r="LLW50" s="171"/>
      <c r="LLX50" s="15"/>
      <c r="LLY50" s="15"/>
      <c r="LLZ50" s="15"/>
      <c r="LMA50" s="171"/>
      <c r="LMB50" s="15"/>
      <c r="LMC50" s="15"/>
      <c r="LMD50" s="15"/>
      <c r="LME50" s="171"/>
      <c r="LMF50" s="15"/>
      <c r="LMG50" s="15"/>
      <c r="LMH50" s="15"/>
      <c r="LMI50" s="171"/>
      <c r="LMJ50" s="15"/>
      <c r="LMK50" s="15"/>
      <c r="LML50" s="15"/>
      <c r="LMM50" s="171"/>
      <c r="LMN50" s="15"/>
      <c r="LMO50" s="15"/>
      <c r="LMP50" s="15"/>
      <c r="LMQ50" s="171"/>
      <c r="LMR50" s="15"/>
      <c r="LMS50" s="15"/>
      <c r="LMT50" s="15"/>
      <c r="LMU50" s="171"/>
      <c r="LMV50" s="15"/>
      <c r="LMW50" s="15"/>
      <c r="LMX50" s="15"/>
      <c r="LMY50" s="171"/>
      <c r="LMZ50" s="15"/>
      <c r="LNA50" s="15"/>
      <c r="LNB50" s="15"/>
      <c r="LNC50" s="171"/>
      <c r="LND50" s="15"/>
      <c r="LNE50" s="15"/>
      <c r="LNF50" s="15"/>
      <c r="LNG50" s="171"/>
      <c r="LNH50" s="15"/>
      <c r="LNI50" s="15"/>
      <c r="LNJ50" s="15"/>
      <c r="LNK50" s="171"/>
      <c r="LNL50" s="15"/>
      <c r="LNM50" s="15"/>
      <c r="LNN50" s="15"/>
      <c r="LNO50" s="171"/>
      <c r="LNP50" s="15"/>
      <c r="LNQ50" s="15"/>
      <c r="LNR50" s="15"/>
      <c r="LNS50" s="171"/>
      <c r="LNT50" s="15"/>
      <c r="LNU50" s="15"/>
      <c r="LNV50" s="15"/>
      <c r="LNW50" s="171"/>
      <c r="LNX50" s="15"/>
      <c r="LNY50" s="15"/>
      <c r="LNZ50" s="15"/>
      <c r="LOA50" s="171"/>
      <c r="LOB50" s="15"/>
      <c r="LOC50" s="15"/>
      <c r="LOD50" s="15"/>
      <c r="LOE50" s="171"/>
      <c r="LOF50" s="15"/>
      <c r="LOG50" s="15"/>
      <c r="LOH50" s="15"/>
      <c r="LOI50" s="171"/>
      <c r="LOJ50" s="15"/>
      <c r="LOK50" s="15"/>
      <c r="LOL50" s="15"/>
      <c r="LOM50" s="171"/>
      <c r="LON50" s="15"/>
      <c r="LOO50" s="15"/>
      <c r="LOP50" s="15"/>
      <c r="LOQ50" s="171"/>
      <c r="LOR50" s="15"/>
      <c r="LOS50" s="15"/>
      <c r="LOT50" s="15"/>
      <c r="LOU50" s="171"/>
      <c r="LOV50" s="15"/>
      <c r="LOW50" s="15"/>
      <c r="LOX50" s="15"/>
      <c r="LOY50" s="171"/>
      <c r="LOZ50" s="15"/>
      <c r="LPA50" s="15"/>
      <c r="LPB50" s="15"/>
      <c r="LPC50" s="171"/>
      <c r="LPD50" s="15"/>
      <c r="LPE50" s="15"/>
      <c r="LPF50" s="15"/>
      <c r="LPG50" s="171"/>
      <c r="LPH50" s="15"/>
      <c r="LPI50" s="15"/>
      <c r="LPJ50" s="15"/>
      <c r="LPK50" s="171"/>
      <c r="LPL50" s="15"/>
      <c r="LPM50" s="15"/>
      <c r="LPN50" s="15"/>
      <c r="LPO50" s="171"/>
      <c r="LPP50" s="15"/>
      <c r="LPQ50" s="15"/>
      <c r="LPR50" s="15"/>
      <c r="LPS50" s="171"/>
      <c r="LPT50" s="15"/>
      <c r="LPU50" s="15"/>
      <c r="LPV50" s="15"/>
      <c r="LPW50" s="171"/>
      <c r="LPX50" s="15"/>
      <c r="LPY50" s="15"/>
      <c r="LPZ50" s="15"/>
      <c r="LQA50" s="171"/>
      <c r="LQB50" s="15"/>
      <c r="LQC50" s="15"/>
      <c r="LQD50" s="15"/>
      <c r="LQE50" s="171"/>
      <c r="LQF50" s="15"/>
      <c r="LQG50" s="15"/>
      <c r="LQH50" s="15"/>
      <c r="LQI50" s="171"/>
      <c r="LQJ50" s="15"/>
      <c r="LQK50" s="15"/>
      <c r="LQL50" s="15"/>
      <c r="LQM50" s="171"/>
      <c r="LQN50" s="15"/>
      <c r="LQO50" s="15"/>
      <c r="LQP50" s="15"/>
      <c r="LQQ50" s="171"/>
      <c r="LQR50" s="15"/>
      <c r="LQS50" s="15"/>
      <c r="LQT50" s="15"/>
      <c r="LQU50" s="171"/>
      <c r="LQV50" s="15"/>
      <c r="LQW50" s="15"/>
      <c r="LQX50" s="15"/>
      <c r="LQY50" s="171"/>
      <c r="LQZ50" s="15"/>
      <c r="LRA50" s="15"/>
      <c r="LRB50" s="15"/>
      <c r="LRC50" s="171"/>
      <c r="LRD50" s="15"/>
      <c r="LRE50" s="15"/>
      <c r="LRF50" s="15"/>
      <c r="LRG50" s="171"/>
      <c r="LRH50" s="15"/>
      <c r="LRI50" s="15"/>
      <c r="LRJ50" s="15"/>
      <c r="LRK50" s="171"/>
      <c r="LRL50" s="15"/>
      <c r="LRM50" s="15"/>
      <c r="LRN50" s="15"/>
      <c r="LRO50" s="171"/>
      <c r="LRP50" s="15"/>
      <c r="LRQ50" s="15"/>
      <c r="LRR50" s="15"/>
      <c r="LRS50" s="171"/>
      <c r="LRT50" s="15"/>
      <c r="LRU50" s="15"/>
      <c r="LRV50" s="15"/>
      <c r="LRW50" s="171"/>
      <c r="LRX50" s="15"/>
      <c r="LRY50" s="15"/>
      <c r="LRZ50" s="15"/>
      <c r="LSA50" s="171"/>
      <c r="LSB50" s="15"/>
      <c r="LSC50" s="15"/>
      <c r="LSD50" s="15"/>
      <c r="LSE50" s="171"/>
      <c r="LSF50" s="15"/>
      <c r="LSG50" s="15"/>
      <c r="LSH50" s="15"/>
      <c r="LSI50" s="171"/>
      <c r="LSJ50" s="15"/>
      <c r="LSK50" s="15"/>
      <c r="LSL50" s="15"/>
      <c r="LSM50" s="171"/>
      <c r="LSN50" s="15"/>
      <c r="LSO50" s="15"/>
      <c r="LSP50" s="15"/>
      <c r="LSQ50" s="171"/>
      <c r="LSR50" s="15"/>
      <c r="LSS50" s="15"/>
      <c r="LST50" s="15"/>
      <c r="LSU50" s="171"/>
      <c r="LSV50" s="15"/>
      <c r="LSW50" s="15"/>
      <c r="LSX50" s="15"/>
      <c r="LSY50" s="171"/>
      <c r="LSZ50" s="15"/>
      <c r="LTA50" s="15"/>
      <c r="LTB50" s="15"/>
      <c r="LTC50" s="171"/>
      <c r="LTD50" s="15"/>
      <c r="LTE50" s="15"/>
      <c r="LTF50" s="15"/>
      <c r="LTG50" s="171"/>
      <c r="LTH50" s="15"/>
      <c r="LTI50" s="15"/>
      <c r="LTJ50" s="15"/>
      <c r="LTK50" s="171"/>
      <c r="LTL50" s="15"/>
      <c r="LTM50" s="15"/>
      <c r="LTN50" s="15"/>
      <c r="LTO50" s="171"/>
      <c r="LTP50" s="15"/>
      <c r="LTQ50" s="15"/>
      <c r="LTR50" s="15"/>
      <c r="LTS50" s="171"/>
      <c r="LTT50" s="15"/>
      <c r="LTU50" s="15"/>
      <c r="LTV50" s="15"/>
      <c r="LTW50" s="171"/>
      <c r="LTX50" s="15"/>
      <c r="LTY50" s="15"/>
      <c r="LTZ50" s="15"/>
      <c r="LUA50" s="171"/>
      <c r="LUB50" s="15"/>
      <c r="LUC50" s="15"/>
      <c r="LUD50" s="15"/>
      <c r="LUE50" s="171"/>
      <c r="LUF50" s="15"/>
      <c r="LUG50" s="15"/>
      <c r="LUH50" s="15"/>
      <c r="LUI50" s="171"/>
      <c r="LUJ50" s="15"/>
      <c r="LUK50" s="15"/>
      <c r="LUL50" s="15"/>
      <c r="LUM50" s="171"/>
      <c r="LUN50" s="15"/>
      <c r="LUO50" s="15"/>
      <c r="LUP50" s="15"/>
      <c r="LUQ50" s="171"/>
      <c r="LUR50" s="15"/>
      <c r="LUS50" s="15"/>
      <c r="LUT50" s="15"/>
      <c r="LUU50" s="171"/>
      <c r="LUV50" s="15"/>
      <c r="LUW50" s="15"/>
      <c r="LUX50" s="15"/>
      <c r="LUY50" s="171"/>
      <c r="LUZ50" s="15"/>
      <c r="LVA50" s="15"/>
      <c r="LVB50" s="15"/>
      <c r="LVC50" s="171"/>
      <c r="LVD50" s="15"/>
      <c r="LVE50" s="15"/>
      <c r="LVF50" s="15"/>
      <c r="LVG50" s="171"/>
      <c r="LVH50" s="15"/>
      <c r="LVI50" s="15"/>
      <c r="LVJ50" s="15"/>
      <c r="LVK50" s="171"/>
      <c r="LVL50" s="15"/>
      <c r="LVM50" s="15"/>
      <c r="LVN50" s="15"/>
      <c r="LVO50" s="171"/>
      <c r="LVP50" s="15"/>
      <c r="LVQ50" s="15"/>
      <c r="LVR50" s="15"/>
      <c r="LVS50" s="171"/>
      <c r="LVT50" s="15"/>
      <c r="LVU50" s="15"/>
      <c r="LVV50" s="15"/>
      <c r="LVW50" s="171"/>
      <c r="LVX50" s="15"/>
      <c r="LVY50" s="15"/>
      <c r="LVZ50" s="15"/>
      <c r="LWA50" s="171"/>
      <c r="LWB50" s="15"/>
      <c r="LWC50" s="15"/>
      <c r="LWD50" s="15"/>
      <c r="LWE50" s="171"/>
      <c r="LWF50" s="15"/>
      <c r="LWG50" s="15"/>
      <c r="LWH50" s="15"/>
      <c r="LWI50" s="171"/>
      <c r="LWJ50" s="15"/>
      <c r="LWK50" s="15"/>
      <c r="LWL50" s="15"/>
      <c r="LWM50" s="171"/>
      <c r="LWN50" s="15"/>
      <c r="LWO50" s="15"/>
      <c r="LWP50" s="15"/>
      <c r="LWQ50" s="171"/>
      <c r="LWR50" s="15"/>
      <c r="LWS50" s="15"/>
      <c r="LWT50" s="15"/>
      <c r="LWU50" s="171"/>
      <c r="LWV50" s="15"/>
      <c r="LWW50" s="15"/>
      <c r="LWX50" s="15"/>
      <c r="LWY50" s="171"/>
      <c r="LWZ50" s="15"/>
      <c r="LXA50" s="15"/>
      <c r="LXB50" s="15"/>
      <c r="LXC50" s="171"/>
      <c r="LXD50" s="15"/>
      <c r="LXE50" s="15"/>
      <c r="LXF50" s="15"/>
      <c r="LXG50" s="171"/>
      <c r="LXH50" s="15"/>
      <c r="LXI50" s="15"/>
      <c r="LXJ50" s="15"/>
      <c r="LXK50" s="171"/>
      <c r="LXL50" s="15"/>
      <c r="LXM50" s="15"/>
      <c r="LXN50" s="15"/>
      <c r="LXO50" s="171"/>
      <c r="LXP50" s="15"/>
      <c r="LXQ50" s="15"/>
      <c r="LXR50" s="15"/>
      <c r="LXS50" s="171"/>
      <c r="LXT50" s="15"/>
      <c r="LXU50" s="15"/>
      <c r="LXV50" s="15"/>
      <c r="LXW50" s="171"/>
      <c r="LXX50" s="15"/>
      <c r="LXY50" s="15"/>
      <c r="LXZ50" s="15"/>
      <c r="LYA50" s="171"/>
      <c r="LYB50" s="15"/>
      <c r="LYC50" s="15"/>
      <c r="LYD50" s="15"/>
      <c r="LYE50" s="171"/>
      <c r="LYF50" s="15"/>
      <c r="LYG50" s="15"/>
      <c r="LYH50" s="15"/>
      <c r="LYI50" s="171"/>
      <c r="LYJ50" s="15"/>
      <c r="LYK50" s="15"/>
      <c r="LYL50" s="15"/>
      <c r="LYM50" s="171"/>
      <c r="LYN50" s="15"/>
      <c r="LYO50" s="15"/>
      <c r="LYP50" s="15"/>
      <c r="LYQ50" s="171"/>
      <c r="LYR50" s="15"/>
      <c r="LYS50" s="15"/>
      <c r="LYT50" s="15"/>
      <c r="LYU50" s="171"/>
      <c r="LYV50" s="15"/>
      <c r="LYW50" s="15"/>
      <c r="LYX50" s="15"/>
      <c r="LYY50" s="171"/>
      <c r="LYZ50" s="15"/>
      <c r="LZA50" s="15"/>
      <c r="LZB50" s="15"/>
      <c r="LZC50" s="171"/>
      <c r="LZD50" s="15"/>
      <c r="LZE50" s="15"/>
      <c r="LZF50" s="15"/>
      <c r="LZG50" s="171"/>
      <c r="LZH50" s="15"/>
      <c r="LZI50" s="15"/>
      <c r="LZJ50" s="15"/>
      <c r="LZK50" s="171"/>
      <c r="LZL50" s="15"/>
      <c r="LZM50" s="15"/>
      <c r="LZN50" s="15"/>
      <c r="LZO50" s="171"/>
      <c r="LZP50" s="15"/>
      <c r="LZQ50" s="15"/>
      <c r="LZR50" s="15"/>
      <c r="LZS50" s="171"/>
      <c r="LZT50" s="15"/>
      <c r="LZU50" s="15"/>
      <c r="LZV50" s="15"/>
      <c r="LZW50" s="171"/>
      <c r="LZX50" s="15"/>
      <c r="LZY50" s="15"/>
      <c r="LZZ50" s="15"/>
      <c r="MAA50" s="171"/>
      <c r="MAB50" s="15"/>
      <c r="MAC50" s="15"/>
      <c r="MAD50" s="15"/>
      <c r="MAE50" s="171"/>
      <c r="MAF50" s="15"/>
      <c r="MAG50" s="15"/>
      <c r="MAH50" s="15"/>
      <c r="MAI50" s="171"/>
      <c r="MAJ50" s="15"/>
      <c r="MAK50" s="15"/>
      <c r="MAL50" s="15"/>
      <c r="MAM50" s="171"/>
      <c r="MAN50" s="15"/>
      <c r="MAO50" s="15"/>
      <c r="MAP50" s="15"/>
      <c r="MAQ50" s="171"/>
      <c r="MAR50" s="15"/>
      <c r="MAS50" s="15"/>
      <c r="MAT50" s="15"/>
      <c r="MAU50" s="171"/>
      <c r="MAV50" s="15"/>
      <c r="MAW50" s="15"/>
      <c r="MAX50" s="15"/>
      <c r="MAY50" s="171"/>
      <c r="MAZ50" s="15"/>
      <c r="MBA50" s="15"/>
      <c r="MBB50" s="15"/>
      <c r="MBC50" s="171"/>
      <c r="MBD50" s="15"/>
      <c r="MBE50" s="15"/>
      <c r="MBF50" s="15"/>
      <c r="MBG50" s="171"/>
      <c r="MBH50" s="15"/>
      <c r="MBI50" s="15"/>
      <c r="MBJ50" s="15"/>
      <c r="MBK50" s="171"/>
      <c r="MBL50" s="15"/>
      <c r="MBM50" s="15"/>
      <c r="MBN50" s="15"/>
      <c r="MBO50" s="171"/>
      <c r="MBP50" s="15"/>
      <c r="MBQ50" s="15"/>
      <c r="MBR50" s="15"/>
      <c r="MBS50" s="171"/>
      <c r="MBT50" s="15"/>
      <c r="MBU50" s="15"/>
      <c r="MBV50" s="15"/>
      <c r="MBW50" s="171"/>
      <c r="MBX50" s="15"/>
      <c r="MBY50" s="15"/>
      <c r="MBZ50" s="15"/>
      <c r="MCA50" s="171"/>
      <c r="MCB50" s="15"/>
      <c r="MCC50" s="15"/>
      <c r="MCD50" s="15"/>
      <c r="MCE50" s="171"/>
      <c r="MCF50" s="15"/>
      <c r="MCG50" s="15"/>
      <c r="MCH50" s="15"/>
      <c r="MCI50" s="171"/>
      <c r="MCJ50" s="15"/>
      <c r="MCK50" s="15"/>
      <c r="MCL50" s="15"/>
      <c r="MCM50" s="171"/>
      <c r="MCN50" s="15"/>
      <c r="MCO50" s="15"/>
      <c r="MCP50" s="15"/>
      <c r="MCQ50" s="171"/>
      <c r="MCR50" s="15"/>
      <c r="MCS50" s="15"/>
      <c r="MCT50" s="15"/>
      <c r="MCU50" s="171"/>
      <c r="MCV50" s="15"/>
      <c r="MCW50" s="15"/>
      <c r="MCX50" s="15"/>
      <c r="MCY50" s="171"/>
      <c r="MCZ50" s="15"/>
      <c r="MDA50" s="15"/>
      <c r="MDB50" s="15"/>
      <c r="MDC50" s="171"/>
      <c r="MDD50" s="15"/>
      <c r="MDE50" s="15"/>
      <c r="MDF50" s="15"/>
      <c r="MDG50" s="171"/>
      <c r="MDH50" s="15"/>
      <c r="MDI50" s="15"/>
      <c r="MDJ50" s="15"/>
      <c r="MDK50" s="171"/>
      <c r="MDL50" s="15"/>
      <c r="MDM50" s="15"/>
      <c r="MDN50" s="15"/>
      <c r="MDO50" s="171"/>
      <c r="MDP50" s="15"/>
      <c r="MDQ50" s="15"/>
      <c r="MDR50" s="15"/>
      <c r="MDS50" s="171"/>
      <c r="MDT50" s="15"/>
      <c r="MDU50" s="15"/>
      <c r="MDV50" s="15"/>
      <c r="MDW50" s="171"/>
      <c r="MDX50" s="15"/>
      <c r="MDY50" s="15"/>
      <c r="MDZ50" s="15"/>
      <c r="MEA50" s="171"/>
      <c r="MEB50" s="15"/>
      <c r="MEC50" s="15"/>
      <c r="MED50" s="15"/>
      <c r="MEE50" s="171"/>
      <c r="MEF50" s="15"/>
      <c r="MEG50" s="15"/>
      <c r="MEH50" s="15"/>
      <c r="MEI50" s="171"/>
      <c r="MEJ50" s="15"/>
      <c r="MEK50" s="15"/>
      <c r="MEL50" s="15"/>
      <c r="MEM50" s="171"/>
      <c r="MEN50" s="15"/>
      <c r="MEO50" s="15"/>
      <c r="MEP50" s="15"/>
      <c r="MEQ50" s="171"/>
      <c r="MER50" s="15"/>
      <c r="MES50" s="15"/>
      <c r="MET50" s="15"/>
      <c r="MEU50" s="171"/>
      <c r="MEV50" s="15"/>
      <c r="MEW50" s="15"/>
      <c r="MEX50" s="15"/>
      <c r="MEY50" s="171"/>
      <c r="MEZ50" s="15"/>
      <c r="MFA50" s="15"/>
      <c r="MFB50" s="15"/>
      <c r="MFC50" s="171"/>
      <c r="MFD50" s="15"/>
      <c r="MFE50" s="15"/>
      <c r="MFF50" s="15"/>
      <c r="MFG50" s="171"/>
      <c r="MFH50" s="15"/>
      <c r="MFI50" s="15"/>
      <c r="MFJ50" s="15"/>
      <c r="MFK50" s="171"/>
      <c r="MFL50" s="15"/>
      <c r="MFM50" s="15"/>
      <c r="MFN50" s="15"/>
      <c r="MFO50" s="171"/>
      <c r="MFP50" s="15"/>
      <c r="MFQ50" s="15"/>
      <c r="MFR50" s="15"/>
      <c r="MFS50" s="171"/>
      <c r="MFT50" s="15"/>
      <c r="MFU50" s="15"/>
      <c r="MFV50" s="15"/>
      <c r="MFW50" s="171"/>
      <c r="MFX50" s="15"/>
      <c r="MFY50" s="15"/>
      <c r="MFZ50" s="15"/>
      <c r="MGA50" s="171"/>
      <c r="MGB50" s="15"/>
      <c r="MGC50" s="15"/>
      <c r="MGD50" s="15"/>
      <c r="MGE50" s="171"/>
      <c r="MGF50" s="15"/>
      <c r="MGG50" s="15"/>
      <c r="MGH50" s="15"/>
      <c r="MGI50" s="171"/>
      <c r="MGJ50" s="15"/>
      <c r="MGK50" s="15"/>
      <c r="MGL50" s="15"/>
      <c r="MGM50" s="171"/>
      <c r="MGN50" s="15"/>
      <c r="MGO50" s="15"/>
      <c r="MGP50" s="15"/>
      <c r="MGQ50" s="171"/>
      <c r="MGR50" s="15"/>
      <c r="MGS50" s="15"/>
      <c r="MGT50" s="15"/>
      <c r="MGU50" s="171"/>
      <c r="MGV50" s="15"/>
      <c r="MGW50" s="15"/>
      <c r="MGX50" s="15"/>
      <c r="MGY50" s="171"/>
      <c r="MGZ50" s="15"/>
      <c r="MHA50" s="15"/>
      <c r="MHB50" s="15"/>
      <c r="MHC50" s="171"/>
      <c r="MHD50" s="15"/>
      <c r="MHE50" s="15"/>
      <c r="MHF50" s="15"/>
      <c r="MHG50" s="171"/>
      <c r="MHH50" s="15"/>
      <c r="MHI50" s="15"/>
      <c r="MHJ50" s="15"/>
      <c r="MHK50" s="171"/>
      <c r="MHL50" s="15"/>
      <c r="MHM50" s="15"/>
      <c r="MHN50" s="15"/>
      <c r="MHO50" s="171"/>
      <c r="MHP50" s="15"/>
      <c r="MHQ50" s="15"/>
      <c r="MHR50" s="15"/>
      <c r="MHS50" s="171"/>
      <c r="MHT50" s="15"/>
      <c r="MHU50" s="15"/>
      <c r="MHV50" s="15"/>
      <c r="MHW50" s="171"/>
      <c r="MHX50" s="15"/>
      <c r="MHY50" s="15"/>
      <c r="MHZ50" s="15"/>
      <c r="MIA50" s="171"/>
      <c r="MIB50" s="15"/>
      <c r="MIC50" s="15"/>
      <c r="MID50" s="15"/>
      <c r="MIE50" s="171"/>
      <c r="MIF50" s="15"/>
      <c r="MIG50" s="15"/>
      <c r="MIH50" s="15"/>
      <c r="MII50" s="171"/>
      <c r="MIJ50" s="15"/>
      <c r="MIK50" s="15"/>
      <c r="MIL50" s="15"/>
      <c r="MIM50" s="171"/>
      <c r="MIN50" s="15"/>
      <c r="MIO50" s="15"/>
      <c r="MIP50" s="15"/>
      <c r="MIQ50" s="171"/>
      <c r="MIR50" s="15"/>
      <c r="MIS50" s="15"/>
      <c r="MIT50" s="15"/>
      <c r="MIU50" s="171"/>
      <c r="MIV50" s="15"/>
      <c r="MIW50" s="15"/>
      <c r="MIX50" s="15"/>
      <c r="MIY50" s="171"/>
      <c r="MIZ50" s="15"/>
      <c r="MJA50" s="15"/>
      <c r="MJB50" s="15"/>
      <c r="MJC50" s="171"/>
      <c r="MJD50" s="15"/>
      <c r="MJE50" s="15"/>
      <c r="MJF50" s="15"/>
      <c r="MJG50" s="171"/>
      <c r="MJH50" s="15"/>
      <c r="MJI50" s="15"/>
      <c r="MJJ50" s="15"/>
      <c r="MJK50" s="171"/>
      <c r="MJL50" s="15"/>
      <c r="MJM50" s="15"/>
      <c r="MJN50" s="15"/>
      <c r="MJO50" s="171"/>
      <c r="MJP50" s="15"/>
      <c r="MJQ50" s="15"/>
      <c r="MJR50" s="15"/>
      <c r="MJS50" s="171"/>
      <c r="MJT50" s="15"/>
      <c r="MJU50" s="15"/>
      <c r="MJV50" s="15"/>
      <c r="MJW50" s="171"/>
      <c r="MJX50" s="15"/>
      <c r="MJY50" s="15"/>
      <c r="MJZ50" s="15"/>
      <c r="MKA50" s="171"/>
      <c r="MKB50" s="15"/>
      <c r="MKC50" s="15"/>
      <c r="MKD50" s="15"/>
      <c r="MKE50" s="171"/>
      <c r="MKF50" s="15"/>
      <c r="MKG50" s="15"/>
      <c r="MKH50" s="15"/>
      <c r="MKI50" s="171"/>
      <c r="MKJ50" s="15"/>
      <c r="MKK50" s="15"/>
      <c r="MKL50" s="15"/>
      <c r="MKM50" s="171"/>
      <c r="MKN50" s="15"/>
      <c r="MKO50" s="15"/>
      <c r="MKP50" s="15"/>
      <c r="MKQ50" s="171"/>
      <c r="MKR50" s="15"/>
      <c r="MKS50" s="15"/>
      <c r="MKT50" s="15"/>
      <c r="MKU50" s="171"/>
      <c r="MKV50" s="15"/>
      <c r="MKW50" s="15"/>
      <c r="MKX50" s="15"/>
      <c r="MKY50" s="171"/>
      <c r="MKZ50" s="15"/>
      <c r="MLA50" s="15"/>
      <c r="MLB50" s="15"/>
      <c r="MLC50" s="171"/>
      <c r="MLD50" s="15"/>
      <c r="MLE50" s="15"/>
      <c r="MLF50" s="15"/>
      <c r="MLG50" s="171"/>
      <c r="MLH50" s="15"/>
      <c r="MLI50" s="15"/>
      <c r="MLJ50" s="15"/>
      <c r="MLK50" s="171"/>
      <c r="MLL50" s="15"/>
      <c r="MLM50" s="15"/>
      <c r="MLN50" s="15"/>
      <c r="MLO50" s="171"/>
      <c r="MLP50" s="15"/>
      <c r="MLQ50" s="15"/>
      <c r="MLR50" s="15"/>
      <c r="MLS50" s="171"/>
      <c r="MLT50" s="15"/>
      <c r="MLU50" s="15"/>
      <c r="MLV50" s="15"/>
      <c r="MLW50" s="171"/>
      <c r="MLX50" s="15"/>
      <c r="MLY50" s="15"/>
      <c r="MLZ50" s="15"/>
      <c r="MMA50" s="171"/>
      <c r="MMB50" s="15"/>
      <c r="MMC50" s="15"/>
      <c r="MMD50" s="15"/>
      <c r="MME50" s="171"/>
      <c r="MMF50" s="15"/>
      <c r="MMG50" s="15"/>
      <c r="MMH50" s="15"/>
      <c r="MMI50" s="171"/>
      <c r="MMJ50" s="15"/>
      <c r="MMK50" s="15"/>
      <c r="MML50" s="15"/>
      <c r="MMM50" s="171"/>
      <c r="MMN50" s="15"/>
      <c r="MMO50" s="15"/>
      <c r="MMP50" s="15"/>
      <c r="MMQ50" s="171"/>
      <c r="MMR50" s="15"/>
      <c r="MMS50" s="15"/>
      <c r="MMT50" s="15"/>
      <c r="MMU50" s="171"/>
      <c r="MMV50" s="15"/>
      <c r="MMW50" s="15"/>
      <c r="MMX50" s="15"/>
      <c r="MMY50" s="171"/>
      <c r="MMZ50" s="15"/>
      <c r="MNA50" s="15"/>
      <c r="MNB50" s="15"/>
      <c r="MNC50" s="171"/>
      <c r="MND50" s="15"/>
      <c r="MNE50" s="15"/>
      <c r="MNF50" s="15"/>
      <c r="MNG50" s="171"/>
      <c r="MNH50" s="15"/>
      <c r="MNI50" s="15"/>
      <c r="MNJ50" s="15"/>
      <c r="MNK50" s="171"/>
      <c r="MNL50" s="15"/>
      <c r="MNM50" s="15"/>
      <c r="MNN50" s="15"/>
      <c r="MNO50" s="171"/>
      <c r="MNP50" s="15"/>
      <c r="MNQ50" s="15"/>
      <c r="MNR50" s="15"/>
      <c r="MNS50" s="171"/>
      <c r="MNT50" s="15"/>
      <c r="MNU50" s="15"/>
      <c r="MNV50" s="15"/>
      <c r="MNW50" s="171"/>
      <c r="MNX50" s="15"/>
      <c r="MNY50" s="15"/>
      <c r="MNZ50" s="15"/>
      <c r="MOA50" s="171"/>
      <c r="MOB50" s="15"/>
      <c r="MOC50" s="15"/>
      <c r="MOD50" s="15"/>
      <c r="MOE50" s="171"/>
      <c r="MOF50" s="15"/>
      <c r="MOG50" s="15"/>
      <c r="MOH50" s="15"/>
      <c r="MOI50" s="171"/>
      <c r="MOJ50" s="15"/>
      <c r="MOK50" s="15"/>
      <c r="MOL50" s="15"/>
      <c r="MOM50" s="171"/>
      <c r="MON50" s="15"/>
      <c r="MOO50" s="15"/>
      <c r="MOP50" s="15"/>
      <c r="MOQ50" s="171"/>
      <c r="MOR50" s="15"/>
      <c r="MOS50" s="15"/>
      <c r="MOT50" s="15"/>
      <c r="MOU50" s="171"/>
      <c r="MOV50" s="15"/>
      <c r="MOW50" s="15"/>
      <c r="MOX50" s="15"/>
      <c r="MOY50" s="171"/>
      <c r="MOZ50" s="15"/>
      <c r="MPA50" s="15"/>
      <c r="MPB50" s="15"/>
      <c r="MPC50" s="171"/>
      <c r="MPD50" s="15"/>
      <c r="MPE50" s="15"/>
      <c r="MPF50" s="15"/>
      <c r="MPG50" s="171"/>
      <c r="MPH50" s="15"/>
      <c r="MPI50" s="15"/>
      <c r="MPJ50" s="15"/>
      <c r="MPK50" s="171"/>
      <c r="MPL50" s="15"/>
      <c r="MPM50" s="15"/>
      <c r="MPN50" s="15"/>
      <c r="MPO50" s="171"/>
      <c r="MPP50" s="15"/>
      <c r="MPQ50" s="15"/>
      <c r="MPR50" s="15"/>
      <c r="MPS50" s="171"/>
      <c r="MPT50" s="15"/>
      <c r="MPU50" s="15"/>
      <c r="MPV50" s="15"/>
      <c r="MPW50" s="171"/>
      <c r="MPX50" s="15"/>
      <c r="MPY50" s="15"/>
      <c r="MPZ50" s="15"/>
      <c r="MQA50" s="171"/>
      <c r="MQB50" s="15"/>
      <c r="MQC50" s="15"/>
      <c r="MQD50" s="15"/>
      <c r="MQE50" s="171"/>
      <c r="MQF50" s="15"/>
      <c r="MQG50" s="15"/>
      <c r="MQH50" s="15"/>
      <c r="MQI50" s="171"/>
      <c r="MQJ50" s="15"/>
      <c r="MQK50" s="15"/>
      <c r="MQL50" s="15"/>
      <c r="MQM50" s="171"/>
      <c r="MQN50" s="15"/>
      <c r="MQO50" s="15"/>
      <c r="MQP50" s="15"/>
      <c r="MQQ50" s="171"/>
      <c r="MQR50" s="15"/>
      <c r="MQS50" s="15"/>
      <c r="MQT50" s="15"/>
      <c r="MQU50" s="171"/>
      <c r="MQV50" s="15"/>
      <c r="MQW50" s="15"/>
      <c r="MQX50" s="15"/>
      <c r="MQY50" s="171"/>
      <c r="MQZ50" s="15"/>
      <c r="MRA50" s="15"/>
      <c r="MRB50" s="15"/>
      <c r="MRC50" s="171"/>
      <c r="MRD50" s="15"/>
      <c r="MRE50" s="15"/>
      <c r="MRF50" s="15"/>
      <c r="MRG50" s="171"/>
      <c r="MRH50" s="15"/>
      <c r="MRI50" s="15"/>
      <c r="MRJ50" s="15"/>
      <c r="MRK50" s="171"/>
      <c r="MRL50" s="15"/>
      <c r="MRM50" s="15"/>
      <c r="MRN50" s="15"/>
      <c r="MRO50" s="171"/>
      <c r="MRP50" s="15"/>
      <c r="MRQ50" s="15"/>
      <c r="MRR50" s="15"/>
      <c r="MRS50" s="171"/>
      <c r="MRT50" s="15"/>
      <c r="MRU50" s="15"/>
      <c r="MRV50" s="15"/>
      <c r="MRW50" s="171"/>
      <c r="MRX50" s="15"/>
      <c r="MRY50" s="15"/>
      <c r="MRZ50" s="15"/>
      <c r="MSA50" s="171"/>
      <c r="MSB50" s="15"/>
      <c r="MSC50" s="15"/>
      <c r="MSD50" s="15"/>
      <c r="MSE50" s="171"/>
      <c r="MSF50" s="15"/>
      <c r="MSG50" s="15"/>
      <c r="MSH50" s="15"/>
      <c r="MSI50" s="171"/>
      <c r="MSJ50" s="15"/>
      <c r="MSK50" s="15"/>
      <c r="MSL50" s="15"/>
      <c r="MSM50" s="171"/>
      <c r="MSN50" s="15"/>
      <c r="MSO50" s="15"/>
      <c r="MSP50" s="15"/>
      <c r="MSQ50" s="171"/>
      <c r="MSR50" s="15"/>
      <c r="MSS50" s="15"/>
      <c r="MST50" s="15"/>
      <c r="MSU50" s="171"/>
      <c r="MSV50" s="15"/>
      <c r="MSW50" s="15"/>
      <c r="MSX50" s="15"/>
      <c r="MSY50" s="171"/>
      <c r="MSZ50" s="15"/>
      <c r="MTA50" s="15"/>
      <c r="MTB50" s="15"/>
      <c r="MTC50" s="171"/>
      <c r="MTD50" s="15"/>
      <c r="MTE50" s="15"/>
      <c r="MTF50" s="15"/>
      <c r="MTG50" s="171"/>
      <c r="MTH50" s="15"/>
      <c r="MTI50" s="15"/>
      <c r="MTJ50" s="15"/>
      <c r="MTK50" s="171"/>
      <c r="MTL50" s="15"/>
      <c r="MTM50" s="15"/>
      <c r="MTN50" s="15"/>
      <c r="MTO50" s="171"/>
      <c r="MTP50" s="15"/>
      <c r="MTQ50" s="15"/>
      <c r="MTR50" s="15"/>
      <c r="MTS50" s="171"/>
      <c r="MTT50" s="15"/>
      <c r="MTU50" s="15"/>
      <c r="MTV50" s="15"/>
      <c r="MTW50" s="171"/>
      <c r="MTX50" s="15"/>
      <c r="MTY50" s="15"/>
      <c r="MTZ50" s="15"/>
      <c r="MUA50" s="171"/>
      <c r="MUB50" s="15"/>
      <c r="MUC50" s="15"/>
      <c r="MUD50" s="15"/>
      <c r="MUE50" s="171"/>
      <c r="MUF50" s="15"/>
      <c r="MUG50" s="15"/>
      <c r="MUH50" s="15"/>
      <c r="MUI50" s="171"/>
      <c r="MUJ50" s="15"/>
      <c r="MUK50" s="15"/>
      <c r="MUL50" s="15"/>
      <c r="MUM50" s="171"/>
      <c r="MUN50" s="15"/>
      <c r="MUO50" s="15"/>
      <c r="MUP50" s="15"/>
      <c r="MUQ50" s="171"/>
      <c r="MUR50" s="15"/>
      <c r="MUS50" s="15"/>
      <c r="MUT50" s="15"/>
      <c r="MUU50" s="171"/>
      <c r="MUV50" s="15"/>
      <c r="MUW50" s="15"/>
      <c r="MUX50" s="15"/>
      <c r="MUY50" s="171"/>
      <c r="MUZ50" s="15"/>
      <c r="MVA50" s="15"/>
      <c r="MVB50" s="15"/>
      <c r="MVC50" s="171"/>
      <c r="MVD50" s="15"/>
      <c r="MVE50" s="15"/>
      <c r="MVF50" s="15"/>
      <c r="MVG50" s="171"/>
      <c r="MVH50" s="15"/>
      <c r="MVI50" s="15"/>
      <c r="MVJ50" s="15"/>
      <c r="MVK50" s="171"/>
      <c r="MVL50" s="15"/>
      <c r="MVM50" s="15"/>
      <c r="MVN50" s="15"/>
      <c r="MVO50" s="171"/>
      <c r="MVP50" s="15"/>
      <c r="MVQ50" s="15"/>
      <c r="MVR50" s="15"/>
      <c r="MVS50" s="171"/>
      <c r="MVT50" s="15"/>
      <c r="MVU50" s="15"/>
      <c r="MVV50" s="15"/>
      <c r="MVW50" s="171"/>
      <c r="MVX50" s="15"/>
      <c r="MVY50" s="15"/>
      <c r="MVZ50" s="15"/>
      <c r="MWA50" s="171"/>
      <c r="MWB50" s="15"/>
      <c r="MWC50" s="15"/>
      <c r="MWD50" s="15"/>
      <c r="MWE50" s="171"/>
      <c r="MWF50" s="15"/>
      <c r="MWG50" s="15"/>
      <c r="MWH50" s="15"/>
      <c r="MWI50" s="171"/>
      <c r="MWJ50" s="15"/>
      <c r="MWK50" s="15"/>
      <c r="MWL50" s="15"/>
      <c r="MWM50" s="171"/>
      <c r="MWN50" s="15"/>
      <c r="MWO50" s="15"/>
      <c r="MWP50" s="15"/>
      <c r="MWQ50" s="171"/>
      <c r="MWR50" s="15"/>
      <c r="MWS50" s="15"/>
      <c r="MWT50" s="15"/>
      <c r="MWU50" s="171"/>
      <c r="MWV50" s="15"/>
      <c r="MWW50" s="15"/>
      <c r="MWX50" s="15"/>
      <c r="MWY50" s="171"/>
      <c r="MWZ50" s="15"/>
      <c r="MXA50" s="15"/>
      <c r="MXB50" s="15"/>
      <c r="MXC50" s="171"/>
      <c r="MXD50" s="15"/>
      <c r="MXE50" s="15"/>
      <c r="MXF50" s="15"/>
      <c r="MXG50" s="171"/>
      <c r="MXH50" s="15"/>
      <c r="MXI50" s="15"/>
      <c r="MXJ50" s="15"/>
      <c r="MXK50" s="171"/>
      <c r="MXL50" s="15"/>
      <c r="MXM50" s="15"/>
      <c r="MXN50" s="15"/>
      <c r="MXO50" s="171"/>
      <c r="MXP50" s="15"/>
      <c r="MXQ50" s="15"/>
      <c r="MXR50" s="15"/>
      <c r="MXS50" s="171"/>
      <c r="MXT50" s="15"/>
      <c r="MXU50" s="15"/>
      <c r="MXV50" s="15"/>
      <c r="MXW50" s="171"/>
      <c r="MXX50" s="15"/>
      <c r="MXY50" s="15"/>
      <c r="MXZ50" s="15"/>
      <c r="MYA50" s="171"/>
      <c r="MYB50" s="15"/>
      <c r="MYC50" s="15"/>
      <c r="MYD50" s="15"/>
      <c r="MYE50" s="171"/>
      <c r="MYF50" s="15"/>
      <c r="MYG50" s="15"/>
      <c r="MYH50" s="15"/>
      <c r="MYI50" s="171"/>
      <c r="MYJ50" s="15"/>
      <c r="MYK50" s="15"/>
      <c r="MYL50" s="15"/>
      <c r="MYM50" s="171"/>
      <c r="MYN50" s="15"/>
      <c r="MYO50" s="15"/>
      <c r="MYP50" s="15"/>
      <c r="MYQ50" s="171"/>
      <c r="MYR50" s="15"/>
      <c r="MYS50" s="15"/>
      <c r="MYT50" s="15"/>
      <c r="MYU50" s="171"/>
      <c r="MYV50" s="15"/>
      <c r="MYW50" s="15"/>
      <c r="MYX50" s="15"/>
      <c r="MYY50" s="171"/>
      <c r="MYZ50" s="15"/>
      <c r="MZA50" s="15"/>
      <c r="MZB50" s="15"/>
      <c r="MZC50" s="171"/>
      <c r="MZD50" s="15"/>
      <c r="MZE50" s="15"/>
      <c r="MZF50" s="15"/>
      <c r="MZG50" s="171"/>
      <c r="MZH50" s="15"/>
      <c r="MZI50" s="15"/>
      <c r="MZJ50" s="15"/>
      <c r="MZK50" s="171"/>
      <c r="MZL50" s="15"/>
      <c r="MZM50" s="15"/>
      <c r="MZN50" s="15"/>
      <c r="MZO50" s="171"/>
      <c r="MZP50" s="15"/>
      <c r="MZQ50" s="15"/>
      <c r="MZR50" s="15"/>
      <c r="MZS50" s="171"/>
      <c r="MZT50" s="15"/>
      <c r="MZU50" s="15"/>
      <c r="MZV50" s="15"/>
      <c r="MZW50" s="171"/>
      <c r="MZX50" s="15"/>
      <c r="MZY50" s="15"/>
      <c r="MZZ50" s="15"/>
      <c r="NAA50" s="171"/>
      <c r="NAB50" s="15"/>
      <c r="NAC50" s="15"/>
      <c r="NAD50" s="15"/>
      <c r="NAE50" s="171"/>
      <c r="NAF50" s="15"/>
      <c r="NAG50" s="15"/>
      <c r="NAH50" s="15"/>
      <c r="NAI50" s="171"/>
      <c r="NAJ50" s="15"/>
      <c r="NAK50" s="15"/>
      <c r="NAL50" s="15"/>
      <c r="NAM50" s="171"/>
      <c r="NAN50" s="15"/>
      <c r="NAO50" s="15"/>
      <c r="NAP50" s="15"/>
      <c r="NAQ50" s="171"/>
      <c r="NAR50" s="15"/>
      <c r="NAS50" s="15"/>
      <c r="NAT50" s="15"/>
      <c r="NAU50" s="171"/>
      <c r="NAV50" s="15"/>
      <c r="NAW50" s="15"/>
      <c r="NAX50" s="15"/>
      <c r="NAY50" s="171"/>
      <c r="NAZ50" s="15"/>
      <c r="NBA50" s="15"/>
      <c r="NBB50" s="15"/>
      <c r="NBC50" s="171"/>
      <c r="NBD50" s="15"/>
      <c r="NBE50" s="15"/>
      <c r="NBF50" s="15"/>
      <c r="NBG50" s="171"/>
      <c r="NBH50" s="15"/>
      <c r="NBI50" s="15"/>
      <c r="NBJ50" s="15"/>
      <c r="NBK50" s="171"/>
      <c r="NBL50" s="15"/>
      <c r="NBM50" s="15"/>
      <c r="NBN50" s="15"/>
      <c r="NBO50" s="171"/>
      <c r="NBP50" s="15"/>
      <c r="NBQ50" s="15"/>
      <c r="NBR50" s="15"/>
      <c r="NBS50" s="171"/>
      <c r="NBT50" s="15"/>
      <c r="NBU50" s="15"/>
      <c r="NBV50" s="15"/>
      <c r="NBW50" s="171"/>
      <c r="NBX50" s="15"/>
      <c r="NBY50" s="15"/>
      <c r="NBZ50" s="15"/>
      <c r="NCA50" s="171"/>
      <c r="NCB50" s="15"/>
      <c r="NCC50" s="15"/>
      <c r="NCD50" s="15"/>
      <c r="NCE50" s="171"/>
      <c r="NCF50" s="15"/>
      <c r="NCG50" s="15"/>
      <c r="NCH50" s="15"/>
      <c r="NCI50" s="171"/>
      <c r="NCJ50" s="15"/>
      <c r="NCK50" s="15"/>
      <c r="NCL50" s="15"/>
      <c r="NCM50" s="171"/>
      <c r="NCN50" s="15"/>
      <c r="NCO50" s="15"/>
      <c r="NCP50" s="15"/>
      <c r="NCQ50" s="171"/>
      <c r="NCR50" s="15"/>
      <c r="NCS50" s="15"/>
      <c r="NCT50" s="15"/>
      <c r="NCU50" s="171"/>
      <c r="NCV50" s="15"/>
      <c r="NCW50" s="15"/>
      <c r="NCX50" s="15"/>
      <c r="NCY50" s="171"/>
      <c r="NCZ50" s="15"/>
      <c r="NDA50" s="15"/>
      <c r="NDB50" s="15"/>
      <c r="NDC50" s="171"/>
      <c r="NDD50" s="15"/>
      <c r="NDE50" s="15"/>
      <c r="NDF50" s="15"/>
      <c r="NDG50" s="171"/>
      <c r="NDH50" s="15"/>
      <c r="NDI50" s="15"/>
      <c r="NDJ50" s="15"/>
      <c r="NDK50" s="171"/>
      <c r="NDL50" s="15"/>
      <c r="NDM50" s="15"/>
      <c r="NDN50" s="15"/>
      <c r="NDO50" s="171"/>
      <c r="NDP50" s="15"/>
      <c r="NDQ50" s="15"/>
      <c r="NDR50" s="15"/>
      <c r="NDS50" s="171"/>
      <c r="NDT50" s="15"/>
      <c r="NDU50" s="15"/>
      <c r="NDV50" s="15"/>
      <c r="NDW50" s="171"/>
      <c r="NDX50" s="15"/>
      <c r="NDY50" s="15"/>
      <c r="NDZ50" s="15"/>
      <c r="NEA50" s="171"/>
      <c r="NEB50" s="15"/>
      <c r="NEC50" s="15"/>
      <c r="NED50" s="15"/>
      <c r="NEE50" s="171"/>
      <c r="NEF50" s="15"/>
      <c r="NEG50" s="15"/>
      <c r="NEH50" s="15"/>
      <c r="NEI50" s="171"/>
      <c r="NEJ50" s="15"/>
      <c r="NEK50" s="15"/>
      <c r="NEL50" s="15"/>
      <c r="NEM50" s="171"/>
      <c r="NEN50" s="15"/>
      <c r="NEO50" s="15"/>
      <c r="NEP50" s="15"/>
      <c r="NEQ50" s="171"/>
      <c r="NER50" s="15"/>
      <c r="NES50" s="15"/>
      <c r="NET50" s="15"/>
      <c r="NEU50" s="171"/>
      <c r="NEV50" s="15"/>
      <c r="NEW50" s="15"/>
      <c r="NEX50" s="15"/>
      <c r="NEY50" s="171"/>
      <c r="NEZ50" s="15"/>
      <c r="NFA50" s="15"/>
      <c r="NFB50" s="15"/>
      <c r="NFC50" s="171"/>
      <c r="NFD50" s="15"/>
      <c r="NFE50" s="15"/>
      <c r="NFF50" s="15"/>
      <c r="NFG50" s="171"/>
      <c r="NFH50" s="15"/>
      <c r="NFI50" s="15"/>
      <c r="NFJ50" s="15"/>
      <c r="NFK50" s="171"/>
      <c r="NFL50" s="15"/>
      <c r="NFM50" s="15"/>
      <c r="NFN50" s="15"/>
      <c r="NFO50" s="171"/>
      <c r="NFP50" s="15"/>
      <c r="NFQ50" s="15"/>
      <c r="NFR50" s="15"/>
      <c r="NFS50" s="171"/>
      <c r="NFT50" s="15"/>
      <c r="NFU50" s="15"/>
      <c r="NFV50" s="15"/>
      <c r="NFW50" s="171"/>
      <c r="NFX50" s="15"/>
      <c r="NFY50" s="15"/>
      <c r="NFZ50" s="15"/>
      <c r="NGA50" s="171"/>
      <c r="NGB50" s="15"/>
      <c r="NGC50" s="15"/>
      <c r="NGD50" s="15"/>
      <c r="NGE50" s="171"/>
      <c r="NGF50" s="15"/>
      <c r="NGG50" s="15"/>
      <c r="NGH50" s="15"/>
      <c r="NGI50" s="171"/>
      <c r="NGJ50" s="15"/>
      <c r="NGK50" s="15"/>
      <c r="NGL50" s="15"/>
      <c r="NGM50" s="171"/>
      <c r="NGN50" s="15"/>
      <c r="NGO50" s="15"/>
      <c r="NGP50" s="15"/>
      <c r="NGQ50" s="171"/>
      <c r="NGR50" s="15"/>
      <c r="NGS50" s="15"/>
      <c r="NGT50" s="15"/>
      <c r="NGU50" s="171"/>
      <c r="NGV50" s="15"/>
      <c r="NGW50" s="15"/>
      <c r="NGX50" s="15"/>
      <c r="NGY50" s="171"/>
      <c r="NGZ50" s="15"/>
      <c r="NHA50" s="15"/>
      <c r="NHB50" s="15"/>
      <c r="NHC50" s="171"/>
      <c r="NHD50" s="15"/>
      <c r="NHE50" s="15"/>
      <c r="NHF50" s="15"/>
      <c r="NHG50" s="171"/>
      <c r="NHH50" s="15"/>
      <c r="NHI50" s="15"/>
      <c r="NHJ50" s="15"/>
      <c r="NHK50" s="171"/>
      <c r="NHL50" s="15"/>
      <c r="NHM50" s="15"/>
      <c r="NHN50" s="15"/>
      <c r="NHO50" s="171"/>
      <c r="NHP50" s="15"/>
      <c r="NHQ50" s="15"/>
      <c r="NHR50" s="15"/>
      <c r="NHS50" s="171"/>
      <c r="NHT50" s="15"/>
      <c r="NHU50" s="15"/>
      <c r="NHV50" s="15"/>
      <c r="NHW50" s="171"/>
      <c r="NHX50" s="15"/>
      <c r="NHY50" s="15"/>
      <c r="NHZ50" s="15"/>
      <c r="NIA50" s="171"/>
      <c r="NIB50" s="15"/>
      <c r="NIC50" s="15"/>
      <c r="NID50" s="15"/>
      <c r="NIE50" s="171"/>
      <c r="NIF50" s="15"/>
      <c r="NIG50" s="15"/>
      <c r="NIH50" s="15"/>
      <c r="NII50" s="171"/>
      <c r="NIJ50" s="15"/>
      <c r="NIK50" s="15"/>
      <c r="NIL50" s="15"/>
      <c r="NIM50" s="171"/>
      <c r="NIN50" s="15"/>
      <c r="NIO50" s="15"/>
      <c r="NIP50" s="15"/>
      <c r="NIQ50" s="171"/>
      <c r="NIR50" s="15"/>
      <c r="NIS50" s="15"/>
      <c r="NIT50" s="15"/>
      <c r="NIU50" s="171"/>
      <c r="NIV50" s="15"/>
      <c r="NIW50" s="15"/>
      <c r="NIX50" s="15"/>
      <c r="NIY50" s="171"/>
      <c r="NIZ50" s="15"/>
      <c r="NJA50" s="15"/>
      <c r="NJB50" s="15"/>
      <c r="NJC50" s="171"/>
      <c r="NJD50" s="15"/>
      <c r="NJE50" s="15"/>
      <c r="NJF50" s="15"/>
      <c r="NJG50" s="171"/>
      <c r="NJH50" s="15"/>
      <c r="NJI50" s="15"/>
      <c r="NJJ50" s="15"/>
      <c r="NJK50" s="171"/>
      <c r="NJL50" s="15"/>
      <c r="NJM50" s="15"/>
      <c r="NJN50" s="15"/>
      <c r="NJO50" s="171"/>
      <c r="NJP50" s="15"/>
      <c r="NJQ50" s="15"/>
      <c r="NJR50" s="15"/>
      <c r="NJS50" s="171"/>
      <c r="NJT50" s="15"/>
      <c r="NJU50" s="15"/>
      <c r="NJV50" s="15"/>
      <c r="NJW50" s="171"/>
      <c r="NJX50" s="15"/>
      <c r="NJY50" s="15"/>
      <c r="NJZ50" s="15"/>
      <c r="NKA50" s="171"/>
      <c r="NKB50" s="15"/>
      <c r="NKC50" s="15"/>
      <c r="NKD50" s="15"/>
      <c r="NKE50" s="171"/>
      <c r="NKF50" s="15"/>
      <c r="NKG50" s="15"/>
      <c r="NKH50" s="15"/>
      <c r="NKI50" s="171"/>
      <c r="NKJ50" s="15"/>
      <c r="NKK50" s="15"/>
      <c r="NKL50" s="15"/>
      <c r="NKM50" s="171"/>
      <c r="NKN50" s="15"/>
      <c r="NKO50" s="15"/>
      <c r="NKP50" s="15"/>
      <c r="NKQ50" s="171"/>
      <c r="NKR50" s="15"/>
      <c r="NKS50" s="15"/>
      <c r="NKT50" s="15"/>
      <c r="NKU50" s="171"/>
      <c r="NKV50" s="15"/>
      <c r="NKW50" s="15"/>
      <c r="NKX50" s="15"/>
      <c r="NKY50" s="171"/>
      <c r="NKZ50" s="15"/>
      <c r="NLA50" s="15"/>
      <c r="NLB50" s="15"/>
      <c r="NLC50" s="171"/>
      <c r="NLD50" s="15"/>
      <c r="NLE50" s="15"/>
      <c r="NLF50" s="15"/>
      <c r="NLG50" s="171"/>
      <c r="NLH50" s="15"/>
      <c r="NLI50" s="15"/>
      <c r="NLJ50" s="15"/>
      <c r="NLK50" s="171"/>
      <c r="NLL50" s="15"/>
      <c r="NLM50" s="15"/>
      <c r="NLN50" s="15"/>
      <c r="NLO50" s="171"/>
      <c r="NLP50" s="15"/>
      <c r="NLQ50" s="15"/>
      <c r="NLR50" s="15"/>
      <c r="NLS50" s="171"/>
      <c r="NLT50" s="15"/>
      <c r="NLU50" s="15"/>
      <c r="NLV50" s="15"/>
      <c r="NLW50" s="171"/>
      <c r="NLX50" s="15"/>
      <c r="NLY50" s="15"/>
      <c r="NLZ50" s="15"/>
      <c r="NMA50" s="171"/>
      <c r="NMB50" s="15"/>
      <c r="NMC50" s="15"/>
      <c r="NMD50" s="15"/>
      <c r="NME50" s="171"/>
      <c r="NMF50" s="15"/>
      <c r="NMG50" s="15"/>
      <c r="NMH50" s="15"/>
      <c r="NMI50" s="171"/>
      <c r="NMJ50" s="15"/>
      <c r="NMK50" s="15"/>
      <c r="NML50" s="15"/>
      <c r="NMM50" s="171"/>
      <c r="NMN50" s="15"/>
      <c r="NMO50" s="15"/>
      <c r="NMP50" s="15"/>
      <c r="NMQ50" s="171"/>
      <c r="NMR50" s="15"/>
      <c r="NMS50" s="15"/>
      <c r="NMT50" s="15"/>
      <c r="NMU50" s="171"/>
      <c r="NMV50" s="15"/>
      <c r="NMW50" s="15"/>
      <c r="NMX50" s="15"/>
      <c r="NMY50" s="171"/>
      <c r="NMZ50" s="15"/>
      <c r="NNA50" s="15"/>
      <c r="NNB50" s="15"/>
      <c r="NNC50" s="171"/>
      <c r="NND50" s="15"/>
      <c r="NNE50" s="15"/>
      <c r="NNF50" s="15"/>
      <c r="NNG50" s="171"/>
      <c r="NNH50" s="15"/>
      <c r="NNI50" s="15"/>
      <c r="NNJ50" s="15"/>
      <c r="NNK50" s="171"/>
      <c r="NNL50" s="15"/>
      <c r="NNM50" s="15"/>
      <c r="NNN50" s="15"/>
      <c r="NNO50" s="171"/>
      <c r="NNP50" s="15"/>
      <c r="NNQ50" s="15"/>
      <c r="NNR50" s="15"/>
      <c r="NNS50" s="171"/>
      <c r="NNT50" s="15"/>
      <c r="NNU50" s="15"/>
      <c r="NNV50" s="15"/>
      <c r="NNW50" s="171"/>
      <c r="NNX50" s="15"/>
      <c r="NNY50" s="15"/>
      <c r="NNZ50" s="15"/>
      <c r="NOA50" s="171"/>
      <c r="NOB50" s="15"/>
      <c r="NOC50" s="15"/>
      <c r="NOD50" s="15"/>
      <c r="NOE50" s="171"/>
      <c r="NOF50" s="15"/>
      <c r="NOG50" s="15"/>
      <c r="NOH50" s="15"/>
      <c r="NOI50" s="171"/>
      <c r="NOJ50" s="15"/>
      <c r="NOK50" s="15"/>
      <c r="NOL50" s="15"/>
      <c r="NOM50" s="171"/>
      <c r="NON50" s="15"/>
      <c r="NOO50" s="15"/>
      <c r="NOP50" s="15"/>
      <c r="NOQ50" s="171"/>
      <c r="NOR50" s="15"/>
      <c r="NOS50" s="15"/>
      <c r="NOT50" s="15"/>
      <c r="NOU50" s="171"/>
      <c r="NOV50" s="15"/>
      <c r="NOW50" s="15"/>
      <c r="NOX50" s="15"/>
      <c r="NOY50" s="171"/>
      <c r="NOZ50" s="15"/>
      <c r="NPA50" s="15"/>
      <c r="NPB50" s="15"/>
      <c r="NPC50" s="171"/>
      <c r="NPD50" s="15"/>
      <c r="NPE50" s="15"/>
      <c r="NPF50" s="15"/>
      <c r="NPG50" s="171"/>
      <c r="NPH50" s="15"/>
      <c r="NPI50" s="15"/>
      <c r="NPJ50" s="15"/>
      <c r="NPK50" s="171"/>
      <c r="NPL50" s="15"/>
      <c r="NPM50" s="15"/>
      <c r="NPN50" s="15"/>
      <c r="NPO50" s="171"/>
      <c r="NPP50" s="15"/>
      <c r="NPQ50" s="15"/>
      <c r="NPR50" s="15"/>
      <c r="NPS50" s="171"/>
      <c r="NPT50" s="15"/>
      <c r="NPU50" s="15"/>
      <c r="NPV50" s="15"/>
      <c r="NPW50" s="171"/>
      <c r="NPX50" s="15"/>
      <c r="NPY50" s="15"/>
      <c r="NPZ50" s="15"/>
      <c r="NQA50" s="171"/>
      <c r="NQB50" s="15"/>
      <c r="NQC50" s="15"/>
      <c r="NQD50" s="15"/>
      <c r="NQE50" s="171"/>
      <c r="NQF50" s="15"/>
      <c r="NQG50" s="15"/>
      <c r="NQH50" s="15"/>
      <c r="NQI50" s="171"/>
      <c r="NQJ50" s="15"/>
      <c r="NQK50" s="15"/>
      <c r="NQL50" s="15"/>
      <c r="NQM50" s="171"/>
      <c r="NQN50" s="15"/>
      <c r="NQO50" s="15"/>
      <c r="NQP50" s="15"/>
      <c r="NQQ50" s="171"/>
      <c r="NQR50" s="15"/>
      <c r="NQS50" s="15"/>
      <c r="NQT50" s="15"/>
      <c r="NQU50" s="171"/>
      <c r="NQV50" s="15"/>
      <c r="NQW50" s="15"/>
      <c r="NQX50" s="15"/>
      <c r="NQY50" s="171"/>
      <c r="NQZ50" s="15"/>
      <c r="NRA50" s="15"/>
      <c r="NRB50" s="15"/>
      <c r="NRC50" s="171"/>
      <c r="NRD50" s="15"/>
      <c r="NRE50" s="15"/>
      <c r="NRF50" s="15"/>
      <c r="NRG50" s="171"/>
      <c r="NRH50" s="15"/>
      <c r="NRI50" s="15"/>
      <c r="NRJ50" s="15"/>
      <c r="NRK50" s="171"/>
      <c r="NRL50" s="15"/>
      <c r="NRM50" s="15"/>
      <c r="NRN50" s="15"/>
      <c r="NRO50" s="171"/>
      <c r="NRP50" s="15"/>
      <c r="NRQ50" s="15"/>
      <c r="NRR50" s="15"/>
      <c r="NRS50" s="171"/>
      <c r="NRT50" s="15"/>
      <c r="NRU50" s="15"/>
      <c r="NRV50" s="15"/>
      <c r="NRW50" s="171"/>
      <c r="NRX50" s="15"/>
      <c r="NRY50" s="15"/>
      <c r="NRZ50" s="15"/>
      <c r="NSA50" s="171"/>
      <c r="NSB50" s="15"/>
      <c r="NSC50" s="15"/>
      <c r="NSD50" s="15"/>
      <c r="NSE50" s="171"/>
      <c r="NSF50" s="15"/>
      <c r="NSG50" s="15"/>
      <c r="NSH50" s="15"/>
      <c r="NSI50" s="171"/>
      <c r="NSJ50" s="15"/>
      <c r="NSK50" s="15"/>
      <c r="NSL50" s="15"/>
      <c r="NSM50" s="171"/>
      <c r="NSN50" s="15"/>
      <c r="NSO50" s="15"/>
      <c r="NSP50" s="15"/>
      <c r="NSQ50" s="171"/>
      <c r="NSR50" s="15"/>
      <c r="NSS50" s="15"/>
      <c r="NST50" s="15"/>
      <c r="NSU50" s="171"/>
      <c r="NSV50" s="15"/>
      <c r="NSW50" s="15"/>
      <c r="NSX50" s="15"/>
      <c r="NSY50" s="171"/>
      <c r="NSZ50" s="15"/>
      <c r="NTA50" s="15"/>
      <c r="NTB50" s="15"/>
      <c r="NTC50" s="171"/>
      <c r="NTD50" s="15"/>
      <c r="NTE50" s="15"/>
      <c r="NTF50" s="15"/>
      <c r="NTG50" s="171"/>
      <c r="NTH50" s="15"/>
      <c r="NTI50" s="15"/>
      <c r="NTJ50" s="15"/>
      <c r="NTK50" s="171"/>
      <c r="NTL50" s="15"/>
      <c r="NTM50" s="15"/>
      <c r="NTN50" s="15"/>
      <c r="NTO50" s="171"/>
      <c r="NTP50" s="15"/>
      <c r="NTQ50" s="15"/>
      <c r="NTR50" s="15"/>
      <c r="NTS50" s="171"/>
      <c r="NTT50" s="15"/>
      <c r="NTU50" s="15"/>
      <c r="NTV50" s="15"/>
      <c r="NTW50" s="171"/>
      <c r="NTX50" s="15"/>
      <c r="NTY50" s="15"/>
      <c r="NTZ50" s="15"/>
      <c r="NUA50" s="171"/>
      <c r="NUB50" s="15"/>
      <c r="NUC50" s="15"/>
      <c r="NUD50" s="15"/>
      <c r="NUE50" s="171"/>
      <c r="NUF50" s="15"/>
      <c r="NUG50" s="15"/>
      <c r="NUH50" s="15"/>
      <c r="NUI50" s="171"/>
      <c r="NUJ50" s="15"/>
      <c r="NUK50" s="15"/>
      <c r="NUL50" s="15"/>
      <c r="NUM50" s="171"/>
      <c r="NUN50" s="15"/>
      <c r="NUO50" s="15"/>
      <c r="NUP50" s="15"/>
      <c r="NUQ50" s="171"/>
      <c r="NUR50" s="15"/>
      <c r="NUS50" s="15"/>
      <c r="NUT50" s="15"/>
      <c r="NUU50" s="171"/>
      <c r="NUV50" s="15"/>
      <c r="NUW50" s="15"/>
      <c r="NUX50" s="15"/>
      <c r="NUY50" s="171"/>
      <c r="NUZ50" s="15"/>
      <c r="NVA50" s="15"/>
      <c r="NVB50" s="15"/>
      <c r="NVC50" s="171"/>
      <c r="NVD50" s="15"/>
      <c r="NVE50" s="15"/>
      <c r="NVF50" s="15"/>
      <c r="NVG50" s="171"/>
      <c r="NVH50" s="15"/>
      <c r="NVI50" s="15"/>
      <c r="NVJ50" s="15"/>
      <c r="NVK50" s="171"/>
      <c r="NVL50" s="15"/>
      <c r="NVM50" s="15"/>
      <c r="NVN50" s="15"/>
      <c r="NVO50" s="171"/>
      <c r="NVP50" s="15"/>
      <c r="NVQ50" s="15"/>
      <c r="NVR50" s="15"/>
      <c r="NVS50" s="171"/>
      <c r="NVT50" s="15"/>
      <c r="NVU50" s="15"/>
      <c r="NVV50" s="15"/>
      <c r="NVW50" s="171"/>
      <c r="NVX50" s="15"/>
      <c r="NVY50" s="15"/>
      <c r="NVZ50" s="15"/>
      <c r="NWA50" s="171"/>
      <c r="NWB50" s="15"/>
      <c r="NWC50" s="15"/>
      <c r="NWD50" s="15"/>
      <c r="NWE50" s="171"/>
      <c r="NWF50" s="15"/>
      <c r="NWG50" s="15"/>
      <c r="NWH50" s="15"/>
      <c r="NWI50" s="171"/>
      <c r="NWJ50" s="15"/>
      <c r="NWK50" s="15"/>
      <c r="NWL50" s="15"/>
      <c r="NWM50" s="171"/>
      <c r="NWN50" s="15"/>
      <c r="NWO50" s="15"/>
      <c r="NWP50" s="15"/>
      <c r="NWQ50" s="171"/>
      <c r="NWR50" s="15"/>
      <c r="NWS50" s="15"/>
      <c r="NWT50" s="15"/>
      <c r="NWU50" s="171"/>
      <c r="NWV50" s="15"/>
      <c r="NWW50" s="15"/>
      <c r="NWX50" s="15"/>
      <c r="NWY50" s="171"/>
      <c r="NWZ50" s="15"/>
      <c r="NXA50" s="15"/>
      <c r="NXB50" s="15"/>
      <c r="NXC50" s="171"/>
      <c r="NXD50" s="15"/>
      <c r="NXE50" s="15"/>
      <c r="NXF50" s="15"/>
      <c r="NXG50" s="171"/>
      <c r="NXH50" s="15"/>
      <c r="NXI50" s="15"/>
      <c r="NXJ50" s="15"/>
      <c r="NXK50" s="171"/>
      <c r="NXL50" s="15"/>
      <c r="NXM50" s="15"/>
      <c r="NXN50" s="15"/>
      <c r="NXO50" s="171"/>
      <c r="NXP50" s="15"/>
      <c r="NXQ50" s="15"/>
      <c r="NXR50" s="15"/>
      <c r="NXS50" s="171"/>
      <c r="NXT50" s="15"/>
      <c r="NXU50" s="15"/>
      <c r="NXV50" s="15"/>
      <c r="NXW50" s="171"/>
      <c r="NXX50" s="15"/>
      <c r="NXY50" s="15"/>
      <c r="NXZ50" s="15"/>
      <c r="NYA50" s="171"/>
      <c r="NYB50" s="15"/>
      <c r="NYC50" s="15"/>
      <c r="NYD50" s="15"/>
      <c r="NYE50" s="171"/>
      <c r="NYF50" s="15"/>
      <c r="NYG50" s="15"/>
      <c r="NYH50" s="15"/>
      <c r="NYI50" s="171"/>
      <c r="NYJ50" s="15"/>
      <c r="NYK50" s="15"/>
      <c r="NYL50" s="15"/>
      <c r="NYM50" s="171"/>
      <c r="NYN50" s="15"/>
      <c r="NYO50" s="15"/>
      <c r="NYP50" s="15"/>
      <c r="NYQ50" s="171"/>
      <c r="NYR50" s="15"/>
      <c r="NYS50" s="15"/>
      <c r="NYT50" s="15"/>
      <c r="NYU50" s="171"/>
      <c r="NYV50" s="15"/>
      <c r="NYW50" s="15"/>
      <c r="NYX50" s="15"/>
      <c r="NYY50" s="171"/>
      <c r="NYZ50" s="15"/>
      <c r="NZA50" s="15"/>
      <c r="NZB50" s="15"/>
      <c r="NZC50" s="171"/>
      <c r="NZD50" s="15"/>
      <c r="NZE50" s="15"/>
      <c r="NZF50" s="15"/>
      <c r="NZG50" s="171"/>
      <c r="NZH50" s="15"/>
      <c r="NZI50" s="15"/>
      <c r="NZJ50" s="15"/>
      <c r="NZK50" s="171"/>
      <c r="NZL50" s="15"/>
      <c r="NZM50" s="15"/>
      <c r="NZN50" s="15"/>
      <c r="NZO50" s="171"/>
      <c r="NZP50" s="15"/>
      <c r="NZQ50" s="15"/>
      <c r="NZR50" s="15"/>
      <c r="NZS50" s="171"/>
      <c r="NZT50" s="15"/>
      <c r="NZU50" s="15"/>
      <c r="NZV50" s="15"/>
      <c r="NZW50" s="171"/>
      <c r="NZX50" s="15"/>
      <c r="NZY50" s="15"/>
      <c r="NZZ50" s="15"/>
      <c r="OAA50" s="171"/>
      <c r="OAB50" s="15"/>
      <c r="OAC50" s="15"/>
      <c r="OAD50" s="15"/>
      <c r="OAE50" s="171"/>
      <c r="OAF50" s="15"/>
      <c r="OAG50" s="15"/>
      <c r="OAH50" s="15"/>
      <c r="OAI50" s="171"/>
      <c r="OAJ50" s="15"/>
      <c r="OAK50" s="15"/>
      <c r="OAL50" s="15"/>
      <c r="OAM50" s="171"/>
      <c r="OAN50" s="15"/>
      <c r="OAO50" s="15"/>
      <c r="OAP50" s="15"/>
      <c r="OAQ50" s="171"/>
      <c r="OAR50" s="15"/>
      <c r="OAS50" s="15"/>
      <c r="OAT50" s="15"/>
      <c r="OAU50" s="171"/>
      <c r="OAV50" s="15"/>
      <c r="OAW50" s="15"/>
      <c r="OAX50" s="15"/>
      <c r="OAY50" s="171"/>
      <c r="OAZ50" s="15"/>
      <c r="OBA50" s="15"/>
      <c r="OBB50" s="15"/>
      <c r="OBC50" s="171"/>
      <c r="OBD50" s="15"/>
      <c r="OBE50" s="15"/>
      <c r="OBF50" s="15"/>
      <c r="OBG50" s="171"/>
      <c r="OBH50" s="15"/>
      <c r="OBI50" s="15"/>
      <c r="OBJ50" s="15"/>
      <c r="OBK50" s="171"/>
      <c r="OBL50" s="15"/>
      <c r="OBM50" s="15"/>
      <c r="OBN50" s="15"/>
      <c r="OBO50" s="171"/>
      <c r="OBP50" s="15"/>
      <c r="OBQ50" s="15"/>
      <c r="OBR50" s="15"/>
      <c r="OBS50" s="171"/>
      <c r="OBT50" s="15"/>
      <c r="OBU50" s="15"/>
      <c r="OBV50" s="15"/>
      <c r="OBW50" s="171"/>
      <c r="OBX50" s="15"/>
      <c r="OBY50" s="15"/>
      <c r="OBZ50" s="15"/>
      <c r="OCA50" s="171"/>
      <c r="OCB50" s="15"/>
      <c r="OCC50" s="15"/>
      <c r="OCD50" s="15"/>
      <c r="OCE50" s="171"/>
      <c r="OCF50" s="15"/>
      <c r="OCG50" s="15"/>
      <c r="OCH50" s="15"/>
      <c r="OCI50" s="171"/>
      <c r="OCJ50" s="15"/>
      <c r="OCK50" s="15"/>
      <c r="OCL50" s="15"/>
      <c r="OCM50" s="171"/>
      <c r="OCN50" s="15"/>
      <c r="OCO50" s="15"/>
      <c r="OCP50" s="15"/>
      <c r="OCQ50" s="171"/>
      <c r="OCR50" s="15"/>
      <c r="OCS50" s="15"/>
      <c r="OCT50" s="15"/>
      <c r="OCU50" s="171"/>
      <c r="OCV50" s="15"/>
      <c r="OCW50" s="15"/>
      <c r="OCX50" s="15"/>
      <c r="OCY50" s="171"/>
      <c r="OCZ50" s="15"/>
      <c r="ODA50" s="15"/>
      <c r="ODB50" s="15"/>
      <c r="ODC50" s="171"/>
      <c r="ODD50" s="15"/>
      <c r="ODE50" s="15"/>
      <c r="ODF50" s="15"/>
      <c r="ODG50" s="171"/>
      <c r="ODH50" s="15"/>
      <c r="ODI50" s="15"/>
      <c r="ODJ50" s="15"/>
      <c r="ODK50" s="171"/>
      <c r="ODL50" s="15"/>
      <c r="ODM50" s="15"/>
      <c r="ODN50" s="15"/>
      <c r="ODO50" s="171"/>
      <c r="ODP50" s="15"/>
      <c r="ODQ50" s="15"/>
      <c r="ODR50" s="15"/>
      <c r="ODS50" s="171"/>
      <c r="ODT50" s="15"/>
      <c r="ODU50" s="15"/>
      <c r="ODV50" s="15"/>
      <c r="ODW50" s="171"/>
      <c r="ODX50" s="15"/>
      <c r="ODY50" s="15"/>
      <c r="ODZ50" s="15"/>
      <c r="OEA50" s="171"/>
      <c r="OEB50" s="15"/>
      <c r="OEC50" s="15"/>
      <c r="OED50" s="15"/>
      <c r="OEE50" s="171"/>
      <c r="OEF50" s="15"/>
      <c r="OEG50" s="15"/>
      <c r="OEH50" s="15"/>
      <c r="OEI50" s="171"/>
      <c r="OEJ50" s="15"/>
      <c r="OEK50" s="15"/>
      <c r="OEL50" s="15"/>
      <c r="OEM50" s="171"/>
      <c r="OEN50" s="15"/>
      <c r="OEO50" s="15"/>
      <c r="OEP50" s="15"/>
      <c r="OEQ50" s="171"/>
      <c r="OER50" s="15"/>
      <c r="OES50" s="15"/>
      <c r="OET50" s="15"/>
      <c r="OEU50" s="171"/>
      <c r="OEV50" s="15"/>
      <c r="OEW50" s="15"/>
      <c r="OEX50" s="15"/>
      <c r="OEY50" s="171"/>
      <c r="OEZ50" s="15"/>
      <c r="OFA50" s="15"/>
      <c r="OFB50" s="15"/>
      <c r="OFC50" s="171"/>
      <c r="OFD50" s="15"/>
      <c r="OFE50" s="15"/>
      <c r="OFF50" s="15"/>
      <c r="OFG50" s="171"/>
      <c r="OFH50" s="15"/>
      <c r="OFI50" s="15"/>
      <c r="OFJ50" s="15"/>
      <c r="OFK50" s="171"/>
      <c r="OFL50" s="15"/>
      <c r="OFM50" s="15"/>
      <c r="OFN50" s="15"/>
      <c r="OFO50" s="171"/>
      <c r="OFP50" s="15"/>
      <c r="OFQ50" s="15"/>
      <c r="OFR50" s="15"/>
      <c r="OFS50" s="171"/>
      <c r="OFT50" s="15"/>
      <c r="OFU50" s="15"/>
      <c r="OFV50" s="15"/>
      <c r="OFW50" s="171"/>
      <c r="OFX50" s="15"/>
      <c r="OFY50" s="15"/>
      <c r="OFZ50" s="15"/>
      <c r="OGA50" s="171"/>
      <c r="OGB50" s="15"/>
      <c r="OGC50" s="15"/>
      <c r="OGD50" s="15"/>
      <c r="OGE50" s="171"/>
      <c r="OGF50" s="15"/>
      <c r="OGG50" s="15"/>
      <c r="OGH50" s="15"/>
      <c r="OGI50" s="171"/>
      <c r="OGJ50" s="15"/>
      <c r="OGK50" s="15"/>
      <c r="OGL50" s="15"/>
      <c r="OGM50" s="171"/>
      <c r="OGN50" s="15"/>
      <c r="OGO50" s="15"/>
      <c r="OGP50" s="15"/>
      <c r="OGQ50" s="171"/>
      <c r="OGR50" s="15"/>
      <c r="OGS50" s="15"/>
      <c r="OGT50" s="15"/>
      <c r="OGU50" s="171"/>
      <c r="OGV50" s="15"/>
      <c r="OGW50" s="15"/>
      <c r="OGX50" s="15"/>
      <c r="OGY50" s="171"/>
      <c r="OGZ50" s="15"/>
      <c r="OHA50" s="15"/>
      <c r="OHB50" s="15"/>
      <c r="OHC50" s="171"/>
      <c r="OHD50" s="15"/>
      <c r="OHE50" s="15"/>
      <c r="OHF50" s="15"/>
      <c r="OHG50" s="171"/>
      <c r="OHH50" s="15"/>
      <c r="OHI50" s="15"/>
      <c r="OHJ50" s="15"/>
      <c r="OHK50" s="171"/>
      <c r="OHL50" s="15"/>
      <c r="OHM50" s="15"/>
      <c r="OHN50" s="15"/>
      <c r="OHO50" s="171"/>
      <c r="OHP50" s="15"/>
      <c r="OHQ50" s="15"/>
      <c r="OHR50" s="15"/>
      <c r="OHS50" s="171"/>
      <c r="OHT50" s="15"/>
      <c r="OHU50" s="15"/>
      <c r="OHV50" s="15"/>
      <c r="OHW50" s="171"/>
      <c r="OHX50" s="15"/>
      <c r="OHY50" s="15"/>
      <c r="OHZ50" s="15"/>
      <c r="OIA50" s="171"/>
      <c r="OIB50" s="15"/>
      <c r="OIC50" s="15"/>
      <c r="OID50" s="15"/>
      <c r="OIE50" s="171"/>
      <c r="OIF50" s="15"/>
      <c r="OIG50" s="15"/>
      <c r="OIH50" s="15"/>
      <c r="OII50" s="171"/>
      <c r="OIJ50" s="15"/>
      <c r="OIK50" s="15"/>
      <c r="OIL50" s="15"/>
      <c r="OIM50" s="171"/>
      <c r="OIN50" s="15"/>
      <c r="OIO50" s="15"/>
      <c r="OIP50" s="15"/>
      <c r="OIQ50" s="171"/>
      <c r="OIR50" s="15"/>
      <c r="OIS50" s="15"/>
      <c r="OIT50" s="15"/>
      <c r="OIU50" s="171"/>
      <c r="OIV50" s="15"/>
      <c r="OIW50" s="15"/>
      <c r="OIX50" s="15"/>
      <c r="OIY50" s="171"/>
      <c r="OIZ50" s="15"/>
      <c r="OJA50" s="15"/>
      <c r="OJB50" s="15"/>
      <c r="OJC50" s="171"/>
      <c r="OJD50" s="15"/>
      <c r="OJE50" s="15"/>
      <c r="OJF50" s="15"/>
      <c r="OJG50" s="171"/>
      <c r="OJH50" s="15"/>
      <c r="OJI50" s="15"/>
      <c r="OJJ50" s="15"/>
      <c r="OJK50" s="171"/>
      <c r="OJL50" s="15"/>
      <c r="OJM50" s="15"/>
      <c r="OJN50" s="15"/>
      <c r="OJO50" s="171"/>
      <c r="OJP50" s="15"/>
      <c r="OJQ50" s="15"/>
      <c r="OJR50" s="15"/>
      <c r="OJS50" s="171"/>
      <c r="OJT50" s="15"/>
      <c r="OJU50" s="15"/>
      <c r="OJV50" s="15"/>
      <c r="OJW50" s="171"/>
      <c r="OJX50" s="15"/>
      <c r="OJY50" s="15"/>
      <c r="OJZ50" s="15"/>
      <c r="OKA50" s="171"/>
      <c r="OKB50" s="15"/>
      <c r="OKC50" s="15"/>
      <c r="OKD50" s="15"/>
      <c r="OKE50" s="171"/>
      <c r="OKF50" s="15"/>
      <c r="OKG50" s="15"/>
      <c r="OKH50" s="15"/>
      <c r="OKI50" s="171"/>
      <c r="OKJ50" s="15"/>
      <c r="OKK50" s="15"/>
      <c r="OKL50" s="15"/>
      <c r="OKM50" s="171"/>
      <c r="OKN50" s="15"/>
      <c r="OKO50" s="15"/>
      <c r="OKP50" s="15"/>
      <c r="OKQ50" s="171"/>
      <c r="OKR50" s="15"/>
      <c r="OKS50" s="15"/>
      <c r="OKT50" s="15"/>
      <c r="OKU50" s="171"/>
      <c r="OKV50" s="15"/>
      <c r="OKW50" s="15"/>
      <c r="OKX50" s="15"/>
      <c r="OKY50" s="171"/>
      <c r="OKZ50" s="15"/>
      <c r="OLA50" s="15"/>
      <c r="OLB50" s="15"/>
      <c r="OLC50" s="171"/>
      <c r="OLD50" s="15"/>
      <c r="OLE50" s="15"/>
      <c r="OLF50" s="15"/>
      <c r="OLG50" s="171"/>
      <c r="OLH50" s="15"/>
      <c r="OLI50" s="15"/>
      <c r="OLJ50" s="15"/>
      <c r="OLK50" s="171"/>
      <c r="OLL50" s="15"/>
      <c r="OLM50" s="15"/>
      <c r="OLN50" s="15"/>
      <c r="OLO50" s="171"/>
      <c r="OLP50" s="15"/>
      <c r="OLQ50" s="15"/>
      <c r="OLR50" s="15"/>
      <c r="OLS50" s="171"/>
      <c r="OLT50" s="15"/>
      <c r="OLU50" s="15"/>
      <c r="OLV50" s="15"/>
      <c r="OLW50" s="171"/>
      <c r="OLX50" s="15"/>
      <c r="OLY50" s="15"/>
      <c r="OLZ50" s="15"/>
      <c r="OMA50" s="171"/>
      <c r="OMB50" s="15"/>
      <c r="OMC50" s="15"/>
      <c r="OMD50" s="15"/>
      <c r="OME50" s="171"/>
      <c r="OMF50" s="15"/>
      <c r="OMG50" s="15"/>
      <c r="OMH50" s="15"/>
      <c r="OMI50" s="171"/>
      <c r="OMJ50" s="15"/>
      <c r="OMK50" s="15"/>
      <c r="OML50" s="15"/>
      <c r="OMM50" s="171"/>
      <c r="OMN50" s="15"/>
      <c r="OMO50" s="15"/>
      <c r="OMP50" s="15"/>
      <c r="OMQ50" s="171"/>
      <c r="OMR50" s="15"/>
      <c r="OMS50" s="15"/>
      <c r="OMT50" s="15"/>
      <c r="OMU50" s="171"/>
      <c r="OMV50" s="15"/>
      <c r="OMW50" s="15"/>
      <c r="OMX50" s="15"/>
      <c r="OMY50" s="171"/>
      <c r="OMZ50" s="15"/>
      <c r="ONA50" s="15"/>
      <c r="ONB50" s="15"/>
      <c r="ONC50" s="171"/>
      <c r="OND50" s="15"/>
      <c r="ONE50" s="15"/>
      <c r="ONF50" s="15"/>
      <c r="ONG50" s="171"/>
      <c r="ONH50" s="15"/>
      <c r="ONI50" s="15"/>
      <c r="ONJ50" s="15"/>
      <c r="ONK50" s="171"/>
      <c r="ONL50" s="15"/>
      <c r="ONM50" s="15"/>
      <c r="ONN50" s="15"/>
      <c r="ONO50" s="171"/>
      <c r="ONP50" s="15"/>
      <c r="ONQ50" s="15"/>
      <c r="ONR50" s="15"/>
      <c r="ONS50" s="171"/>
      <c r="ONT50" s="15"/>
      <c r="ONU50" s="15"/>
      <c r="ONV50" s="15"/>
      <c r="ONW50" s="171"/>
      <c r="ONX50" s="15"/>
      <c r="ONY50" s="15"/>
      <c r="ONZ50" s="15"/>
      <c r="OOA50" s="171"/>
      <c r="OOB50" s="15"/>
      <c r="OOC50" s="15"/>
      <c r="OOD50" s="15"/>
      <c r="OOE50" s="171"/>
      <c r="OOF50" s="15"/>
      <c r="OOG50" s="15"/>
      <c r="OOH50" s="15"/>
      <c r="OOI50" s="171"/>
      <c r="OOJ50" s="15"/>
      <c r="OOK50" s="15"/>
      <c r="OOL50" s="15"/>
      <c r="OOM50" s="171"/>
      <c r="OON50" s="15"/>
      <c r="OOO50" s="15"/>
      <c r="OOP50" s="15"/>
      <c r="OOQ50" s="171"/>
      <c r="OOR50" s="15"/>
      <c r="OOS50" s="15"/>
      <c r="OOT50" s="15"/>
      <c r="OOU50" s="171"/>
      <c r="OOV50" s="15"/>
      <c r="OOW50" s="15"/>
      <c r="OOX50" s="15"/>
      <c r="OOY50" s="171"/>
      <c r="OOZ50" s="15"/>
      <c r="OPA50" s="15"/>
      <c r="OPB50" s="15"/>
      <c r="OPC50" s="171"/>
      <c r="OPD50" s="15"/>
      <c r="OPE50" s="15"/>
      <c r="OPF50" s="15"/>
      <c r="OPG50" s="171"/>
      <c r="OPH50" s="15"/>
      <c r="OPI50" s="15"/>
      <c r="OPJ50" s="15"/>
      <c r="OPK50" s="171"/>
      <c r="OPL50" s="15"/>
      <c r="OPM50" s="15"/>
      <c r="OPN50" s="15"/>
      <c r="OPO50" s="171"/>
      <c r="OPP50" s="15"/>
      <c r="OPQ50" s="15"/>
      <c r="OPR50" s="15"/>
      <c r="OPS50" s="171"/>
      <c r="OPT50" s="15"/>
      <c r="OPU50" s="15"/>
      <c r="OPV50" s="15"/>
      <c r="OPW50" s="171"/>
      <c r="OPX50" s="15"/>
      <c r="OPY50" s="15"/>
      <c r="OPZ50" s="15"/>
      <c r="OQA50" s="171"/>
      <c r="OQB50" s="15"/>
      <c r="OQC50" s="15"/>
      <c r="OQD50" s="15"/>
      <c r="OQE50" s="171"/>
      <c r="OQF50" s="15"/>
      <c r="OQG50" s="15"/>
      <c r="OQH50" s="15"/>
      <c r="OQI50" s="171"/>
      <c r="OQJ50" s="15"/>
      <c r="OQK50" s="15"/>
      <c r="OQL50" s="15"/>
      <c r="OQM50" s="171"/>
      <c r="OQN50" s="15"/>
      <c r="OQO50" s="15"/>
      <c r="OQP50" s="15"/>
      <c r="OQQ50" s="171"/>
      <c r="OQR50" s="15"/>
      <c r="OQS50" s="15"/>
      <c r="OQT50" s="15"/>
      <c r="OQU50" s="171"/>
      <c r="OQV50" s="15"/>
      <c r="OQW50" s="15"/>
      <c r="OQX50" s="15"/>
      <c r="OQY50" s="171"/>
      <c r="OQZ50" s="15"/>
      <c r="ORA50" s="15"/>
      <c r="ORB50" s="15"/>
      <c r="ORC50" s="171"/>
      <c r="ORD50" s="15"/>
      <c r="ORE50" s="15"/>
      <c r="ORF50" s="15"/>
      <c r="ORG50" s="171"/>
      <c r="ORH50" s="15"/>
      <c r="ORI50" s="15"/>
      <c r="ORJ50" s="15"/>
      <c r="ORK50" s="171"/>
      <c r="ORL50" s="15"/>
      <c r="ORM50" s="15"/>
      <c r="ORN50" s="15"/>
      <c r="ORO50" s="171"/>
      <c r="ORP50" s="15"/>
      <c r="ORQ50" s="15"/>
      <c r="ORR50" s="15"/>
      <c r="ORS50" s="171"/>
      <c r="ORT50" s="15"/>
      <c r="ORU50" s="15"/>
      <c r="ORV50" s="15"/>
      <c r="ORW50" s="171"/>
      <c r="ORX50" s="15"/>
      <c r="ORY50" s="15"/>
      <c r="ORZ50" s="15"/>
      <c r="OSA50" s="171"/>
      <c r="OSB50" s="15"/>
      <c r="OSC50" s="15"/>
      <c r="OSD50" s="15"/>
      <c r="OSE50" s="171"/>
      <c r="OSF50" s="15"/>
      <c r="OSG50" s="15"/>
      <c r="OSH50" s="15"/>
      <c r="OSI50" s="171"/>
      <c r="OSJ50" s="15"/>
      <c r="OSK50" s="15"/>
      <c r="OSL50" s="15"/>
      <c r="OSM50" s="171"/>
      <c r="OSN50" s="15"/>
      <c r="OSO50" s="15"/>
      <c r="OSP50" s="15"/>
      <c r="OSQ50" s="171"/>
      <c r="OSR50" s="15"/>
      <c r="OSS50" s="15"/>
      <c r="OST50" s="15"/>
      <c r="OSU50" s="171"/>
      <c r="OSV50" s="15"/>
      <c r="OSW50" s="15"/>
      <c r="OSX50" s="15"/>
      <c r="OSY50" s="171"/>
      <c r="OSZ50" s="15"/>
      <c r="OTA50" s="15"/>
      <c r="OTB50" s="15"/>
      <c r="OTC50" s="171"/>
      <c r="OTD50" s="15"/>
      <c r="OTE50" s="15"/>
      <c r="OTF50" s="15"/>
      <c r="OTG50" s="171"/>
      <c r="OTH50" s="15"/>
      <c r="OTI50" s="15"/>
      <c r="OTJ50" s="15"/>
      <c r="OTK50" s="171"/>
      <c r="OTL50" s="15"/>
      <c r="OTM50" s="15"/>
      <c r="OTN50" s="15"/>
      <c r="OTO50" s="171"/>
      <c r="OTP50" s="15"/>
      <c r="OTQ50" s="15"/>
      <c r="OTR50" s="15"/>
      <c r="OTS50" s="171"/>
      <c r="OTT50" s="15"/>
      <c r="OTU50" s="15"/>
      <c r="OTV50" s="15"/>
      <c r="OTW50" s="171"/>
      <c r="OTX50" s="15"/>
      <c r="OTY50" s="15"/>
      <c r="OTZ50" s="15"/>
      <c r="OUA50" s="171"/>
      <c r="OUB50" s="15"/>
      <c r="OUC50" s="15"/>
      <c r="OUD50" s="15"/>
      <c r="OUE50" s="171"/>
      <c r="OUF50" s="15"/>
      <c r="OUG50" s="15"/>
      <c r="OUH50" s="15"/>
      <c r="OUI50" s="171"/>
      <c r="OUJ50" s="15"/>
      <c r="OUK50" s="15"/>
      <c r="OUL50" s="15"/>
      <c r="OUM50" s="171"/>
      <c r="OUN50" s="15"/>
      <c r="OUO50" s="15"/>
      <c r="OUP50" s="15"/>
      <c r="OUQ50" s="171"/>
      <c r="OUR50" s="15"/>
      <c r="OUS50" s="15"/>
      <c r="OUT50" s="15"/>
      <c r="OUU50" s="171"/>
      <c r="OUV50" s="15"/>
      <c r="OUW50" s="15"/>
      <c r="OUX50" s="15"/>
      <c r="OUY50" s="171"/>
      <c r="OUZ50" s="15"/>
      <c r="OVA50" s="15"/>
      <c r="OVB50" s="15"/>
      <c r="OVC50" s="171"/>
      <c r="OVD50" s="15"/>
      <c r="OVE50" s="15"/>
      <c r="OVF50" s="15"/>
      <c r="OVG50" s="171"/>
      <c r="OVH50" s="15"/>
      <c r="OVI50" s="15"/>
      <c r="OVJ50" s="15"/>
      <c r="OVK50" s="171"/>
      <c r="OVL50" s="15"/>
      <c r="OVM50" s="15"/>
      <c r="OVN50" s="15"/>
      <c r="OVO50" s="171"/>
      <c r="OVP50" s="15"/>
      <c r="OVQ50" s="15"/>
      <c r="OVR50" s="15"/>
      <c r="OVS50" s="171"/>
      <c r="OVT50" s="15"/>
      <c r="OVU50" s="15"/>
      <c r="OVV50" s="15"/>
      <c r="OVW50" s="171"/>
      <c r="OVX50" s="15"/>
      <c r="OVY50" s="15"/>
      <c r="OVZ50" s="15"/>
      <c r="OWA50" s="171"/>
      <c r="OWB50" s="15"/>
      <c r="OWC50" s="15"/>
      <c r="OWD50" s="15"/>
      <c r="OWE50" s="171"/>
      <c r="OWF50" s="15"/>
      <c r="OWG50" s="15"/>
      <c r="OWH50" s="15"/>
      <c r="OWI50" s="171"/>
      <c r="OWJ50" s="15"/>
      <c r="OWK50" s="15"/>
      <c r="OWL50" s="15"/>
      <c r="OWM50" s="171"/>
      <c r="OWN50" s="15"/>
      <c r="OWO50" s="15"/>
      <c r="OWP50" s="15"/>
      <c r="OWQ50" s="171"/>
      <c r="OWR50" s="15"/>
      <c r="OWS50" s="15"/>
      <c r="OWT50" s="15"/>
      <c r="OWU50" s="171"/>
      <c r="OWV50" s="15"/>
      <c r="OWW50" s="15"/>
      <c r="OWX50" s="15"/>
      <c r="OWY50" s="171"/>
      <c r="OWZ50" s="15"/>
      <c r="OXA50" s="15"/>
      <c r="OXB50" s="15"/>
      <c r="OXC50" s="171"/>
      <c r="OXD50" s="15"/>
      <c r="OXE50" s="15"/>
      <c r="OXF50" s="15"/>
      <c r="OXG50" s="171"/>
      <c r="OXH50" s="15"/>
      <c r="OXI50" s="15"/>
      <c r="OXJ50" s="15"/>
      <c r="OXK50" s="171"/>
      <c r="OXL50" s="15"/>
      <c r="OXM50" s="15"/>
      <c r="OXN50" s="15"/>
      <c r="OXO50" s="171"/>
      <c r="OXP50" s="15"/>
      <c r="OXQ50" s="15"/>
      <c r="OXR50" s="15"/>
      <c r="OXS50" s="171"/>
      <c r="OXT50" s="15"/>
      <c r="OXU50" s="15"/>
      <c r="OXV50" s="15"/>
      <c r="OXW50" s="171"/>
      <c r="OXX50" s="15"/>
      <c r="OXY50" s="15"/>
      <c r="OXZ50" s="15"/>
      <c r="OYA50" s="171"/>
      <c r="OYB50" s="15"/>
      <c r="OYC50" s="15"/>
      <c r="OYD50" s="15"/>
      <c r="OYE50" s="171"/>
      <c r="OYF50" s="15"/>
      <c r="OYG50" s="15"/>
      <c r="OYH50" s="15"/>
      <c r="OYI50" s="171"/>
      <c r="OYJ50" s="15"/>
      <c r="OYK50" s="15"/>
      <c r="OYL50" s="15"/>
      <c r="OYM50" s="171"/>
      <c r="OYN50" s="15"/>
      <c r="OYO50" s="15"/>
      <c r="OYP50" s="15"/>
      <c r="OYQ50" s="171"/>
      <c r="OYR50" s="15"/>
      <c r="OYS50" s="15"/>
      <c r="OYT50" s="15"/>
      <c r="OYU50" s="171"/>
      <c r="OYV50" s="15"/>
      <c r="OYW50" s="15"/>
      <c r="OYX50" s="15"/>
      <c r="OYY50" s="171"/>
      <c r="OYZ50" s="15"/>
      <c r="OZA50" s="15"/>
      <c r="OZB50" s="15"/>
      <c r="OZC50" s="171"/>
      <c r="OZD50" s="15"/>
      <c r="OZE50" s="15"/>
      <c r="OZF50" s="15"/>
      <c r="OZG50" s="171"/>
      <c r="OZH50" s="15"/>
      <c r="OZI50" s="15"/>
      <c r="OZJ50" s="15"/>
      <c r="OZK50" s="171"/>
      <c r="OZL50" s="15"/>
      <c r="OZM50" s="15"/>
      <c r="OZN50" s="15"/>
      <c r="OZO50" s="171"/>
      <c r="OZP50" s="15"/>
      <c r="OZQ50" s="15"/>
      <c r="OZR50" s="15"/>
      <c r="OZS50" s="171"/>
      <c r="OZT50" s="15"/>
      <c r="OZU50" s="15"/>
      <c r="OZV50" s="15"/>
      <c r="OZW50" s="171"/>
      <c r="OZX50" s="15"/>
      <c r="OZY50" s="15"/>
      <c r="OZZ50" s="15"/>
      <c r="PAA50" s="171"/>
      <c r="PAB50" s="15"/>
      <c r="PAC50" s="15"/>
      <c r="PAD50" s="15"/>
      <c r="PAE50" s="171"/>
      <c r="PAF50" s="15"/>
      <c r="PAG50" s="15"/>
      <c r="PAH50" s="15"/>
      <c r="PAI50" s="171"/>
      <c r="PAJ50" s="15"/>
      <c r="PAK50" s="15"/>
      <c r="PAL50" s="15"/>
      <c r="PAM50" s="171"/>
      <c r="PAN50" s="15"/>
      <c r="PAO50" s="15"/>
      <c r="PAP50" s="15"/>
      <c r="PAQ50" s="171"/>
      <c r="PAR50" s="15"/>
      <c r="PAS50" s="15"/>
      <c r="PAT50" s="15"/>
      <c r="PAU50" s="171"/>
      <c r="PAV50" s="15"/>
      <c r="PAW50" s="15"/>
      <c r="PAX50" s="15"/>
      <c r="PAY50" s="171"/>
      <c r="PAZ50" s="15"/>
      <c r="PBA50" s="15"/>
      <c r="PBB50" s="15"/>
      <c r="PBC50" s="171"/>
      <c r="PBD50" s="15"/>
      <c r="PBE50" s="15"/>
      <c r="PBF50" s="15"/>
      <c r="PBG50" s="171"/>
      <c r="PBH50" s="15"/>
      <c r="PBI50" s="15"/>
      <c r="PBJ50" s="15"/>
      <c r="PBK50" s="171"/>
      <c r="PBL50" s="15"/>
      <c r="PBM50" s="15"/>
      <c r="PBN50" s="15"/>
      <c r="PBO50" s="171"/>
      <c r="PBP50" s="15"/>
      <c r="PBQ50" s="15"/>
      <c r="PBR50" s="15"/>
      <c r="PBS50" s="171"/>
      <c r="PBT50" s="15"/>
      <c r="PBU50" s="15"/>
      <c r="PBV50" s="15"/>
      <c r="PBW50" s="171"/>
      <c r="PBX50" s="15"/>
      <c r="PBY50" s="15"/>
      <c r="PBZ50" s="15"/>
      <c r="PCA50" s="171"/>
      <c r="PCB50" s="15"/>
      <c r="PCC50" s="15"/>
      <c r="PCD50" s="15"/>
      <c r="PCE50" s="171"/>
      <c r="PCF50" s="15"/>
      <c r="PCG50" s="15"/>
      <c r="PCH50" s="15"/>
      <c r="PCI50" s="171"/>
      <c r="PCJ50" s="15"/>
      <c r="PCK50" s="15"/>
      <c r="PCL50" s="15"/>
      <c r="PCM50" s="171"/>
      <c r="PCN50" s="15"/>
      <c r="PCO50" s="15"/>
      <c r="PCP50" s="15"/>
      <c r="PCQ50" s="171"/>
      <c r="PCR50" s="15"/>
      <c r="PCS50" s="15"/>
      <c r="PCT50" s="15"/>
      <c r="PCU50" s="171"/>
      <c r="PCV50" s="15"/>
      <c r="PCW50" s="15"/>
      <c r="PCX50" s="15"/>
      <c r="PCY50" s="171"/>
      <c r="PCZ50" s="15"/>
      <c r="PDA50" s="15"/>
      <c r="PDB50" s="15"/>
      <c r="PDC50" s="171"/>
      <c r="PDD50" s="15"/>
      <c r="PDE50" s="15"/>
      <c r="PDF50" s="15"/>
      <c r="PDG50" s="171"/>
      <c r="PDH50" s="15"/>
      <c r="PDI50" s="15"/>
      <c r="PDJ50" s="15"/>
      <c r="PDK50" s="171"/>
      <c r="PDL50" s="15"/>
      <c r="PDM50" s="15"/>
      <c r="PDN50" s="15"/>
      <c r="PDO50" s="171"/>
      <c r="PDP50" s="15"/>
      <c r="PDQ50" s="15"/>
      <c r="PDR50" s="15"/>
      <c r="PDS50" s="171"/>
      <c r="PDT50" s="15"/>
      <c r="PDU50" s="15"/>
      <c r="PDV50" s="15"/>
      <c r="PDW50" s="171"/>
      <c r="PDX50" s="15"/>
      <c r="PDY50" s="15"/>
      <c r="PDZ50" s="15"/>
      <c r="PEA50" s="171"/>
      <c r="PEB50" s="15"/>
      <c r="PEC50" s="15"/>
      <c r="PED50" s="15"/>
      <c r="PEE50" s="171"/>
      <c r="PEF50" s="15"/>
      <c r="PEG50" s="15"/>
      <c r="PEH50" s="15"/>
      <c r="PEI50" s="171"/>
      <c r="PEJ50" s="15"/>
      <c r="PEK50" s="15"/>
      <c r="PEL50" s="15"/>
      <c r="PEM50" s="171"/>
      <c r="PEN50" s="15"/>
      <c r="PEO50" s="15"/>
      <c r="PEP50" s="15"/>
      <c r="PEQ50" s="171"/>
      <c r="PER50" s="15"/>
      <c r="PES50" s="15"/>
      <c r="PET50" s="15"/>
      <c r="PEU50" s="171"/>
      <c r="PEV50" s="15"/>
      <c r="PEW50" s="15"/>
      <c r="PEX50" s="15"/>
      <c r="PEY50" s="171"/>
      <c r="PEZ50" s="15"/>
      <c r="PFA50" s="15"/>
      <c r="PFB50" s="15"/>
      <c r="PFC50" s="171"/>
      <c r="PFD50" s="15"/>
      <c r="PFE50" s="15"/>
      <c r="PFF50" s="15"/>
      <c r="PFG50" s="171"/>
      <c r="PFH50" s="15"/>
      <c r="PFI50" s="15"/>
      <c r="PFJ50" s="15"/>
      <c r="PFK50" s="171"/>
      <c r="PFL50" s="15"/>
      <c r="PFM50" s="15"/>
      <c r="PFN50" s="15"/>
      <c r="PFO50" s="171"/>
      <c r="PFP50" s="15"/>
      <c r="PFQ50" s="15"/>
      <c r="PFR50" s="15"/>
      <c r="PFS50" s="171"/>
      <c r="PFT50" s="15"/>
      <c r="PFU50" s="15"/>
      <c r="PFV50" s="15"/>
      <c r="PFW50" s="171"/>
      <c r="PFX50" s="15"/>
      <c r="PFY50" s="15"/>
      <c r="PFZ50" s="15"/>
      <c r="PGA50" s="171"/>
      <c r="PGB50" s="15"/>
      <c r="PGC50" s="15"/>
      <c r="PGD50" s="15"/>
      <c r="PGE50" s="171"/>
      <c r="PGF50" s="15"/>
      <c r="PGG50" s="15"/>
      <c r="PGH50" s="15"/>
      <c r="PGI50" s="171"/>
      <c r="PGJ50" s="15"/>
      <c r="PGK50" s="15"/>
      <c r="PGL50" s="15"/>
      <c r="PGM50" s="171"/>
      <c r="PGN50" s="15"/>
      <c r="PGO50" s="15"/>
      <c r="PGP50" s="15"/>
      <c r="PGQ50" s="171"/>
      <c r="PGR50" s="15"/>
      <c r="PGS50" s="15"/>
      <c r="PGT50" s="15"/>
      <c r="PGU50" s="171"/>
      <c r="PGV50" s="15"/>
      <c r="PGW50" s="15"/>
      <c r="PGX50" s="15"/>
      <c r="PGY50" s="171"/>
      <c r="PGZ50" s="15"/>
      <c r="PHA50" s="15"/>
      <c r="PHB50" s="15"/>
      <c r="PHC50" s="171"/>
      <c r="PHD50" s="15"/>
      <c r="PHE50" s="15"/>
      <c r="PHF50" s="15"/>
      <c r="PHG50" s="171"/>
      <c r="PHH50" s="15"/>
      <c r="PHI50" s="15"/>
      <c r="PHJ50" s="15"/>
      <c r="PHK50" s="171"/>
      <c r="PHL50" s="15"/>
      <c r="PHM50" s="15"/>
      <c r="PHN50" s="15"/>
      <c r="PHO50" s="171"/>
      <c r="PHP50" s="15"/>
      <c r="PHQ50" s="15"/>
      <c r="PHR50" s="15"/>
      <c r="PHS50" s="171"/>
      <c r="PHT50" s="15"/>
      <c r="PHU50" s="15"/>
      <c r="PHV50" s="15"/>
      <c r="PHW50" s="171"/>
      <c r="PHX50" s="15"/>
      <c r="PHY50" s="15"/>
      <c r="PHZ50" s="15"/>
      <c r="PIA50" s="171"/>
      <c r="PIB50" s="15"/>
      <c r="PIC50" s="15"/>
      <c r="PID50" s="15"/>
      <c r="PIE50" s="171"/>
      <c r="PIF50" s="15"/>
      <c r="PIG50" s="15"/>
      <c r="PIH50" s="15"/>
      <c r="PII50" s="171"/>
      <c r="PIJ50" s="15"/>
      <c r="PIK50" s="15"/>
      <c r="PIL50" s="15"/>
      <c r="PIM50" s="171"/>
      <c r="PIN50" s="15"/>
      <c r="PIO50" s="15"/>
      <c r="PIP50" s="15"/>
      <c r="PIQ50" s="171"/>
      <c r="PIR50" s="15"/>
      <c r="PIS50" s="15"/>
      <c r="PIT50" s="15"/>
      <c r="PIU50" s="171"/>
      <c r="PIV50" s="15"/>
      <c r="PIW50" s="15"/>
      <c r="PIX50" s="15"/>
      <c r="PIY50" s="171"/>
      <c r="PIZ50" s="15"/>
      <c r="PJA50" s="15"/>
      <c r="PJB50" s="15"/>
      <c r="PJC50" s="171"/>
      <c r="PJD50" s="15"/>
      <c r="PJE50" s="15"/>
      <c r="PJF50" s="15"/>
      <c r="PJG50" s="171"/>
      <c r="PJH50" s="15"/>
      <c r="PJI50" s="15"/>
      <c r="PJJ50" s="15"/>
      <c r="PJK50" s="171"/>
      <c r="PJL50" s="15"/>
      <c r="PJM50" s="15"/>
      <c r="PJN50" s="15"/>
      <c r="PJO50" s="171"/>
      <c r="PJP50" s="15"/>
      <c r="PJQ50" s="15"/>
      <c r="PJR50" s="15"/>
      <c r="PJS50" s="171"/>
      <c r="PJT50" s="15"/>
      <c r="PJU50" s="15"/>
      <c r="PJV50" s="15"/>
      <c r="PJW50" s="171"/>
      <c r="PJX50" s="15"/>
      <c r="PJY50" s="15"/>
      <c r="PJZ50" s="15"/>
      <c r="PKA50" s="171"/>
      <c r="PKB50" s="15"/>
      <c r="PKC50" s="15"/>
      <c r="PKD50" s="15"/>
      <c r="PKE50" s="171"/>
      <c r="PKF50" s="15"/>
      <c r="PKG50" s="15"/>
      <c r="PKH50" s="15"/>
      <c r="PKI50" s="171"/>
      <c r="PKJ50" s="15"/>
      <c r="PKK50" s="15"/>
      <c r="PKL50" s="15"/>
      <c r="PKM50" s="171"/>
      <c r="PKN50" s="15"/>
      <c r="PKO50" s="15"/>
      <c r="PKP50" s="15"/>
      <c r="PKQ50" s="171"/>
      <c r="PKR50" s="15"/>
      <c r="PKS50" s="15"/>
      <c r="PKT50" s="15"/>
      <c r="PKU50" s="171"/>
      <c r="PKV50" s="15"/>
      <c r="PKW50" s="15"/>
      <c r="PKX50" s="15"/>
      <c r="PKY50" s="171"/>
      <c r="PKZ50" s="15"/>
      <c r="PLA50" s="15"/>
      <c r="PLB50" s="15"/>
      <c r="PLC50" s="171"/>
      <c r="PLD50" s="15"/>
      <c r="PLE50" s="15"/>
      <c r="PLF50" s="15"/>
      <c r="PLG50" s="171"/>
      <c r="PLH50" s="15"/>
      <c r="PLI50" s="15"/>
      <c r="PLJ50" s="15"/>
      <c r="PLK50" s="171"/>
      <c r="PLL50" s="15"/>
      <c r="PLM50" s="15"/>
      <c r="PLN50" s="15"/>
      <c r="PLO50" s="171"/>
      <c r="PLP50" s="15"/>
      <c r="PLQ50" s="15"/>
      <c r="PLR50" s="15"/>
      <c r="PLS50" s="171"/>
      <c r="PLT50" s="15"/>
      <c r="PLU50" s="15"/>
      <c r="PLV50" s="15"/>
      <c r="PLW50" s="171"/>
      <c r="PLX50" s="15"/>
      <c r="PLY50" s="15"/>
      <c r="PLZ50" s="15"/>
      <c r="PMA50" s="171"/>
      <c r="PMB50" s="15"/>
      <c r="PMC50" s="15"/>
      <c r="PMD50" s="15"/>
      <c r="PME50" s="171"/>
      <c r="PMF50" s="15"/>
      <c r="PMG50" s="15"/>
      <c r="PMH50" s="15"/>
      <c r="PMI50" s="171"/>
      <c r="PMJ50" s="15"/>
      <c r="PMK50" s="15"/>
      <c r="PML50" s="15"/>
      <c r="PMM50" s="171"/>
      <c r="PMN50" s="15"/>
      <c r="PMO50" s="15"/>
      <c r="PMP50" s="15"/>
      <c r="PMQ50" s="171"/>
      <c r="PMR50" s="15"/>
      <c r="PMS50" s="15"/>
      <c r="PMT50" s="15"/>
      <c r="PMU50" s="171"/>
      <c r="PMV50" s="15"/>
      <c r="PMW50" s="15"/>
      <c r="PMX50" s="15"/>
      <c r="PMY50" s="171"/>
      <c r="PMZ50" s="15"/>
      <c r="PNA50" s="15"/>
      <c r="PNB50" s="15"/>
      <c r="PNC50" s="171"/>
      <c r="PND50" s="15"/>
      <c r="PNE50" s="15"/>
      <c r="PNF50" s="15"/>
      <c r="PNG50" s="171"/>
      <c r="PNH50" s="15"/>
      <c r="PNI50" s="15"/>
      <c r="PNJ50" s="15"/>
      <c r="PNK50" s="171"/>
      <c r="PNL50" s="15"/>
      <c r="PNM50" s="15"/>
      <c r="PNN50" s="15"/>
      <c r="PNO50" s="171"/>
      <c r="PNP50" s="15"/>
      <c r="PNQ50" s="15"/>
      <c r="PNR50" s="15"/>
      <c r="PNS50" s="171"/>
      <c r="PNT50" s="15"/>
      <c r="PNU50" s="15"/>
      <c r="PNV50" s="15"/>
      <c r="PNW50" s="171"/>
      <c r="PNX50" s="15"/>
      <c r="PNY50" s="15"/>
      <c r="PNZ50" s="15"/>
      <c r="POA50" s="171"/>
      <c r="POB50" s="15"/>
      <c r="POC50" s="15"/>
      <c r="POD50" s="15"/>
      <c r="POE50" s="171"/>
      <c r="POF50" s="15"/>
      <c r="POG50" s="15"/>
      <c r="POH50" s="15"/>
      <c r="POI50" s="171"/>
      <c r="POJ50" s="15"/>
      <c r="POK50" s="15"/>
      <c r="POL50" s="15"/>
      <c r="POM50" s="171"/>
      <c r="PON50" s="15"/>
      <c r="POO50" s="15"/>
      <c r="POP50" s="15"/>
      <c r="POQ50" s="171"/>
      <c r="POR50" s="15"/>
      <c r="POS50" s="15"/>
      <c r="POT50" s="15"/>
      <c r="POU50" s="171"/>
      <c r="POV50" s="15"/>
      <c r="POW50" s="15"/>
      <c r="POX50" s="15"/>
      <c r="POY50" s="171"/>
      <c r="POZ50" s="15"/>
      <c r="PPA50" s="15"/>
      <c r="PPB50" s="15"/>
      <c r="PPC50" s="171"/>
      <c r="PPD50" s="15"/>
      <c r="PPE50" s="15"/>
      <c r="PPF50" s="15"/>
      <c r="PPG50" s="171"/>
      <c r="PPH50" s="15"/>
      <c r="PPI50" s="15"/>
      <c r="PPJ50" s="15"/>
      <c r="PPK50" s="171"/>
      <c r="PPL50" s="15"/>
      <c r="PPM50" s="15"/>
      <c r="PPN50" s="15"/>
      <c r="PPO50" s="171"/>
      <c r="PPP50" s="15"/>
      <c r="PPQ50" s="15"/>
      <c r="PPR50" s="15"/>
      <c r="PPS50" s="171"/>
      <c r="PPT50" s="15"/>
      <c r="PPU50" s="15"/>
      <c r="PPV50" s="15"/>
      <c r="PPW50" s="171"/>
      <c r="PPX50" s="15"/>
      <c r="PPY50" s="15"/>
      <c r="PPZ50" s="15"/>
      <c r="PQA50" s="171"/>
      <c r="PQB50" s="15"/>
      <c r="PQC50" s="15"/>
      <c r="PQD50" s="15"/>
      <c r="PQE50" s="171"/>
      <c r="PQF50" s="15"/>
      <c r="PQG50" s="15"/>
      <c r="PQH50" s="15"/>
      <c r="PQI50" s="171"/>
      <c r="PQJ50" s="15"/>
      <c r="PQK50" s="15"/>
      <c r="PQL50" s="15"/>
      <c r="PQM50" s="171"/>
      <c r="PQN50" s="15"/>
      <c r="PQO50" s="15"/>
      <c r="PQP50" s="15"/>
      <c r="PQQ50" s="171"/>
      <c r="PQR50" s="15"/>
      <c r="PQS50" s="15"/>
      <c r="PQT50" s="15"/>
      <c r="PQU50" s="171"/>
      <c r="PQV50" s="15"/>
      <c r="PQW50" s="15"/>
      <c r="PQX50" s="15"/>
      <c r="PQY50" s="171"/>
      <c r="PQZ50" s="15"/>
      <c r="PRA50" s="15"/>
      <c r="PRB50" s="15"/>
      <c r="PRC50" s="171"/>
      <c r="PRD50" s="15"/>
      <c r="PRE50" s="15"/>
      <c r="PRF50" s="15"/>
      <c r="PRG50" s="171"/>
      <c r="PRH50" s="15"/>
      <c r="PRI50" s="15"/>
      <c r="PRJ50" s="15"/>
      <c r="PRK50" s="171"/>
      <c r="PRL50" s="15"/>
      <c r="PRM50" s="15"/>
      <c r="PRN50" s="15"/>
      <c r="PRO50" s="171"/>
      <c r="PRP50" s="15"/>
      <c r="PRQ50" s="15"/>
      <c r="PRR50" s="15"/>
      <c r="PRS50" s="171"/>
      <c r="PRT50" s="15"/>
      <c r="PRU50" s="15"/>
      <c r="PRV50" s="15"/>
      <c r="PRW50" s="171"/>
      <c r="PRX50" s="15"/>
      <c r="PRY50" s="15"/>
      <c r="PRZ50" s="15"/>
      <c r="PSA50" s="171"/>
      <c r="PSB50" s="15"/>
      <c r="PSC50" s="15"/>
      <c r="PSD50" s="15"/>
      <c r="PSE50" s="171"/>
      <c r="PSF50" s="15"/>
      <c r="PSG50" s="15"/>
      <c r="PSH50" s="15"/>
      <c r="PSI50" s="171"/>
      <c r="PSJ50" s="15"/>
      <c r="PSK50" s="15"/>
      <c r="PSL50" s="15"/>
      <c r="PSM50" s="171"/>
      <c r="PSN50" s="15"/>
      <c r="PSO50" s="15"/>
      <c r="PSP50" s="15"/>
      <c r="PSQ50" s="171"/>
      <c r="PSR50" s="15"/>
      <c r="PSS50" s="15"/>
      <c r="PST50" s="15"/>
      <c r="PSU50" s="171"/>
      <c r="PSV50" s="15"/>
      <c r="PSW50" s="15"/>
      <c r="PSX50" s="15"/>
      <c r="PSY50" s="171"/>
      <c r="PSZ50" s="15"/>
      <c r="PTA50" s="15"/>
      <c r="PTB50" s="15"/>
      <c r="PTC50" s="171"/>
      <c r="PTD50" s="15"/>
      <c r="PTE50" s="15"/>
      <c r="PTF50" s="15"/>
      <c r="PTG50" s="171"/>
      <c r="PTH50" s="15"/>
      <c r="PTI50" s="15"/>
      <c r="PTJ50" s="15"/>
      <c r="PTK50" s="171"/>
      <c r="PTL50" s="15"/>
      <c r="PTM50" s="15"/>
      <c r="PTN50" s="15"/>
      <c r="PTO50" s="171"/>
      <c r="PTP50" s="15"/>
      <c r="PTQ50" s="15"/>
      <c r="PTR50" s="15"/>
      <c r="PTS50" s="171"/>
      <c r="PTT50" s="15"/>
      <c r="PTU50" s="15"/>
      <c r="PTV50" s="15"/>
      <c r="PTW50" s="171"/>
      <c r="PTX50" s="15"/>
      <c r="PTY50" s="15"/>
      <c r="PTZ50" s="15"/>
      <c r="PUA50" s="171"/>
      <c r="PUB50" s="15"/>
      <c r="PUC50" s="15"/>
      <c r="PUD50" s="15"/>
      <c r="PUE50" s="171"/>
      <c r="PUF50" s="15"/>
      <c r="PUG50" s="15"/>
      <c r="PUH50" s="15"/>
      <c r="PUI50" s="171"/>
      <c r="PUJ50" s="15"/>
      <c r="PUK50" s="15"/>
      <c r="PUL50" s="15"/>
      <c r="PUM50" s="171"/>
      <c r="PUN50" s="15"/>
      <c r="PUO50" s="15"/>
      <c r="PUP50" s="15"/>
      <c r="PUQ50" s="171"/>
      <c r="PUR50" s="15"/>
      <c r="PUS50" s="15"/>
      <c r="PUT50" s="15"/>
      <c r="PUU50" s="171"/>
      <c r="PUV50" s="15"/>
      <c r="PUW50" s="15"/>
      <c r="PUX50" s="15"/>
      <c r="PUY50" s="171"/>
      <c r="PUZ50" s="15"/>
      <c r="PVA50" s="15"/>
      <c r="PVB50" s="15"/>
      <c r="PVC50" s="171"/>
      <c r="PVD50" s="15"/>
      <c r="PVE50" s="15"/>
      <c r="PVF50" s="15"/>
      <c r="PVG50" s="171"/>
      <c r="PVH50" s="15"/>
      <c r="PVI50" s="15"/>
      <c r="PVJ50" s="15"/>
      <c r="PVK50" s="171"/>
      <c r="PVL50" s="15"/>
      <c r="PVM50" s="15"/>
      <c r="PVN50" s="15"/>
      <c r="PVO50" s="171"/>
      <c r="PVP50" s="15"/>
      <c r="PVQ50" s="15"/>
      <c r="PVR50" s="15"/>
      <c r="PVS50" s="171"/>
      <c r="PVT50" s="15"/>
      <c r="PVU50" s="15"/>
      <c r="PVV50" s="15"/>
      <c r="PVW50" s="171"/>
      <c r="PVX50" s="15"/>
      <c r="PVY50" s="15"/>
      <c r="PVZ50" s="15"/>
      <c r="PWA50" s="171"/>
      <c r="PWB50" s="15"/>
      <c r="PWC50" s="15"/>
      <c r="PWD50" s="15"/>
      <c r="PWE50" s="171"/>
      <c r="PWF50" s="15"/>
      <c r="PWG50" s="15"/>
      <c r="PWH50" s="15"/>
      <c r="PWI50" s="171"/>
      <c r="PWJ50" s="15"/>
      <c r="PWK50" s="15"/>
      <c r="PWL50" s="15"/>
      <c r="PWM50" s="171"/>
      <c r="PWN50" s="15"/>
      <c r="PWO50" s="15"/>
      <c r="PWP50" s="15"/>
      <c r="PWQ50" s="171"/>
      <c r="PWR50" s="15"/>
      <c r="PWS50" s="15"/>
      <c r="PWT50" s="15"/>
      <c r="PWU50" s="171"/>
      <c r="PWV50" s="15"/>
      <c r="PWW50" s="15"/>
      <c r="PWX50" s="15"/>
      <c r="PWY50" s="171"/>
      <c r="PWZ50" s="15"/>
      <c r="PXA50" s="15"/>
      <c r="PXB50" s="15"/>
      <c r="PXC50" s="171"/>
      <c r="PXD50" s="15"/>
      <c r="PXE50" s="15"/>
      <c r="PXF50" s="15"/>
      <c r="PXG50" s="171"/>
      <c r="PXH50" s="15"/>
      <c r="PXI50" s="15"/>
      <c r="PXJ50" s="15"/>
      <c r="PXK50" s="171"/>
      <c r="PXL50" s="15"/>
      <c r="PXM50" s="15"/>
      <c r="PXN50" s="15"/>
      <c r="PXO50" s="171"/>
      <c r="PXP50" s="15"/>
      <c r="PXQ50" s="15"/>
      <c r="PXR50" s="15"/>
      <c r="PXS50" s="171"/>
      <c r="PXT50" s="15"/>
      <c r="PXU50" s="15"/>
      <c r="PXV50" s="15"/>
      <c r="PXW50" s="171"/>
      <c r="PXX50" s="15"/>
      <c r="PXY50" s="15"/>
      <c r="PXZ50" s="15"/>
      <c r="PYA50" s="171"/>
      <c r="PYB50" s="15"/>
      <c r="PYC50" s="15"/>
      <c r="PYD50" s="15"/>
      <c r="PYE50" s="171"/>
      <c r="PYF50" s="15"/>
      <c r="PYG50" s="15"/>
      <c r="PYH50" s="15"/>
      <c r="PYI50" s="171"/>
      <c r="PYJ50" s="15"/>
      <c r="PYK50" s="15"/>
      <c r="PYL50" s="15"/>
      <c r="PYM50" s="171"/>
      <c r="PYN50" s="15"/>
      <c r="PYO50" s="15"/>
      <c r="PYP50" s="15"/>
      <c r="PYQ50" s="171"/>
      <c r="PYR50" s="15"/>
      <c r="PYS50" s="15"/>
      <c r="PYT50" s="15"/>
      <c r="PYU50" s="171"/>
      <c r="PYV50" s="15"/>
      <c r="PYW50" s="15"/>
      <c r="PYX50" s="15"/>
      <c r="PYY50" s="171"/>
      <c r="PYZ50" s="15"/>
      <c r="PZA50" s="15"/>
      <c r="PZB50" s="15"/>
      <c r="PZC50" s="171"/>
      <c r="PZD50" s="15"/>
      <c r="PZE50" s="15"/>
      <c r="PZF50" s="15"/>
      <c r="PZG50" s="171"/>
      <c r="PZH50" s="15"/>
      <c r="PZI50" s="15"/>
      <c r="PZJ50" s="15"/>
      <c r="PZK50" s="171"/>
      <c r="PZL50" s="15"/>
      <c r="PZM50" s="15"/>
      <c r="PZN50" s="15"/>
      <c r="PZO50" s="171"/>
      <c r="PZP50" s="15"/>
      <c r="PZQ50" s="15"/>
      <c r="PZR50" s="15"/>
      <c r="PZS50" s="171"/>
      <c r="PZT50" s="15"/>
      <c r="PZU50" s="15"/>
      <c r="PZV50" s="15"/>
      <c r="PZW50" s="171"/>
      <c r="PZX50" s="15"/>
      <c r="PZY50" s="15"/>
      <c r="PZZ50" s="15"/>
      <c r="QAA50" s="171"/>
      <c r="QAB50" s="15"/>
      <c r="QAC50" s="15"/>
      <c r="QAD50" s="15"/>
      <c r="QAE50" s="171"/>
      <c r="QAF50" s="15"/>
      <c r="QAG50" s="15"/>
      <c r="QAH50" s="15"/>
      <c r="QAI50" s="171"/>
      <c r="QAJ50" s="15"/>
      <c r="QAK50" s="15"/>
      <c r="QAL50" s="15"/>
      <c r="QAM50" s="171"/>
      <c r="QAN50" s="15"/>
      <c r="QAO50" s="15"/>
      <c r="QAP50" s="15"/>
      <c r="QAQ50" s="171"/>
      <c r="QAR50" s="15"/>
      <c r="QAS50" s="15"/>
      <c r="QAT50" s="15"/>
      <c r="QAU50" s="171"/>
      <c r="QAV50" s="15"/>
      <c r="QAW50" s="15"/>
      <c r="QAX50" s="15"/>
      <c r="QAY50" s="171"/>
      <c r="QAZ50" s="15"/>
      <c r="QBA50" s="15"/>
      <c r="QBB50" s="15"/>
      <c r="QBC50" s="171"/>
      <c r="QBD50" s="15"/>
      <c r="QBE50" s="15"/>
      <c r="QBF50" s="15"/>
      <c r="QBG50" s="171"/>
      <c r="QBH50" s="15"/>
      <c r="QBI50" s="15"/>
      <c r="QBJ50" s="15"/>
      <c r="QBK50" s="171"/>
      <c r="QBL50" s="15"/>
      <c r="QBM50" s="15"/>
      <c r="QBN50" s="15"/>
      <c r="QBO50" s="171"/>
      <c r="QBP50" s="15"/>
      <c r="QBQ50" s="15"/>
      <c r="QBR50" s="15"/>
      <c r="QBS50" s="171"/>
      <c r="QBT50" s="15"/>
      <c r="QBU50" s="15"/>
      <c r="QBV50" s="15"/>
      <c r="QBW50" s="171"/>
      <c r="QBX50" s="15"/>
      <c r="QBY50" s="15"/>
      <c r="QBZ50" s="15"/>
      <c r="QCA50" s="171"/>
      <c r="QCB50" s="15"/>
      <c r="QCC50" s="15"/>
      <c r="QCD50" s="15"/>
      <c r="QCE50" s="171"/>
      <c r="QCF50" s="15"/>
      <c r="QCG50" s="15"/>
      <c r="QCH50" s="15"/>
      <c r="QCI50" s="171"/>
      <c r="QCJ50" s="15"/>
      <c r="QCK50" s="15"/>
      <c r="QCL50" s="15"/>
      <c r="QCM50" s="171"/>
      <c r="QCN50" s="15"/>
      <c r="QCO50" s="15"/>
      <c r="QCP50" s="15"/>
      <c r="QCQ50" s="171"/>
      <c r="QCR50" s="15"/>
      <c r="QCS50" s="15"/>
      <c r="QCT50" s="15"/>
      <c r="QCU50" s="171"/>
      <c r="QCV50" s="15"/>
      <c r="QCW50" s="15"/>
      <c r="QCX50" s="15"/>
      <c r="QCY50" s="171"/>
      <c r="QCZ50" s="15"/>
      <c r="QDA50" s="15"/>
      <c r="QDB50" s="15"/>
      <c r="QDC50" s="171"/>
      <c r="QDD50" s="15"/>
      <c r="QDE50" s="15"/>
      <c r="QDF50" s="15"/>
      <c r="QDG50" s="171"/>
      <c r="QDH50" s="15"/>
      <c r="QDI50" s="15"/>
      <c r="QDJ50" s="15"/>
      <c r="QDK50" s="171"/>
      <c r="QDL50" s="15"/>
      <c r="QDM50" s="15"/>
      <c r="QDN50" s="15"/>
      <c r="QDO50" s="171"/>
      <c r="QDP50" s="15"/>
      <c r="QDQ50" s="15"/>
      <c r="QDR50" s="15"/>
      <c r="QDS50" s="171"/>
      <c r="QDT50" s="15"/>
      <c r="QDU50" s="15"/>
      <c r="QDV50" s="15"/>
      <c r="QDW50" s="171"/>
      <c r="QDX50" s="15"/>
      <c r="QDY50" s="15"/>
      <c r="QDZ50" s="15"/>
      <c r="QEA50" s="171"/>
      <c r="QEB50" s="15"/>
      <c r="QEC50" s="15"/>
      <c r="QED50" s="15"/>
      <c r="QEE50" s="171"/>
      <c r="QEF50" s="15"/>
      <c r="QEG50" s="15"/>
      <c r="QEH50" s="15"/>
      <c r="QEI50" s="171"/>
      <c r="QEJ50" s="15"/>
      <c r="QEK50" s="15"/>
      <c r="QEL50" s="15"/>
      <c r="QEM50" s="171"/>
      <c r="QEN50" s="15"/>
      <c r="QEO50" s="15"/>
      <c r="QEP50" s="15"/>
      <c r="QEQ50" s="171"/>
      <c r="QER50" s="15"/>
      <c r="QES50" s="15"/>
      <c r="QET50" s="15"/>
      <c r="QEU50" s="171"/>
      <c r="QEV50" s="15"/>
      <c r="QEW50" s="15"/>
      <c r="QEX50" s="15"/>
      <c r="QEY50" s="171"/>
      <c r="QEZ50" s="15"/>
      <c r="QFA50" s="15"/>
      <c r="QFB50" s="15"/>
      <c r="QFC50" s="171"/>
      <c r="QFD50" s="15"/>
      <c r="QFE50" s="15"/>
      <c r="QFF50" s="15"/>
      <c r="QFG50" s="171"/>
      <c r="QFH50" s="15"/>
      <c r="QFI50" s="15"/>
      <c r="QFJ50" s="15"/>
      <c r="QFK50" s="171"/>
      <c r="QFL50" s="15"/>
      <c r="QFM50" s="15"/>
      <c r="QFN50" s="15"/>
      <c r="QFO50" s="171"/>
      <c r="QFP50" s="15"/>
      <c r="QFQ50" s="15"/>
      <c r="QFR50" s="15"/>
      <c r="QFS50" s="171"/>
      <c r="QFT50" s="15"/>
      <c r="QFU50" s="15"/>
      <c r="QFV50" s="15"/>
      <c r="QFW50" s="171"/>
      <c r="QFX50" s="15"/>
      <c r="QFY50" s="15"/>
      <c r="QFZ50" s="15"/>
      <c r="QGA50" s="171"/>
      <c r="QGB50" s="15"/>
      <c r="QGC50" s="15"/>
      <c r="QGD50" s="15"/>
      <c r="QGE50" s="171"/>
      <c r="QGF50" s="15"/>
      <c r="QGG50" s="15"/>
      <c r="QGH50" s="15"/>
      <c r="QGI50" s="171"/>
      <c r="QGJ50" s="15"/>
      <c r="QGK50" s="15"/>
      <c r="QGL50" s="15"/>
      <c r="QGM50" s="171"/>
      <c r="QGN50" s="15"/>
      <c r="QGO50" s="15"/>
      <c r="QGP50" s="15"/>
      <c r="QGQ50" s="171"/>
      <c r="QGR50" s="15"/>
      <c r="QGS50" s="15"/>
      <c r="QGT50" s="15"/>
      <c r="QGU50" s="171"/>
      <c r="QGV50" s="15"/>
      <c r="QGW50" s="15"/>
      <c r="QGX50" s="15"/>
      <c r="QGY50" s="171"/>
      <c r="QGZ50" s="15"/>
      <c r="QHA50" s="15"/>
      <c r="QHB50" s="15"/>
      <c r="QHC50" s="171"/>
      <c r="QHD50" s="15"/>
      <c r="QHE50" s="15"/>
      <c r="QHF50" s="15"/>
      <c r="QHG50" s="171"/>
      <c r="QHH50" s="15"/>
      <c r="QHI50" s="15"/>
      <c r="QHJ50" s="15"/>
      <c r="QHK50" s="171"/>
      <c r="QHL50" s="15"/>
      <c r="QHM50" s="15"/>
      <c r="QHN50" s="15"/>
      <c r="QHO50" s="171"/>
      <c r="QHP50" s="15"/>
      <c r="QHQ50" s="15"/>
      <c r="QHR50" s="15"/>
      <c r="QHS50" s="171"/>
      <c r="QHT50" s="15"/>
      <c r="QHU50" s="15"/>
      <c r="QHV50" s="15"/>
      <c r="QHW50" s="171"/>
      <c r="QHX50" s="15"/>
      <c r="QHY50" s="15"/>
      <c r="QHZ50" s="15"/>
      <c r="QIA50" s="171"/>
      <c r="QIB50" s="15"/>
      <c r="QIC50" s="15"/>
      <c r="QID50" s="15"/>
      <c r="QIE50" s="171"/>
      <c r="QIF50" s="15"/>
      <c r="QIG50" s="15"/>
      <c r="QIH50" s="15"/>
      <c r="QII50" s="171"/>
      <c r="QIJ50" s="15"/>
      <c r="QIK50" s="15"/>
      <c r="QIL50" s="15"/>
      <c r="QIM50" s="171"/>
      <c r="QIN50" s="15"/>
      <c r="QIO50" s="15"/>
      <c r="QIP50" s="15"/>
      <c r="QIQ50" s="171"/>
      <c r="QIR50" s="15"/>
      <c r="QIS50" s="15"/>
      <c r="QIT50" s="15"/>
      <c r="QIU50" s="171"/>
      <c r="QIV50" s="15"/>
      <c r="QIW50" s="15"/>
      <c r="QIX50" s="15"/>
      <c r="QIY50" s="171"/>
      <c r="QIZ50" s="15"/>
      <c r="QJA50" s="15"/>
      <c r="QJB50" s="15"/>
      <c r="QJC50" s="171"/>
      <c r="QJD50" s="15"/>
      <c r="QJE50" s="15"/>
      <c r="QJF50" s="15"/>
      <c r="QJG50" s="171"/>
      <c r="QJH50" s="15"/>
      <c r="QJI50" s="15"/>
      <c r="QJJ50" s="15"/>
      <c r="QJK50" s="171"/>
      <c r="QJL50" s="15"/>
      <c r="QJM50" s="15"/>
      <c r="QJN50" s="15"/>
      <c r="QJO50" s="171"/>
      <c r="QJP50" s="15"/>
      <c r="QJQ50" s="15"/>
      <c r="QJR50" s="15"/>
      <c r="QJS50" s="171"/>
      <c r="QJT50" s="15"/>
      <c r="QJU50" s="15"/>
      <c r="QJV50" s="15"/>
      <c r="QJW50" s="171"/>
      <c r="QJX50" s="15"/>
      <c r="QJY50" s="15"/>
      <c r="QJZ50" s="15"/>
      <c r="QKA50" s="171"/>
      <c r="QKB50" s="15"/>
      <c r="QKC50" s="15"/>
      <c r="QKD50" s="15"/>
      <c r="QKE50" s="171"/>
      <c r="QKF50" s="15"/>
      <c r="QKG50" s="15"/>
      <c r="QKH50" s="15"/>
      <c r="QKI50" s="171"/>
      <c r="QKJ50" s="15"/>
      <c r="QKK50" s="15"/>
      <c r="QKL50" s="15"/>
      <c r="QKM50" s="171"/>
      <c r="QKN50" s="15"/>
      <c r="QKO50" s="15"/>
      <c r="QKP50" s="15"/>
      <c r="QKQ50" s="171"/>
      <c r="QKR50" s="15"/>
      <c r="QKS50" s="15"/>
      <c r="QKT50" s="15"/>
      <c r="QKU50" s="171"/>
      <c r="QKV50" s="15"/>
      <c r="QKW50" s="15"/>
      <c r="QKX50" s="15"/>
      <c r="QKY50" s="171"/>
      <c r="QKZ50" s="15"/>
      <c r="QLA50" s="15"/>
      <c r="QLB50" s="15"/>
      <c r="QLC50" s="171"/>
      <c r="QLD50" s="15"/>
      <c r="QLE50" s="15"/>
      <c r="QLF50" s="15"/>
      <c r="QLG50" s="171"/>
      <c r="QLH50" s="15"/>
      <c r="QLI50" s="15"/>
      <c r="QLJ50" s="15"/>
      <c r="QLK50" s="171"/>
      <c r="QLL50" s="15"/>
      <c r="QLM50" s="15"/>
      <c r="QLN50" s="15"/>
      <c r="QLO50" s="171"/>
      <c r="QLP50" s="15"/>
      <c r="QLQ50" s="15"/>
      <c r="QLR50" s="15"/>
      <c r="QLS50" s="171"/>
      <c r="QLT50" s="15"/>
      <c r="QLU50" s="15"/>
      <c r="QLV50" s="15"/>
      <c r="QLW50" s="171"/>
      <c r="QLX50" s="15"/>
      <c r="QLY50" s="15"/>
      <c r="QLZ50" s="15"/>
      <c r="QMA50" s="171"/>
      <c r="QMB50" s="15"/>
      <c r="QMC50" s="15"/>
      <c r="QMD50" s="15"/>
      <c r="QME50" s="171"/>
      <c r="QMF50" s="15"/>
      <c r="QMG50" s="15"/>
      <c r="QMH50" s="15"/>
      <c r="QMI50" s="171"/>
      <c r="QMJ50" s="15"/>
      <c r="QMK50" s="15"/>
      <c r="QML50" s="15"/>
      <c r="QMM50" s="171"/>
      <c r="QMN50" s="15"/>
      <c r="QMO50" s="15"/>
      <c r="QMP50" s="15"/>
      <c r="QMQ50" s="171"/>
      <c r="QMR50" s="15"/>
      <c r="QMS50" s="15"/>
      <c r="QMT50" s="15"/>
      <c r="QMU50" s="171"/>
      <c r="QMV50" s="15"/>
      <c r="QMW50" s="15"/>
      <c r="QMX50" s="15"/>
      <c r="QMY50" s="171"/>
      <c r="QMZ50" s="15"/>
      <c r="QNA50" s="15"/>
      <c r="QNB50" s="15"/>
      <c r="QNC50" s="171"/>
      <c r="QND50" s="15"/>
      <c r="QNE50" s="15"/>
      <c r="QNF50" s="15"/>
      <c r="QNG50" s="171"/>
      <c r="QNH50" s="15"/>
      <c r="QNI50" s="15"/>
      <c r="QNJ50" s="15"/>
      <c r="QNK50" s="171"/>
      <c r="QNL50" s="15"/>
      <c r="QNM50" s="15"/>
      <c r="QNN50" s="15"/>
      <c r="QNO50" s="171"/>
      <c r="QNP50" s="15"/>
      <c r="QNQ50" s="15"/>
      <c r="QNR50" s="15"/>
      <c r="QNS50" s="171"/>
      <c r="QNT50" s="15"/>
      <c r="QNU50" s="15"/>
      <c r="QNV50" s="15"/>
      <c r="QNW50" s="171"/>
      <c r="QNX50" s="15"/>
      <c r="QNY50" s="15"/>
      <c r="QNZ50" s="15"/>
      <c r="QOA50" s="171"/>
      <c r="QOB50" s="15"/>
      <c r="QOC50" s="15"/>
      <c r="QOD50" s="15"/>
      <c r="QOE50" s="171"/>
      <c r="QOF50" s="15"/>
      <c r="QOG50" s="15"/>
      <c r="QOH50" s="15"/>
      <c r="QOI50" s="171"/>
      <c r="QOJ50" s="15"/>
      <c r="QOK50" s="15"/>
      <c r="QOL50" s="15"/>
      <c r="QOM50" s="171"/>
      <c r="QON50" s="15"/>
      <c r="QOO50" s="15"/>
      <c r="QOP50" s="15"/>
      <c r="QOQ50" s="171"/>
      <c r="QOR50" s="15"/>
      <c r="QOS50" s="15"/>
      <c r="QOT50" s="15"/>
      <c r="QOU50" s="171"/>
      <c r="QOV50" s="15"/>
      <c r="QOW50" s="15"/>
      <c r="QOX50" s="15"/>
      <c r="QOY50" s="171"/>
      <c r="QOZ50" s="15"/>
      <c r="QPA50" s="15"/>
      <c r="QPB50" s="15"/>
      <c r="QPC50" s="171"/>
      <c r="QPD50" s="15"/>
      <c r="QPE50" s="15"/>
      <c r="QPF50" s="15"/>
      <c r="QPG50" s="171"/>
      <c r="QPH50" s="15"/>
      <c r="QPI50" s="15"/>
      <c r="QPJ50" s="15"/>
      <c r="QPK50" s="171"/>
      <c r="QPL50" s="15"/>
      <c r="QPM50" s="15"/>
      <c r="QPN50" s="15"/>
      <c r="QPO50" s="171"/>
      <c r="QPP50" s="15"/>
      <c r="QPQ50" s="15"/>
      <c r="QPR50" s="15"/>
      <c r="QPS50" s="171"/>
      <c r="QPT50" s="15"/>
      <c r="QPU50" s="15"/>
      <c r="QPV50" s="15"/>
      <c r="QPW50" s="171"/>
      <c r="QPX50" s="15"/>
      <c r="QPY50" s="15"/>
      <c r="QPZ50" s="15"/>
      <c r="QQA50" s="171"/>
      <c r="QQB50" s="15"/>
      <c r="QQC50" s="15"/>
      <c r="QQD50" s="15"/>
      <c r="QQE50" s="171"/>
      <c r="QQF50" s="15"/>
      <c r="QQG50" s="15"/>
      <c r="QQH50" s="15"/>
      <c r="QQI50" s="171"/>
      <c r="QQJ50" s="15"/>
      <c r="QQK50" s="15"/>
      <c r="QQL50" s="15"/>
      <c r="QQM50" s="171"/>
      <c r="QQN50" s="15"/>
      <c r="QQO50" s="15"/>
      <c r="QQP50" s="15"/>
      <c r="QQQ50" s="171"/>
      <c r="QQR50" s="15"/>
      <c r="QQS50" s="15"/>
      <c r="QQT50" s="15"/>
      <c r="QQU50" s="171"/>
      <c r="QQV50" s="15"/>
      <c r="QQW50" s="15"/>
      <c r="QQX50" s="15"/>
      <c r="QQY50" s="171"/>
      <c r="QQZ50" s="15"/>
      <c r="QRA50" s="15"/>
      <c r="QRB50" s="15"/>
      <c r="QRC50" s="171"/>
      <c r="QRD50" s="15"/>
      <c r="QRE50" s="15"/>
      <c r="QRF50" s="15"/>
      <c r="QRG50" s="171"/>
      <c r="QRH50" s="15"/>
      <c r="QRI50" s="15"/>
      <c r="QRJ50" s="15"/>
      <c r="QRK50" s="171"/>
      <c r="QRL50" s="15"/>
      <c r="QRM50" s="15"/>
      <c r="QRN50" s="15"/>
      <c r="QRO50" s="171"/>
      <c r="QRP50" s="15"/>
      <c r="QRQ50" s="15"/>
      <c r="QRR50" s="15"/>
      <c r="QRS50" s="171"/>
      <c r="QRT50" s="15"/>
      <c r="QRU50" s="15"/>
      <c r="QRV50" s="15"/>
      <c r="QRW50" s="171"/>
      <c r="QRX50" s="15"/>
      <c r="QRY50" s="15"/>
      <c r="QRZ50" s="15"/>
      <c r="QSA50" s="171"/>
      <c r="QSB50" s="15"/>
      <c r="QSC50" s="15"/>
      <c r="QSD50" s="15"/>
      <c r="QSE50" s="171"/>
      <c r="QSF50" s="15"/>
      <c r="QSG50" s="15"/>
      <c r="QSH50" s="15"/>
      <c r="QSI50" s="171"/>
      <c r="QSJ50" s="15"/>
      <c r="QSK50" s="15"/>
      <c r="QSL50" s="15"/>
      <c r="QSM50" s="171"/>
      <c r="QSN50" s="15"/>
      <c r="QSO50" s="15"/>
      <c r="QSP50" s="15"/>
      <c r="QSQ50" s="171"/>
      <c r="QSR50" s="15"/>
      <c r="QSS50" s="15"/>
      <c r="QST50" s="15"/>
      <c r="QSU50" s="171"/>
      <c r="QSV50" s="15"/>
      <c r="QSW50" s="15"/>
      <c r="QSX50" s="15"/>
      <c r="QSY50" s="171"/>
      <c r="QSZ50" s="15"/>
      <c r="QTA50" s="15"/>
      <c r="QTB50" s="15"/>
      <c r="QTC50" s="171"/>
      <c r="QTD50" s="15"/>
      <c r="QTE50" s="15"/>
      <c r="QTF50" s="15"/>
      <c r="QTG50" s="171"/>
      <c r="QTH50" s="15"/>
      <c r="QTI50" s="15"/>
      <c r="QTJ50" s="15"/>
      <c r="QTK50" s="171"/>
      <c r="QTL50" s="15"/>
      <c r="QTM50" s="15"/>
      <c r="QTN50" s="15"/>
      <c r="QTO50" s="171"/>
      <c r="QTP50" s="15"/>
      <c r="QTQ50" s="15"/>
      <c r="QTR50" s="15"/>
      <c r="QTS50" s="171"/>
      <c r="QTT50" s="15"/>
      <c r="QTU50" s="15"/>
      <c r="QTV50" s="15"/>
      <c r="QTW50" s="171"/>
      <c r="QTX50" s="15"/>
      <c r="QTY50" s="15"/>
      <c r="QTZ50" s="15"/>
      <c r="QUA50" s="171"/>
      <c r="QUB50" s="15"/>
      <c r="QUC50" s="15"/>
      <c r="QUD50" s="15"/>
      <c r="QUE50" s="171"/>
      <c r="QUF50" s="15"/>
      <c r="QUG50" s="15"/>
      <c r="QUH50" s="15"/>
      <c r="QUI50" s="171"/>
      <c r="QUJ50" s="15"/>
      <c r="QUK50" s="15"/>
      <c r="QUL50" s="15"/>
      <c r="QUM50" s="171"/>
      <c r="QUN50" s="15"/>
      <c r="QUO50" s="15"/>
      <c r="QUP50" s="15"/>
      <c r="QUQ50" s="171"/>
      <c r="QUR50" s="15"/>
      <c r="QUS50" s="15"/>
      <c r="QUT50" s="15"/>
      <c r="QUU50" s="171"/>
      <c r="QUV50" s="15"/>
      <c r="QUW50" s="15"/>
      <c r="QUX50" s="15"/>
      <c r="QUY50" s="171"/>
      <c r="QUZ50" s="15"/>
      <c r="QVA50" s="15"/>
      <c r="QVB50" s="15"/>
      <c r="QVC50" s="171"/>
      <c r="QVD50" s="15"/>
      <c r="QVE50" s="15"/>
      <c r="QVF50" s="15"/>
      <c r="QVG50" s="171"/>
      <c r="QVH50" s="15"/>
      <c r="QVI50" s="15"/>
      <c r="QVJ50" s="15"/>
      <c r="QVK50" s="171"/>
      <c r="QVL50" s="15"/>
      <c r="QVM50" s="15"/>
      <c r="QVN50" s="15"/>
      <c r="QVO50" s="171"/>
      <c r="QVP50" s="15"/>
      <c r="QVQ50" s="15"/>
      <c r="QVR50" s="15"/>
      <c r="QVS50" s="171"/>
      <c r="QVT50" s="15"/>
      <c r="QVU50" s="15"/>
      <c r="QVV50" s="15"/>
      <c r="QVW50" s="171"/>
      <c r="QVX50" s="15"/>
      <c r="QVY50" s="15"/>
      <c r="QVZ50" s="15"/>
      <c r="QWA50" s="171"/>
      <c r="QWB50" s="15"/>
      <c r="QWC50" s="15"/>
      <c r="QWD50" s="15"/>
      <c r="QWE50" s="171"/>
      <c r="QWF50" s="15"/>
      <c r="QWG50" s="15"/>
      <c r="QWH50" s="15"/>
      <c r="QWI50" s="171"/>
      <c r="QWJ50" s="15"/>
      <c r="QWK50" s="15"/>
      <c r="QWL50" s="15"/>
      <c r="QWM50" s="171"/>
      <c r="QWN50" s="15"/>
      <c r="QWO50" s="15"/>
      <c r="QWP50" s="15"/>
      <c r="QWQ50" s="171"/>
      <c r="QWR50" s="15"/>
      <c r="QWS50" s="15"/>
      <c r="QWT50" s="15"/>
      <c r="QWU50" s="171"/>
      <c r="QWV50" s="15"/>
      <c r="QWW50" s="15"/>
      <c r="QWX50" s="15"/>
      <c r="QWY50" s="171"/>
      <c r="QWZ50" s="15"/>
      <c r="QXA50" s="15"/>
      <c r="QXB50" s="15"/>
      <c r="QXC50" s="171"/>
      <c r="QXD50" s="15"/>
      <c r="QXE50" s="15"/>
      <c r="QXF50" s="15"/>
      <c r="QXG50" s="171"/>
      <c r="QXH50" s="15"/>
      <c r="QXI50" s="15"/>
      <c r="QXJ50" s="15"/>
      <c r="QXK50" s="171"/>
      <c r="QXL50" s="15"/>
      <c r="QXM50" s="15"/>
      <c r="QXN50" s="15"/>
      <c r="QXO50" s="171"/>
      <c r="QXP50" s="15"/>
      <c r="QXQ50" s="15"/>
      <c r="QXR50" s="15"/>
      <c r="QXS50" s="171"/>
      <c r="QXT50" s="15"/>
      <c r="QXU50" s="15"/>
      <c r="QXV50" s="15"/>
      <c r="QXW50" s="171"/>
      <c r="QXX50" s="15"/>
      <c r="QXY50" s="15"/>
      <c r="QXZ50" s="15"/>
      <c r="QYA50" s="171"/>
      <c r="QYB50" s="15"/>
      <c r="QYC50" s="15"/>
      <c r="QYD50" s="15"/>
      <c r="QYE50" s="171"/>
      <c r="QYF50" s="15"/>
      <c r="QYG50" s="15"/>
      <c r="QYH50" s="15"/>
      <c r="QYI50" s="171"/>
      <c r="QYJ50" s="15"/>
      <c r="QYK50" s="15"/>
      <c r="QYL50" s="15"/>
      <c r="QYM50" s="171"/>
      <c r="QYN50" s="15"/>
      <c r="QYO50" s="15"/>
      <c r="QYP50" s="15"/>
      <c r="QYQ50" s="171"/>
      <c r="QYR50" s="15"/>
      <c r="QYS50" s="15"/>
      <c r="QYT50" s="15"/>
      <c r="QYU50" s="171"/>
      <c r="QYV50" s="15"/>
      <c r="QYW50" s="15"/>
      <c r="QYX50" s="15"/>
      <c r="QYY50" s="171"/>
      <c r="QYZ50" s="15"/>
      <c r="QZA50" s="15"/>
      <c r="QZB50" s="15"/>
      <c r="QZC50" s="171"/>
      <c r="QZD50" s="15"/>
      <c r="QZE50" s="15"/>
      <c r="QZF50" s="15"/>
      <c r="QZG50" s="171"/>
      <c r="QZH50" s="15"/>
      <c r="QZI50" s="15"/>
      <c r="QZJ50" s="15"/>
      <c r="QZK50" s="171"/>
      <c r="QZL50" s="15"/>
      <c r="QZM50" s="15"/>
      <c r="QZN50" s="15"/>
      <c r="QZO50" s="171"/>
      <c r="QZP50" s="15"/>
      <c r="QZQ50" s="15"/>
      <c r="QZR50" s="15"/>
      <c r="QZS50" s="171"/>
      <c r="QZT50" s="15"/>
      <c r="QZU50" s="15"/>
      <c r="QZV50" s="15"/>
      <c r="QZW50" s="171"/>
      <c r="QZX50" s="15"/>
      <c r="QZY50" s="15"/>
      <c r="QZZ50" s="15"/>
      <c r="RAA50" s="171"/>
      <c r="RAB50" s="15"/>
      <c r="RAC50" s="15"/>
      <c r="RAD50" s="15"/>
      <c r="RAE50" s="171"/>
      <c r="RAF50" s="15"/>
      <c r="RAG50" s="15"/>
      <c r="RAH50" s="15"/>
      <c r="RAI50" s="171"/>
      <c r="RAJ50" s="15"/>
      <c r="RAK50" s="15"/>
      <c r="RAL50" s="15"/>
      <c r="RAM50" s="171"/>
      <c r="RAN50" s="15"/>
      <c r="RAO50" s="15"/>
      <c r="RAP50" s="15"/>
      <c r="RAQ50" s="171"/>
      <c r="RAR50" s="15"/>
      <c r="RAS50" s="15"/>
      <c r="RAT50" s="15"/>
      <c r="RAU50" s="171"/>
      <c r="RAV50" s="15"/>
      <c r="RAW50" s="15"/>
      <c r="RAX50" s="15"/>
      <c r="RAY50" s="171"/>
      <c r="RAZ50" s="15"/>
      <c r="RBA50" s="15"/>
      <c r="RBB50" s="15"/>
      <c r="RBC50" s="171"/>
      <c r="RBD50" s="15"/>
      <c r="RBE50" s="15"/>
      <c r="RBF50" s="15"/>
      <c r="RBG50" s="171"/>
      <c r="RBH50" s="15"/>
      <c r="RBI50" s="15"/>
      <c r="RBJ50" s="15"/>
      <c r="RBK50" s="171"/>
      <c r="RBL50" s="15"/>
      <c r="RBM50" s="15"/>
      <c r="RBN50" s="15"/>
      <c r="RBO50" s="171"/>
      <c r="RBP50" s="15"/>
      <c r="RBQ50" s="15"/>
      <c r="RBR50" s="15"/>
      <c r="RBS50" s="171"/>
      <c r="RBT50" s="15"/>
      <c r="RBU50" s="15"/>
      <c r="RBV50" s="15"/>
      <c r="RBW50" s="171"/>
      <c r="RBX50" s="15"/>
      <c r="RBY50" s="15"/>
      <c r="RBZ50" s="15"/>
      <c r="RCA50" s="171"/>
      <c r="RCB50" s="15"/>
      <c r="RCC50" s="15"/>
      <c r="RCD50" s="15"/>
      <c r="RCE50" s="171"/>
      <c r="RCF50" s="15"/>
      <c r="RCG50" s="15"/>
      <c r="RCH50" s="15"/>
      <c r="RCI50" s="171"/>
      <c r="RCJ50" s="15"/>
      <c r="RCK50" s="15"/>
      <c r="RCL50" s="15"/>
      <c r="RCM50" s="171"/>
      <c r="RCN50" s="15"/>
      <c r="RCO50" s="15"/>
      <c r="RCP50" s="15"/>
      <c r="RCQ50" s="171"/>
      <c r="RCR50" s="15"/>
      <c r="RCS50" s="15"/>
      <c r="RCT50" s="15"/>
      <c r="RCU50" s="171"/>
      <c r="RCV50" s="15"/>
      <c r="RCW50" s="15"/>
      <c r="RCX50" s="15"/>
      <c r="RCY50" s="171"/>
      <c r="RCZ50" s="15"/>
      <c r="RDA50" s="15"/>
      <c r="RDB50" s="15"/>
      <c r="RDC50" s="171"/>
      <c r="RDD50" s="15"/>
      <c r="RDE50" s="15"/>
      <c r="RDF50" s="15"/>
      <c r="RDG50" s="171"/>
      <c r="RDH50" s="15"/>
      <c r="RDI50" s="15"/>
      <c r="RDJ50" s="15"/>
      <c r="RDK50" s="171"/>
      <c r="RDL50" s="15"/>
      <c r="RDM50" s="15"/>
      <c r="RDN50" s="15"/>
      <c r="RDO50" s="171"/>
      <c r="RDP50" s="15"/>
      <c r="RDQ50" s="15"/>
      <c r="RDR50" s="15"/>
      <c r="RDS50" s="171"/>
      <c r="RDT50" s="15"/>
      <c r="RDU50" s="15"/>
      <c r="RDV50" s="15"/>
      <c r="RDW50" s="171"/>
      <c r="RDX50" s="15"/>
      <c r="RDY50" s="15"/>
      <c r="RDZ50" s="15"/>
      <c r="REA50" s="171"/>
      <c r="REB50" s="15"/>
      <c r="REC50" s="15"/>
      <c r="RED50" s="15"/>
      <c r="REE50" s="171"/>
      <c r="REF50" s="15"/>
      <c r="REG50" s="15"/>
      <c r="REH50" s="15"/>
      <c r="REI50" s="171"/>
      <c r="REJ50" s="15"/>
      <c r="REK50" s="15"/>
      <c r="REL50" s="15"/>
      <c r="REM50" s="171"/>
      <c r="REN50" s="15"/>
      <c r="REO50" s="15"/>
      <c r="REP50" s="15"/>
      <c r="REQ50" s="171"/>
      <c r="RER50" s="15"/>
      <c r="RES50" s="15"/>
      <c r="RET50" s="15"/>
      <c r="REU50" s="171"/>
      <c r="REV50" s="15"/>
      <c r="REW50" s="15"/>
      <c r="REX50" s="15"/>
      <c r="REY50" s="171"/>
      <c r="REZ50" s="15"/>
      <c r="RFA50" s="15"/>
      <c r="RFB50" s="15"/>
      <c r="RFC50" s="171"/>
      <c r="RFD50" s="15"/>
      <c r="RFE50" s="15"/>
      <c r="RFF50" s="15"/>
      <c r="RFG50" s="171"/>
      <c r="RFH50" s="15"/>
      <c r="RFI50" s="15"/>
      <c r="RFJ50" s="15"/>
      <c r="RFK50" s="171"/>
      <c r="RFL50" s="15"/>
      <c r="RFM50" s="15"/>
      <c r="RFN50" s="15"/>
      <c r="RFO50" s="171"/>
      <c r="RFP50" s="15"/>
      <c r="RFQ50" s="15"/>
      <c r="RFR50" s="15"/>
      <c r="RFS50" s="171"/>
      <c r="RFT50" s="15"/>
      <c r="RFU50" s="15"/>
      <c r="RFV50" s="15"/>
      <c r="RFW50" s="171"/>
      <c r="RFX50" s="15"/>
      <c r="RFY50" s="15"/>
      <c r="RFZ50" s="15"/>
      <c r="RGA50" s="171"/>
      <c r="RGB50" s="15"/>
      <c r="RGC50" s="15"/>
      <c r="RGD50" s="15"/>
      <c r="RGE50" s="171"/>
      <c r="RGF50" s="15"/>
      <c r="RGG50" s="15"/>
      <c r="RGH50" s="15"/>
      <c r="RGI50" s="171"/>
      <c r="RGJ50" s="15"/>
      <c r="RGK50" s="15"/>
      <c r="RGL50" s="15"/>
      <c r="RGM50" s="171"/>
      <c r="RGN50" s="15"/>
      <c r="RGO50" s="15"/>
      <c r="RGP50" s="15"/>
      <c r="RGQ50" s="171"/>
      <c r="RGR50" s="15"/>
      <c r="RGS50" s="15"/>
      <c r="RGT50" s="15"/>
      <c r="RGU50" s="171"/>
      <c r="RGV50" s="15"/>
      <c r="RGW50" s="15"/>
      <c r="RGX50" s="15"/>
      <c r="RGY50" s="171"/>
      <c r="RGZ50" s="15"/>
      <c r="RHA50" s="15"/>
      <c r="RHB50" s="15"/>
      <c r="RHC50" s="171"/>
      <c r="RHD50" s="15"/>
      <c r="RHE50" s="15"/>
      <c r="RHF50" s="15"/>
      <c r="RHG50" s="171"/>
      <c r="RHH50" s="15"/>
      <c r="RHI50" s="15"/>
      <c r="RHJ50" s="15"/>
      <c r="RHK50" s="171"/>
      <c r="RHL50" s="15"/>
      <c r="RHM50" s="15"/>
      <c r="RHN50" s="15"/>
      <c r="RHO50" s="171"/>
      <c r="RHP50" s="15"/>
      <c r="RHQ50" s="15"/>
      <c r="RHR50" s="15"/>
      <c r="RHS50" s="171"/>
      <c r="RHT50" s="15"/>
      <c r="RHU50" s="15"/>
      <c r="RHV50" s="15"/>
      <c r="RHW50" s="171"/>
      <c r="RHX50" s="15"/>
      <c r="RHY50" s="15"/>
      <c r="RHZ50" s="15"/>
      <c r="RIA50" s="171"/>
      <c r="RIB50" s="15"/>
      <c r="RIC50" s="15"/>
      <c r="RID50" s="15"/>
      <c r="RIE50" s="171"/>
      <c r="RIF50" s="15"/>
      <c r="RIG50" s="15"/>
      <c r="RIH50" s="15"/>
      <c r="RII50" s="171"/>
      <c r="RIJ50" s="15"/>
      <c r="RIK50" s="15"/>
      <c r="RIL50" s="15"/>
      <c r="RIM50" s="171"/>
      <c r="RIN50" s="15"/>
      <c r="RIO50" s="15"/>
      <c r="RIP50" s="15"/>
      <c r="RIQ50" s="171"/>
      <c r="RIR50" s="15"/>
      <c r="RIS50" s="15"/>
      <c r="RIT50" s="15"/>
      <c r="RIU50" s="171"/>
      <c r="RIV50" s="15"/>
      <c r="RIW50" s="15"/>
      <c r="RIX50" s="15"/>
      <c r="RIY50" s="171"/>
      <c r="RIZ50" s="15"/>
      <c r="RJA50" s="15"/>
      <c r="RJB50" s="15"/>
      <c r="RJC50" s="171"/>
      <c r="RJD50" s="15"/>
      <c r="RJE50" s="15"/>
      <c r="RJF50" s="15"/>
      <c r="RJG50" s="171"/>
      <c r="RJH50" s="15"/>
      <c r="RJI50" s="15"/>
      <c r="RJJ50" s="15"/>
      <c r="RJK50" s="171"/>
      <c r="RJL50" s="15"/>
      <c r="RJM50" s="15"/>
      <c r="RJN50" s="15"/>
      <c r="RJO50" s="171"/>
      <c r="RJP50" s="15"/>
      <c r="RJQ50" s="15"/>
      <c r="RJR50" s="15"/>
      <c r="RJS50" s="171"/>
      <c r="RJT50" s="15"/>
      <c r="RJU50" s="15"/>
      <c r="RJV50" s="15"/>
      <c r="RJW50" s="171"/>
      <c r="RJX50" s="15"/>
      <c r="RJY50" s="15"/>
      <c r="RJZ50" s="15"/>
      <c r="RKA50" s="171"/>
      <c r="RKB50" s="15"/>
      <c r="RKC50" s="15"/>
      <c r="RKD50" s="15"/>
      <c r="RKE50" s="171"/>
      <c r="RKF50" s="15"/>
      <c r="RKG50" s="15"/>
      <c r="RKH50" s="15"/>
      <c r="RKI50" s="171"/>
      <c r="RKJ50" s="15"/>
      <c r="RKK50" s="15"/>
      <c r="RKL50" s="15"/>
      <c r="RKM50" s="171"/>
      <c r="RKN50" s="15"/>
      <c r="RKO50" s="15"/>
      <c r="RKP50" s="15"/>
      <c r="RKQ50" s="171"/>
      <c r="RKR50" s="15"/>
      <c r="RKS50" s="15"/>
      <c r="RKT50" s="15"/>
      <c r="RKU50" s="171"/>
      <c r="RKV50" s="15"/>
      <c r="RKW50" s="15"/>
      <c r="RKX50" s="15"/>
      <c r="RKY50" s="171"/>
      <c r="RKZ50" s="15"/>
      <c r="RLA50" s="15"/>
      <c r="RLB50" s="15"/>
      <c r="RLC50" s="171"/>
      <c r="RLD50" s="15"/>
      <c r="RLE50" s="15"/>
      <c r="RLF50" s="15"/>
      <c r="RLG50" s="171"/>
      <c r="RLH50" s="15"/>
      <c r="RLI50" s="15"/>
      <c r="RLJ50" s="15"/>
      <c r="RLK50" s="171"/>
      <c r="RLL50" s="15"/>
      <c r="RLM50" s="15"/>
      <c r="RLN50" s="15"/>
      <c r="RLO50" s="171"/>
      <c r="RLP50" s="15"/>
      <c r="RLQ50" s="15"/>
      <c r="RLR50" s="15"/>
      <c r="RLS50" s="171"/>
      <c r="RLT50" s="15"/>
      <c r="RLU50" s="15"/>
      <c r="RLV50" s="15"/>
      <c r="RLW50" s="171"/>
      <c r="RLX50" s="15"/>
      <c r="RLY50" s="15"/>
      <c r="RLZ50" s="15"/>
      <c r="RMA50" s="171"/>
      <c r="RMB50" s="15"/>
      <c r="RMC50" s="15"/>
      <c r="RMD50" s="15"/>
      <c r="RME50" s="171"/>
      <c r="RMF50" s="15"/>
      <c r="RMG50" s="15"/>
      <c r="RMH50" s="15"/>
      <c r="RMI50" s="171"/>
      <c r="RMJ50" s="15"/>
      <c r="RMK50" s="15"/>
      <c r="RML50" s="15"/>
      <c r="RMM50" s="171"/>
      <c r="RMN50" s="15"/>
      <c r="RMO50" s="15"/>
      <c r="RMP50" s="15"/>
      <c r="RMQ50" s="171"/>
      <c r="RMR50" s="15"/>
      <c r="RMS50" s="15"/>
      <c r="RMT50" s="15"/>
      <c r="RMU50" s="171"/>
      <c r="RMV50" s="15"/>
      <c r="RMW50" s="15"/>
      <c r="RMX50" s="15"/>
      <c r="RMY50" s="171"/>
      <c r="RMZ50" s="15"/>
      <c r="RNA50" s="15"/>
      <c r="RNB50" s="15"/>
      <c r="RNC50" s="171"/>
      <c r="RND50" s="15"/>
      <c r="RNE50" s="15"/>
      <c r="RNF50" s="15"/>
      <c r="RNG50" s="171"/>
      <c r="RNH50" s="15"/>
      <c r="RNI50" s="15"/>
      <c r="RNJ50" s="15"/>
      <c r="RNK50" s="171"/>
      <c r="RNL50" s="15"/>
      <c r="RNM50" s="15"/>
      <c r="RNN50" s="15"/>
      <c r="RNO50" s="171"/>
      <c r="RNP50" s="15"/>
      <c r="RNQ50" s="15"/>
      <c r="RNR50" s="15"/>
      <c r="RNS50" s="171"/>
      <c r="RNT50" s="15"/>
      <c r="RNU50" s="15"/>
      <c r="RNV50" s="15"/>
      <c r="RNW50" s="171"/>
      <c r="RNX50" s="15"/>
      <c r="RNY50" s="15"/>
      <c r="RNZ50" s="15"/>
      <c r="ROA50" s="171"/>
      <c r="ROB50" s="15"/>
      <c r="ROC50" s="15"/>
      <c r="ROD50" s="15"/>
      <c r="ROE50" s="171"/>
      <c r="ROF50" s="15"/>
      <c r="ROG50" s="15"/>
      <c r="ROH50" s="15"/>
      <c r="ROI50" s="171"/>
      <c r="ROJ50" s="15"/>
      <c r="ROK50" s="15"/>
      <c r="ROL50" s="15"/>
      <c r="ROM50" s="171"/>
      <c r="RON50" s="15"/>
      <c r="ROO50" s="15"/>
      <c r="ROP50" s="15"/>
      <c r="ROQ50" s="171"/>
      <c r="ROR50" s="15"/>
      <c r="ROS50" s="15"/>
      <c r="ROT50" s="15"/>
      <c r="ROU50" s="171"/>
      <c r="ROV50" s="15"/>
      <c r="ROW50" s="15"/>
      <c r="ROX50" s="15"/>
      <c r="ROY50" s="171"/>
      <c r="ROZ50" s="15"/>
      <c r="RPA50" s="15"/>
      <c r="RPB50" s="15"/>
      <c r="RPC50" s="171"/>
      <c r="RPD50" s="15"/>
      <c r="RPE50" s="15"/>
      <c r="RPF50" s="15"/>
      <c r="RPG50" s="171"/>
      <c r="RPH50" s="15"/>
      <c r="RPI50" s="15"/>
      <c r="RPJ50" s="15"/>
      <c r="RPK50" s="171"/>
      <c r="RPL50" s="15"/>
      <c r="RPM50" s="15"/>
      <c r="RPN50" s="15"/>
      <c r="RPO50" s="171"/>
      <c r="RPP50" s="15"/>
      <c r="RPQ50" s="15"/>
      <c r="RPR50" s="15"/>
      <c r="RPS50" s="171"/>
      <c r="RPT50" s="15"/>
      <c r="RPU50" s="15"/>
      <c r="RPV50" s="15"/>
      <c r="RPW50" s="171"/>
      <c r="RPX50" s="15"/>
      <c r="RPY50" s="15"/>
      <c r="RPZ50" s="15"/>
      <c r="RQA50" s="171"/>
      <c r="RQB50" s="15"/>
      <c r="RQC50" s="15"/>
      <c r="RQD50" s="15"/>
      <c r="RQE50" s="171"/>
      <c r="RQF50" s="15"/>
      <c r="RQG50" s="15"/>
      <c r="RQH50" s="15"/>
      <c r="RQI50" s="171"/>
      <c r="RQJ50" s="15"/>
      <c r="RQK50" s="15"/>
      <c r="RQL50" s="15"/>
      <c r="RQM50" s="171"/>
      <c r="RQN50" s="15"/>
      <c r="RQO50" s="15"/>
      <c r="RQP50" s="15"/>
      <c r="RQQ50" s="171"/>
      <c r="RQR50" s="15"/>
      <c r="RQS50" s="15"/>
      <c r="RQT50" s="15"/>
      <c r="RQU50" s="171"/>
      <c r="RQV50" s="15"/>
      <c r="RQW50" s="15"/>
      <c r="RQX50" s="15"/>
      <c r="RQY50" s="171"/>
      <c r="RQZ50" s="15"/>
      <c r="RRA50" s="15"/>
      <c r="RRB50" s="15"/>
      <c r="RRC50" s="171"/>
      <c r="RRD50" s="15"/>
      <c r="RRE50" s="15"/>
      <c r="RRF50" s="15"/>
      <c r="RRG50" s="171"/>
      <c r="RRH50" s="15"/>
      <c r="RRI50" s="15"/>
      <c r="RRJ50" s="15"/>
      <c r="RRK50" s="171"/>
      <c r="RRL50" s="15"/>
      <c r="RRM50" s="15"/>
      <c r="RRN50" s="15"/>
      <c r="RRO50" s="171"/>
      <c r="RRP50" s="15"/>
      <c r="RRQ50" s="15"/>
      <c r="RRR50" s="15"/>
      <c r="RRS50" s="171"/>
      <c r="RRT50" s="15"/>
      <c r="RRU50" s="15"/>
      <c r="RRV50" s="15"/>
      <c r="RRW50" s="171"/>
      <c r="RRX50" s="15"/>
      <c r="RRY50" s="15"/>
      <c r="RRZ50" s="15"/>
      <c r="RSA50" s="171"/>
      <c r="RSB50" s="15"/>
      <c r="RSC50" s="15"/>
      <c r="RSD50" s="15"/>
      <c r="RSE50" s="171"/>
      <c r="RSF50" s="15"/>
      <c r="RSG50" s="15"/>
      <c r="RSH50" s="15"/>
      <c r="RSI50" s="171"/>
      <c r="RSJ50" s="15"/>
      <c r="RSK50" s="15"/>
      <c r="RSL50" s="15"/>
      <c r="RSM50" s="171"/>
      <c r="RSN50" s="15"/>
      <c r="RSO50" s="15"/>
      <c r="RSP50" s="15"/>
      <c r="RSQ50" s="171"/>
      <c r="RSR50" s="15"/>
      <c r="RSS50" s="15"/>
      <c r="RST50" s="15"/>
      <c r="RSU50" s="171"/>
      <c r="RSV50" s="15"/>
      <c r="RSW50" s="15"/>
      <c r="RSX50" s="15"/>
      <c r="RSY50" s="171"/>
      <c r="RSZ50" s="15"/>
      <c r="RTA50" s="15"/>
      <c r="RTB50" s="15"/>
      <c r="RTC50" s="171"/>
      <c r="RTD50" s="15"/>
      <c r="RTE50" s="15"/>
      <c r="RTF50" s="15"/>
      <c r="RTG50" s="171"/>
      <c r="RTH50" s="15"/>
      <c r="RTI50" s="15"/>
      <c r="RTJ50" s="15"/>
      <c r="RTK50" s="171"/>
      <c r="RTL50" s="15"/>
      <c r="RTM50" s="15"/>
      <c r="RTN50" s="15"/>
      <c r="RTO50" s="171"/>
      <c r="RTP50" s="15"/>
      <c r="RTQ50" s="15"/>
      <c r="RTR50" s="15"/>
      <c r="RTS50" s="171"/>
      <c r="RTT50" s="15"/>
      <c r="RTU50" s="15"/>
      <c r="RTV50" s="15"/>
      <c r="RTW50" s="171"/>
      <c r="RTX50" s="15"/>
      <c r="RTY50" s="15"/>
      <c r="RTZ50" s="15"/>
      <c r="RUA50" s="171"/>
      <c r="RUB50" s="15"/>
      <c r="RUC50" s="15"/>
      <c r="RUD50" s="15"/>
      <c r="RUE50" s="171"/>
      <c r="RUF50" s="15"/>
      <c r="RUG50" s="15"/>
      <c r="RUH50" s="15"/>
      <c r="RUI50" s="171"/>
      <c r="RUJ50" s="15"/>
      <c r="RUK50" s="15"/>
      <c r="RUL50" s="15"/>
      <c r="RUM50" s="171"/>
      <c r="RUN50" s="15"/>
      <c r="RUO50" s="15"/>
      <c r="RUP50" s="15"/>
      <c r="RUQ50" s="171"/>
      <c r="RUR50" s="15"/>
      <c r="RUS50" s="15"/>
      <c r="RUT50" s="15"/>
      <c r="RUU50" s="171"/>
      <c r="RUV50" s="15"/>
      <c r="RUW50" s="15"/>
      <c r="RUX50" s="15"/>
      <c r="RUY50" s="171"/>
      <c r="RUZ50" s="15"/>
      <c r="RVA50" s="15"/>
      <c r="RVB50" s="15"/>
      <c r="RVC50" s="171"/>
      <c r="RVD50" s="15"/>
      <c r="RVE50" s="15"/>
      <c r="RVF50" s="15"/>
      <c r="RVG50" s="171"/>
      <c r="RVH50" s="15"/>
      <c r="RVI50" s="15"/>
      <c r="RVJ50" s="15"/>
      <c r="RVK50" s="171"/>
      <c r="RVL50" s="15"/>
      <c r="RVM50" s="15"/>
      <c r="RVN50" s="15"/>
      <c r="RVO50" s="171"/>
      <c r="RVP50" s="15"/>
      <c r="RVQ50" s="15"/>
      <c r="RVR50" s="15"/>
      <c r="RVS50" s="171"/>
      <c r="RVT50" s="15"/>
      <c r="RVU50" s="15"/>
      <c r="RVV50" s="15"/>
      <c r="RVW50" s="171"/>
      <c r="RVX50" s="15"/>
      <c r="RVY50" s="15"/>
      <c r="RVZ50" s="15"/>
      <c r="RWA50" s="171"/>
      <c r="RWB50" s="15"/>
      <c r="RWC50" s="15"/>
      <c r="RWD50" s="15"/>
      <c r="RWE50" s="171"/>
      <c r="RWF50" s="15"/>
      <c r="RWG50" s="15"/>
      <c r="RWH50" s="15"/>
      <c r="RWI50" s="171"/>
      <c r="RWJ50" s="15"/>
      <c r="RWK50" s="15"/>
      <c r="RWL50" s="15"/>
      <c r="RWM50" s="171"/>
      <c r="RWN50" s="15"/>
      <c r="RWO50" s="15"/>
      <c r="RWP50" s="15"/>
      <c r="RWQ50" s="171"/>
      <c r="RWR50" s="15"/>
      <c r="RWS50" s="15"/>
      <c r="RWT50" s="15"/>
      <c r="RWU50" s="171"/>
      <c r="RWV50" s="15"/>
      <c r="RWW50" s="15"/>
      <c r="RWX50" s="15"/>
      <c r="RWY50" s="171"/>
      <c r="RWZ50" s="15"/>
      <c r="RXA50" s="15"/>
      <c r="RXB50" s="15"/>
      <c r="RXC50" s="171"/>
      <c r="RXD50" s="15"/>
      <c r="RXE50" s="15"/>
      <c r="RXF50" s="15"/>
      <c r="RXG50" s="171"/>
      <c r="RXH50" s="15"/>
      <c r="RXI50" s="15"/>
      <c r="RXJ50" s="15"/>
      <c r="RXK50" s="171"/>
      <c r="RXL50" s="15"/>
      <c r="RXM50" s="15"/>
      <c r="RXN50" s="15"/>
      <c r="RXO50" s="171"/>
      <c r="RXP50" s="15"/>
      <c r="RXQ50" s="15"/>
      <c r="RXR50" s="15"/>
      <c r="RXS50" s="171"/>
      <c r="RXT50" s="15"/>
      <c r="RXU50" s="15"/>
      <c r="RXV50" s="15"/>
      <c r="RXW50" s="171"/>
      <c r="RXX50" s="15"/>
      <c r="RXY50" s="15"/>
      <c r="RXZ50" s="15"/>
      <c r="RYA50" s="171"/>
      <c r="RYB50" s="15"/>
      <c r="RYC50" s="15"/>
      <c r="RYD50" s="15"/>
      <c r="RYE50" s="171"/>
      <c r="RYF50" s="15"/>
      <c r="RYG50" s="15"/>
      <c r="RYH50" s="15"/>
      <c r="RYI50" s="171"/>
      <c r="RYJ50" s="15"/>
      <c r="RYK50" s="15"/>
      <c r="RYL50" s="15"/>
      <c r="RYM50" s="171"/>
      <c r="RYN50" s="15"/>
      <c r="RYO50" s="15"/>
      <c r="RYP50" s="15"/>
      <c r="RYQ50" s="171"/>
      <c r="RYR50" s="15"/>
      <c r="RYS50" s="15"/>
      <c r="RYT50" s="15"/>
      <c r="RYU50" s="171"/>
      <c r="RYV50" s="15"/>
      <c r="RYW50" s="15"/>
      <c r="RYX50" s="15"/>
      <c r="RYY50" s="171"/>
      <c r="RYZ50" s="15"/>
      <c r="RZA50" s="15"/>
      <c r="RZB50" s="15"/>
      <c r="RZC50" s="171"/>
      <c r="RZD50" s="15"/>
      <c r="RZE50" s="15"/>
      <c r="RZF50" s="15"/>
      <c r="RZG50" s="171"/>
      <c r="RZH50" s="15"/>
      <c r="RZI50" s="15"/>
      <c r="RZJ50" s="15"/>
      <c r="RZK50" s="171"/>
      <c r="RZL50" s="15"/>
      <c r="RZM50" s="15"/>
      <c r="RZN50" s="15"/>
      <c r="RZO50" s="171"/>
      <c r="RZP50" s="15"/>
      <c r="RZQ50" s="15"/>
      <c r="RZR50" s="15"/>
      <c r="RZS50" s="171"/>
      <c r="RZT50" s="15"/>
      <c r="RZU50" s="15"/>
      <c r="RZV50" s="15"/>
      <c r="RZW50" s="171"/>
      <c r="RZX50" s="15"/>
      <c r="RZY50" s="15"/>
      <c r="RZZ50" s="15"/>
      <c r="SAA50" s="171"/>
      <c r="SAB50" s="15"/>
      <c r="SAC50" s="15"/>
      <c r="SAD50" s="15"/>
      <c r="SAE50" s="171"/>
      <c r="SAF50" s="15"/>
      <c r="SAG50" s="15"/>
      <c r="SAH50" s="15"/>
      <c r="SAI50" s="171"/>
      <c r="SAJ50" s="15"/>
      <c r="SAK50" s="15"/>
      <c r="SAL50" s="15"/>
      <c r="SAM50" s="171"/>
      <c r="SAN50" s="15"/>
      <c r="SAO50" s="15"/>
      <c r="SAP50" s="15"/>
      <c r="SAQ50" s="171"/>
      <c r="SAR50" s="15"/>
      <c r="SAS50" s="15"/>
      <c r="SAT50" s="15"/>
      <c r="SAU50" s="171"/>
      <c r="SAV50" s="15"/>
      <c r="SAW50" s="15"/>
      <c r="SAX50" s="15"/>
      <c r="SAY50" s="171"/>
      <c r="SAZ50" s="15"/>
      <c r="SBA50" s="15"/>
      <c r="SBB50" s="15"/>
      <c r="SBC50" s="171"/>
      <c r="SBD50" s="15"/>
      <c r="SBE50" s="15"/>
      <c r="SBF50" s="15"/>
      <c r="SBG50" s="171"/>
      <c r="SBH50" s="15"/>
      <c r="SBI50" s="15"/>
      <c r="SBJ50" s="15"/>
      <c r="SBK50" s="171"/>
      <c r="SBL50" s="15"/>
      <c r="SBM50" s="15"/>
      <c r="SBN50" s="15"/>
      <c r="SBO50" s="171"/>
      <c r="SBP50" s="15"/>
      <c r="SBQ50" s="15"/>
      <c r="SBR50" s="15"/>
      <c r="SBS50" s="171"/>
      <c r="SBT50" s="15"/>
      <c r="SBU50" s="15"/>
      <c r="SBV50" s="15"/>
      <c r="SBW50" s="171"/>
      <c r="SBX50" s="15"/>
      <c r="SBY50" s="15"/>
      <c r="SBZ50" s="15"/>
      <c r="SCA50" s="171"/>
      <c r="SCB50" s="15"/>
      <c r="SCC50" s="15"/>
      <c r="SCD50" s="15"/>
      <c r="SCE50" s="171"/>
      <c r="SCF50" s="15"/>
      <c r="SCG50" s="15"/>
      <c r="SCH50" s="15"/>
      <c r="SCI50" s="171"/>
      <c r="SCJ50" s="15"/>
      <c r="SCK50" s="15"/>
      <c r="SCL50" s="15"/>
      <c r="SCM50" s="171"/>
      <c r="SCN50" s="15"/>
      <c r="SCO50" s="15"/>
      <c r="SCP50" s="15"/>
      <c r="SCQ50" s="171"/>
      <c r="SCR50" s="15"/>
      <c r="SCS50" s="15"/>
      <c r="SCT50" s="15"/>
      <c r="SCU50" s="171"/>
      <c r="SCV50" s="15"/>
      <c r="SCW50" s="15"/>
      <c r="SCX50" s="15"/>
      <c r="SCY50" s="171"/>
      <c r="SCZ50" s="15"/>
      <c r="SDA50" s="15"/>
      <c r="SDB50" s="15"/>
      <c r="SDC50" s="171"/>
      <c r="SDD50" s="15"/>
      <c r="SDE50" s="15"/>
      <c r="SDF50" s="15"/>
      <c r="SDG50" s="171"/>
      <c r="SDH50" s="15"/>
      <c r="SDI50" s="15"/>
      <c r="SDJ50" s="15"/>
      <c r="SDK50" s="171"/>
      <c r="SDL50" s="15"/>
      <c r="SDM50" s="15"/>
      <c r="SDN50" s="15"/>
      <c r="SDO50" s="171"/>
      <c r="SDP50" s="15"/>
      <c r="SDQ50" s="15"/>
      <c r="SDR50" s="15"/>
      <c r="SDS50" s="171"/>
      <c r="SDT50" s="15"/>
      <c r="SDU50" s="15"/>
      <c r="SDV50" s="15"/>
      <c r="SDW50" s="171"/>
      <c r="SDX50" s="15"/>
      <c r="SDY50" s="15"/>
      <c r="SDZ50" s="15"/>
      <c r="SEA50" s="171"/>
      <c r="SEB50" s="15"/>
      <c r="SEC50" s="15"/>
      <c r="SED50" s="15"/>
      <c r="SEE50" s="171"/>
      <c r="SEF50" s="15"/>
      <c r="SEG50" s="15"/>
      <c r="SEH50" s="15"/>
      <c r="SEI50" s="171"/>
      <c r="SEJ50" s="15"/>
      <c r="SEK50" s="15"/>
      <c r="SEL50" s="15"/>
      <c r="SEM50" s="171"/>
      <c r="SEN50" s="15"/>
      <c r="SEO50" s="15"/>
      <c r="SEP50" s="15"/>
      <c r="SEQ50" s="171"/>
      <c r="SER50" s="15"/>
      <c r="SES50" s="15"/>
      <c r="SET50" s="15"/>
      <c r="SEU50" s="171"/>
      <c r="SEV50" s="15"/>
      <c r="SEW50" s="15"/>
      <c r="SEX50" s="15"/>
      <c r="SEY50" s="171"/>
      <c r="SEZ50" s="15"/>
      <c r="SFA50" s="15"/>
      <c r="SFB50" s="15"/>
      <c r="SFC50" s="171"/>
      <c r="SFD50" s="15"/>
      <c r="SFE50" s="15"/>
      <c r="SFF50" s="15"/>
      <c r="SFG50" s="171"/>
      <c r="SFH50" s="15"/>
      <c r="SFI50" s="15"/>
      <c r="SFJ50" s="15"/>
      <c r="SFK50" s="171"/>
      <c r="SFL50" s="15"/>
      <c r="SFM50" s="15"/>
      <c r="SFN50" s="15"/>
      <c r="SFO50" s="171"/>
      <c r="SFP50" s="15"/>
      <c r="SFQ50" s="15"/>
      <c r="SFR50" s="15"/>
      <c r="SFS50" s="171"/>
      <c r="SFT50" s="15"/>
      <c r="SFU50" s="15"/>
      <c r="SFV50" s="15"/>
      <c r="SFW50" s="171"/>
      <c r="SFX50" s="15"/>
      <c r="SFY50" s="15"/>
      <c r="SFZ50" s="15"/>
      <c r="SGA50" s="171"/>
      <c r="SGB50" s="15"/>
      <c r="SGC50" s="15"/>
      <c r="SGD50" s="15"/>
      <c r="SGE50" s="171"/>
      <c r="SGF50" s="15"/>
      <c r="SGG50" s="15"/>
      <c r="SGH50" s="15"/>
      <c r="SGI50" s="171"/>
      <c r="SGJ50" s="15"/>
      <c r="SGK50" s="15"/>
      <c r="SGL50" s="15"/>
      <c r="SGM50" s="171"/>
      <c r="SGN50" s="15"/>
      <c r="SGO50" s="15"/>
      <c r="SGP50" s="15"/>
      <c r="SGQ50" s="171"/>
      <c r="SGR50" s="15"/>
      <c r="SGS50" s="15"/>
      <c r="SGT50" s="15"/>
      <c r="SGU50" s="171"/>
      <c r="SGV50" s="15"/>
      <c r="SGW50" s="15"/>
      <c r="SGX50" s="15"/>
      <c r="SGY50" s="171"/>
      <c r="SGZ50" s="15"/>
      <c r="SHA50" s="15"/>
      <c r="SHB50" s="15"/>
      <c r="SHC50" s="171"/>
      <c r="SHD50" s="15"/>
      <c r="SHE50" s="15"/>
      <c r="SHF50" s="15"/>
      <c r="SHG50" s="171"/>
      <c r="SHH50" s="15"/>
      <c r="SHI50" s="15"/>
      <c r="SHJ50" s="15"/>
      <c r="SHK50" s="171"/>
      <c r="SHL50" s="15"/>
      <c r="SHM50" s="15"/>
      <c r="SHN50" s="15"/>
      <c r="SHO50" s="171"/>
      <c r="SHP50" s="15"/>
      <c r="SHQ50" s="15"/>
      <c r="SHR50" s="15"/>
      <c r="SHS50" s="171"/>
      <c r="SHT50" s="15"/>
      <c r="SHU50" s="15"/>
      <c r="SHV50" s="15"/>
      <c r="SHW50" s="171"/>
      <c r="SHX50" s="15"/>
      <c r="SHY50" s="15"/>
      <c r="SHZ50" s="15"/>
      <c r="SIA50" s="171"/>
      <c r="SIB50" s="15"/>
      <c r="SIC50" s="15"/>
      <c r="SID50" s="15"/>
      <c r="SIE50" s="171"/>
      <c r="SIF50" s="15"/>
      <c r="SIG50" s="15"/>
      <c r="SIH50" s="15"/>
      <c r="SII50" s="171"/>
      <c r="SIJ50" s="15"/>
      <c r="SIK50" s="15"/>
      <c r="SIL50" s="15"/>
      <c r="SIM50" s="171"/>
      <c r="SIN50" s="15"/>
      <c r="SIO50" s="15"/>
      <c r="SIP50" s="15"/>
      <c r="SIQ50" s="171"/>
      <c r="SIR50" s="15"/>
      <c r="SIS50" s="15"/>
      <c r="SIT50" s="15"/>
      <c r="SIU50" s="171"/>
      <c r="SIV50" s="15"/>
      <c r="SIW50" s="15"/>
      <c r="SIX50" s="15"/>
      <c r="SIY50" s="171"/>
      <c r="SIZ50" s="15"/>
      <c r="SJA50" s="15"/>
      <c r="SJB50" s="15"/>
      <c r="SJC50" s="171"/>
      <c r="SJD50" s="15"/>
      <c r="SJE50" s="15"/>
      <c r="SJF50" s="15"/>
      <c r="SJG50" s="171"/>
      <c r="SJH50" s="15"/>
      <c r="SJI50" s="15"/>
      <c r="SJJ50" s="15"/>
      <c r="SJK50" s="171"/>
      <c r="SJL50" s="15"/>
      <c r="SJM50" s="15"/>
      <c r="SJN50" s="15"/>
      <c r="SJO50" s="171"/>
      <c r="SJP50" s="15"/>
      <c r="SJQ50" s="15"/>
      <c r="SJR50" s="15"/>
      <c r="SJS50" s="171"/>
      <c r="SJT50" s="15"/>
      <c r="SJU50" s="15"/>
      <c r="SJV50" s="15"/>
      <c r="SJW50" s="171"/>
      <c r="SJX50" s="15"/>
      <c r="SJY50" s="15"/>
      <c r="SJZ50" s="15"/>
      <c r="SKA50" s="171"/>
      <c r="SKB50" s="15"/>
      <c r="SKC50" s="15"/>
      <c r="SKD50" s="15"/>
      <c r="SKE50" s="171"/>
      <c r="SKF50" s="15"/>
      <c r="SKG50" s="15"/>
      <c r="SKH50" s="15"/>
      <c r="SKI50" s="171"/>
      <c r="SKJ50" s="15"/>
      <c r="SKK50" s="15"/>
      <c r="SKL50" s="15"/>
      <c r="SKM50" s="171"/>
      <c r="SKN50" s="15"/>
      <c r="SKO50" s="15"/>
      <c r="SKP50" s="15"/>
      <c r="SKQ50" s="171"/>
      <c r="SKR50" s="15"/>
      <c r="SKS50" s="15"/>
      <c r="SKT50" s="15"/>
      <c r="SKU50" s="171"/>
      <c r="SKV50" s="15"/>
      <c r="SKW50" s="15"/>
      <c r="SKX50" s="15"/>
      <c r="SKY50" s="171"/>
      <c r="SKZ50" s="15"/>
      <c r="SLA50" s="15"/>
      <c r="SLB50" s="15"/>
      <c r="SLC50" s="171"/>
      <c r="SLD50" s="15"/>
      <c r="SLE50" s="15"/>
      <c r="SLF50" s="15"/>
      <c r="SLG50" s="171"/>
      <c r="SLH50" s="15"/>
      <c r="SLI50" s="15"/>
      <c r="SLJ50" s="15"/>
      <c r="SLK50" s="171"/>
      <c r="SLL50" s="15"/>
      <c r="SLM50" s="15"/>
      <c r="SLN50" s="15"/>
      <c r="SLO50" s="171"/>
      <c r="SLP50" s="15"/>
      <c r="SLQ50" s="15"/>
      <c r="SLR50" s="15"/>
      <c r="SLS50" s="171"/>
      <c r="SLT50" s="15"/>
      <c r="SLU50" s="15"/>
      <c r="SLV50" s="15"/>
      <c r="SLW50" s="171"/>
      <c r="SLX50" s="15"/>
      <c r="SLY50" s="15"/>
      <c r="SLZ50" s="15"/>
      <c r="SMA50" s="171"/>
      <c r="SMB50" s="15"/>
      <c r="SMC50" s="15"/>
      <c r="SMD50" s="15"/>
      <c r="SME50" s="171"/>
      <c r="SMF50" s="15"/>
      <c r="SMG50" s="15"/>
      <c r="SMH50" s="15"/>
      <c r="SMI50" s="171"/>
      <c r="SMJ50" s="15"/>
      <c r="SMK50" s="15"/>
      <c r="SML50" s="15"/>
      <c r="SMM50" s="171"/>
      <c r="SMN50" s="15"/>
      <c r="SMO50" s="15"/>
      <c r="SMP50" s="15"/>
      <c r="SMQ50" s="171"/>
      <c r="SMR50" s="15"/>
      <c r="SMS50" s="15"/>
      <c r="SMT50" s="15"/>
      <c r="SMU50" s="171"/>
      <c r="SMV50" s="15"/>
      <c r="SMW50" s="15"/>
      <c r="SMX50" s="15"/>
      <c r="SMY50" s="171"/>
      <c r="SMZ50" s="15"/>
      <c r="SNA50" s="15"/>
      <c r="SNB50" s="15"/>
      <c r="SNC50" s="171"/>
      <c r="SND50" s="15"/>
      <c r="SNE50" s="15"/>
      <c r="SNF50" s="15"/>
      <c r="SNG50" s="171"/>
      <c r="SNH50" s="15"/>
      <c r="SNI50" s="15"/>
      <c r="SNJ50" s="15"/>
      <c r="SNK50" s="171"/>
      <c r="SNL50" s="15"/>
      <c r="SNM50" s="15"/>
      <c r="SNN50" s="15"/>
      <c r="SNO50" s="171"/>
      <c r="SNP50" s="15"/>
      <c r="SNQ50" s="15"/>
      <c r="SNR50" s="15"/>
      <c r="SNS50" s="171"/>
      <c r="SNT50" s="15"/>
      <c r="SNU50" s="15"/>
      <c r="SNV50" s="15"/>
      <c r="SNW50" s="171"/>
      <c r="SNX50" s="15"/>
      <c r="SNY50" s="15"/>
      <c r="SNZ50" s="15"/>
      <c r="SOA50" s="171"/>
      <c r="SOB50" s="15"/>
      <c r="SOC50" s="15"/>
      <c r="SOD50" s="15"/>
      <c r="SOE50" s="171"/>
      <c r="SOF50" s="15"/>
      <c r="SOG50" s="15"/>
      <c r="SOH50" s="15"/>
      <c r="SOI50" s="171"/>
      <c r="SOJ50" s="15"/>
      <c r="SOK50" s="15"/>
      <c r="SOL50" s="15"/>
      <c r="SOM50" s="171"/>
      <c r="SON50" s="15"/>
      <c r="SOO50" s="15"/>
      <c r="SOP50" s="15"/>
      <c r="SOQ50" s="171"/>
      <c r="SOR50" s="15"/>
      <c r="SOS50" s="15"/>
      <c r="SOT50" s="15"/>
      <c r="SOU50" s="171"/>
      <c r="SOV50" s="15"/>
      <c r="SOW50" s="15"/>
      <c r="SOX50" s="15"/>
      <c r="SOY50" s="171"/>
      <c r="SOZ50" s="15"/>
      <c r="SPA50" s="15"/>
      <c r="SPB50" s="15"/>
      <c r="SPC50" s="171"/>
      <c r="SPD50" s="15"/>
      <c r="SPE50" s="15"/>
      <c r="SPF50" s="15"/>
      <c r="SPG50" s="171"/>
      <c r="SPH50" s="15"/>
      <c r="SPI50" s="15"/>
      <c r="SPJ50" s="15"/>
      <c r="SPK50" s="171"/>
      <c r="SPL50" s="15"/>
      <c r="SPM50" s="15"/>
      <c r="SPN50" s="15"/>
      <c r="SPO50" s="171"/>
      <c r="SPP50" s="15"/>
      <c r="SPQ50" s="15"/>
      <c r="SPR50" s="15"/>
      <c r="SPS50" s="171"/>
      <c r="SPT50" s="15"/>
      <c r="SPU50" s="15"/>
      <c r="SPV50" s="15"/>
      <c r="SPW50" s="171"/>
      <c r="SPX50" s="15"/>
      <c r="SPY50" s="15"/>
      <c r="SPZ50" s="15"/>
      <c r="SQA50" s="171"/>
      <c r="SQB50" s="15"/>
      <c r="SQC50" s="15"/>
      <c r="SQD50" s="15"/>
      <c r="SQE50" s="171"/>
      <c r="SQF50" s="15"/>
      <c r="SQG50" s="15"/>
      <c r="SQH50" s="15"/>
      <c r="SQI50" s="171"/>
      <c r="SQJ50" s="15"/>
      <c r="SQK50" s="15"/>
      <c r="SQL50" s="15"/>
      <c r="SQM50" s="171"/>
      <c r="SQN50" s="15"/>
      <c r="SQO50" s="15"/>
      <c r="SQP50" s="15"/>
      <c r="SQQ50" s="171"/>
      <c r="SQR50" s="15"/>
      <c r="SQS50" s="15"/>
      <c r="SQT50" s="15"/>
      <c r="SQU50" s="171"/>
      <c r="SQV50" s="15"/>
      <c r="SQW50" s="15"/>
      <c r="SQX50" s="15"/>
      <c r="SQY50" s="171"/>
      <c r="SQZ50" s="15"/>
      <c r="SRA50" s="15"/>
      <c r="SRB50" s="15"/>
      <c r="SRC50" s="171"/>
      <c r="SRD50" s="15"/>
      <c r="SRE50" s="15"/>
      <c r="SRF50" s="15"/>
      <c r="SRG50" s="171"/>
      <c r="SRH50" s="15"/>
      <c r="SRI50" s="15"/>
      <c r="SRJ50" s="15"/>
      <c r="SRK50" s="171"/>
      <c r="SRL50" s="15"/>
      <c r="SRM50" s="15"/>
      <c r="SRN50" s="15"/>
      <c r="SRO50" s="171"/>
      <c r="SRP50" s="15"/>
      <c r="SRQ50" s="15"/>
      <c r="SRR50" s="15"/>
      <c r="SRS50" s="171"/>
      <c r="SRT50" s="15"/>
      <c r="SRU50" s="15"/>
      <c r="SRV50" s="15"/>
      <c r="SRW50" s="171"/>
      <c r="SRX50" s="15"/>
      <c r="SRY50" s="15"/>
      <c r="SRZ50" s="15"/>
      <c r="SSA50" s="171"/>
      <c r="SSB50" s="15"/>
      <c r="SSC50" s="15"/>
      <c r="SSD50" s="15"/>
      <c r="SSE50" s="171"/>
      <c r="SSF50" s="15"/>
      <c r="SSG50" s="15"/>
      <c r="SSH50" s="15"/>
      <c r="SSI50" s="171"/>
      <c r="SSJ50" s="15"/>
      <c r="SSK50" s="15"/>
      <c r="SSL50" s="15"/>
      <c r="SSM50" s="171"/>
      <c r="SSN50" s="15"/>
      <c r="SSO50" s="15"/>
      <c r="SSP50" s="15"/>
      <c r="SSQ50" s="171"/>
      <c r="SSR50" s="15"/>
      <c r="SSS50" s="15"/>
      <c r="SST50" s="15"/>
      <c r="SSU50" s="171"/>
      <c r="SSV50" s="15"/>
      <c r="SSW50" s="15"/>
      <c r="SSX50" s="15"/>
      <c r="SSY50" s="171"/>
      <c r="SSZ50" s="15"/>
      <c r="STA50" s="15"/>
      <c r="STB50" s="15"/>
      <c r="STC50" s="171"/>
      <c r="STD50" s="15"/>
      <c r="STE50" s="15"/>
      <c r="STF50" s="15"/>
      <c r="STG50" s="171"/>
      <c r="STH50" s="15"/>
      <c r="STI50" s="15"/>
      <c r="STJ50" s="15"/>
      <c r="STK50" s="171"/>
      <c r="STL50" s="15"/>
      <c r="STM50" s="15"/>
      <c r="STN50" s="15"/>
      <c r="STO50" s="171"/>
      <c r="STP50" s="15"/>
      <c r="STQ50" s="15"/>
      <c r="STR50" s="15"/>
      <c r="STS50" s="171"/>
      <c r="STT50" s="15"/>
      <c r="STU50" s="15"/>
      <c r="STV50" s="15"/>
      <c r="STW50" s="171"/>
      <c r="STX50" s="15"/>
      <c r="STY50" s="15"/>
      <c r="STZ50" s="15"/>
      <c r="SUA50" s="171"/>
      <c r="SUB50" s="15"/>
      <c r="SUC50" s="15"/>
      <c r="SUD50" s="15"/>
      <c r="SUE50" s="171"/>
      <c r="SUF50" s="15"/>
      <c r="SUG50" s="15"/>
      <c r="SUH50" s="15"/>
      <c r="SUI50" s="171"/>
      <c r="SUJ50" s="15"/>
      <c r="SUK50" s="15"/>
      <c r="SUL50" s="15"/>
      <c r="SUM50" s="171"/>
      <c r="SUN50" s="15"/>
      <c r="SUO50" s="15"/>
      <c r="SUP50" s="15"/>
      <c r="SUQ50" s="171"/>
      <c r="SUR50" s="15"/>
      <c r="SUS50" s="15"/>
      <c r="SUT50" s="15"/>
      <c r="SUU50" s="171"/>
      <c r="SUV50" s="15"/>
      <c r="SUW50" s="15"/>
      <c r="SUX50" s="15"/>
      <c r="SUY50" s="171"/>
      <c r="SUZ50" s="15"/>
      <c r="SVA50" s="15"/>
      <c r="SVB50" s="15"/>
      <c r="SVC50" s="171"/>
      <c r="SVD50" s="15"/>
      <c r="SVE50" s="15"/>
      <c r="SVF50" s="15"/>
      <c r="SVG50" s="171"/>
      <c r="SVH50" s="15"/>
      <c r="SVI50" s="15"/>
      <c r="SVJ50" s="15"/>
      <c r="SVK50" s="171"/>
      <c r="SVL50" s="15"/>
      <c r="SVM50" s="15"/>
      <c r="SVN50" s="15"/>
      <c r="SVO50" s="171"/>
      <c r="SVP50" s="15"/>
      <c r="SVQ50" s="15"/>
      <c r="SVR50" s="15"/>
      <c r="SVS50" s="171"/>
      <c r="SVT50" s="15"/>
      <c r="SVU50" s="15"/>
      <c r="SVV50" s="15"/>
      <c r="SVW50" s="171"/>
      <c r="SVX50" s="15"/>
      <c r="SVY50" s="15"/>
      <c r="SVZ50" s="15"/>
      <c r="SWA50" s="171"/>
      <c r="SWB50" s="15"/>
      <c r="SWC50" s="15"/>
      <c r="SWD50" s="15"/>
      <c r="SWE50" s="171"/>
      <c r="SWF50" s="15"/>
      <c r="SWG50" s="15"/>
      <c r="SWH50" s="15"/>
      <c r="SWI50" s="171"/>
      <c r="SWJ50" s="15"/>
      <c r="SWK50" s="15"/>
      <c r="SWL50" s="15"/>
      <c r="SWM50" s="171"/>
      <c r="SWN50" s="15"/>
      <c r="SWO50" s="15"/>
      <c r="SWP50" s="15"/>
      <c r="SWQ50" s="171"/>
      <c r="SWR50" s="15"/>
      <c r="SWS50" s="15"/>
      <c r="SWT50" s="15"/>
      <c r="SWU50" s="171"/>
      <c r="SWV50" s="15"/>
      <c r="SWW50" s="15"/>
      <c r="SWX50" s="15"/>
      <c r="SWY50" s="171"/>
      <c r="SWZ50" s="15"/>
      <c r="SXA50" s="15"/>
      <c r="SXB50" s="15"/>
      <c r="SXC50" s="171"/>
      <c r="SXD50" s="15"/>
      <c r="SXE50" s="15"/>
      <c r="SXF50" s="15"/>
      <c r="SXG50" s="171"/>
      <c r="SXH50" s="15"/>
      <c r="SXI50" s="15"/>
      <c r="SXJ50" s="15"/>
      <c r="SXK50" s="171"/>
      <c r="SXL50" s="15"/>
      <c r="SXM50" s="15"/>
      <c r="SXN50" s="15"/>
      <c r="SXO50" s="171"/>
      <c r="SXP50" s="15"/>
      <c r="SXQ50" s="15"/>
      <c r="SXR50" s="15"/>
      <c r="SXS50" s="171"/>
      <c r="SXT50" s="15"/>
      <c r="SXU50" s="15"/>
      <c r="SXV50" s="15"/>
      <c r="SXW50" s="171"/>
      <c r="SXX50" s="15"/>
      <c r="SXY50" s="15"/>
      <c r="SXZ50" s="15"/>
      <c r="SYA50" s="171"/>
      <c r="SYB50" s="15"/>
      <c r="SYC50" s="15"/>
      <c r="SYD50" s="15"/>
      <c r="SYE50" s="171"/>
      <c r="SYF50" s="15"/>
      <c r="SYG50" s="15"/>
      <c r="SYH50" s="15"/>
      <c r="SYI50" s="171"/>
      <c r="SYJ50" s="15"/>
      <c r="SYK50" s="15"/>
      <c r="SYL50" s="15"/>
      <c r="SYM50" s="171"/>
      <c r="SYN50" s="15"/>
      <c r="SYO50" s="15"/>
      <c r="SYP50" s="15"/>
      <c r="SYQ50" s="171"/>
      <c r="SYR50" s="15"/>
      <c r="SYS50" s="15"/>
      <c r="SYT50" s="15"/>
      <c r="SYU50" s="171"/>
      <c r="SYV50" s="15"/>
      <c r="SYW50" s="15"/>
      <c r="SYX50" s="15"/>
      <c r="SYY50" s="171"/>
      <c r="SYZ50" s="15"/>
      <c r="SZA50" s="15"/>
      <c r="SZB50" s="15"/>
      <c r="SZC50" s="171"/>
      <c r="SZD50" s="15"/>
      <c r="SZE50" s="15"/>
      <c r="SZF50" s="15"/>
      <c r="SZG50" s="171"/>
      <c r="SZH50" s="15"/>
      <c r="SZI50" s="15"/>
      <c r="SZJ50" s="15"/>
      <c r="SZK50" s="171"/>
      <c r="SZL50" s="15"/>
      <c r="SZM50" s="15"/>
      <c r="SZN50" s="15"/>
      <c r="SZO50" s="171"/>
      <c r="SZP50" s="15"/>
      <c r="SZQ50" s="15"/>
      <c r="SZR50" s="15"/>
      <c r="SZS50" s="171"/>
      <c r="SZT50" s="15"/>
      <c r="SZU50" s="15"/>
      <c r="SZV50" s="15"/>
      <c r="SZW50" s="171"/>
      <c r="SZX50" s="15"/>
      <c r="SZY50" s="15"/>
      <c r="SZZ50" s="15"/>
      <c r="TAA50" s="171"/>
      <c r="TAB50" s="15"/>
      <c r="TAC50" s="15"/>
      <c r="TAD50" s="15"/>
      <c r="TAE50" s="171"/>
      <c r="TAF50" s="15"/>
      <c r="TAG50" s="15"/>
      <c r="TAH50" s="15"/>
      <c r="TAI50" s="171"/>
      <c r="TAJ50" s="15"/>
      <c r="TAK50" s="15"/>
      <c r="TAL50" s="15"/>
      <c r="TAM50" s="171"/>
      <c r="TAN50" s="15"/>
      <c r="TAO50" s="15"/>
      <c r="TAP50" s="15"/>
      <c r="TAQ50" s="171"/>
      <c r="TAR50" s="15"/>
      <c r="TAS50" s="15"/>
      <c r="TAT50" s="15"/>
      <c r="TAU50" s="171"/>
      <c r="TAV50" s="15"/>
      <c r="TAW50" s="15"/>
      <c r="TAX50" s="15"/>
      <c r="TAY50" s="171"/>
      <c r="TAZ50" s="15"/>
      <c r="TBA50" s="15"/>
      <c r="TBB50" s="15"/>
      <c r="TBC50" s="171"/>
      <c r="TBD50" s="15"/>
      <c r="TBE50" s="15"/>
      <c r="TBF50" s="15"/>
      <c r="TBG50" s="171"/>
      <c r="TBH50" s="15"/>
      <c r="TBI50" s="15"/>
      <c r="TBJ50" s="15"/>
      <c r="TBK50" s="171"/>
      <c r="TBL50" s="15"/>
      <c r="TBM50" s="15"/>
      <c r="TBN50" s="15"/>
      <c r="TBO50" s="171"/>
      <c r="TBP50" s="15"/>
      <c r="TBQ50" s="15"/>
      <c r="TBR50" s="15"/>
      <c r="TBS50" s="171"/>
      <c r="TBT50" s="15"/>
      <c r="TBU50" s="15"/>
      <c r="TBV50" s="15"/>
      <c r="TBW50" s="171"/>
      <c r="TBX50" s="15"/>
      <c r="TBY50" s="15"/>
      <c r="TBZ50" s="15"/>
      <c r="TCA50" s="171"/>
      <c r="TCB50" s="15"/>
      <c r="TCC50" s="15"/>
      <c r="TCD50" s="15"/>
      <c r="TCE50" s="171"/>
      <c r="TCF50" s="15"/>
      <c r="TCG50" s="15"/>
      <c r="TCH50" s="15"/>
      <c r="TCI50" s="171"/>
      <c r="TCJ50" s="15"/>
      <c r="TCK50" s="15"/>
      <c r="TCL50" s="15"/>
      <c r="TCM50" s="171"/>
      <c r="TCN50" s="15"/>
      <c r="TCO50" s="15"/>
      <c r="TCP50" s="15"/>
      <c r="TCQ50" s="171"/>
      <c r="TCR50" s="15"/>
      <c r="TCS50" s="15"/>
      <c r="TCT50" s="15"/>
      <c r="TCU50" s="171"/>
      <c r="TCV50" s="15"/>
      <c r="TCW50" s="15"/>
      <c r="TCX50" s="15"/>
      <c r="TCY50" s="171"/>
      <c r="TCZ50" s="15"/>
      <c r="TDA50" s="15"/>
      <c r="TDB50" s="15"/>
      <c r="TDC50" s="171"/>
      <c r="TDD50" s="15"/>
      <c r="TDE50" s="15"/>
      <c r="TDF50" s="15"/>
      <c r="TDG50" s="171"/>
      <c r="TDH50" s="15"/>
      <c r="TDI50" s="15"/>
      <c r="TDJ50" s="15"/>
      <c r="TDK50" s="171"/>
      <c r="TDL50" s="15"/>
      <c r="TDM50" s="15"/>
      <c r="TDN50" s="15"/>
      <c r="TDO50" s="171"/>
      <c r="TDP50" s="15"/>
      <c r="TDQ50" s="15"/>
      <c r="TDR50" s="15"/>
      <c r="TDS50" s="171"/>
      <c r="TDT50" s="15"/>
      <c r="TDU50" s="15"/>
      <c r="TDV50" s="15"/>
      <c r="TDW50" s="171"/>
      <c r="TDX50" s="15"/>
      <c r="TDY50" s="15"/>
      <c r="TDZ50" s="15"/>
      <c r="TEA50" s="171"/>
      <c r="TEB50" s="15"/>
      <c r="TEC50" s="15"/>
      <c r="TED50" s="15"/>
      <c r="TEE50" s="171"/>
      <c r="TEF50" s="15"/>
      <c r="TEG50" s="15"/>
      <c r="TEH50" s="15"/>
      <c r="TEI50" s="171"/>
      <c r="TEJ50" s="15"/>
      <c r="TEK50" s="15"/>
      <c r="TEL50" s="15"/>
      <c r="TEM50" s="171"/>
      <c r="TEN50" s="15"/>
      <c r="TEO50" s="15"/>
      <c r="TEP50" s="15"/>
      <c r="TEQ50" s="171"/>
      <c r="TER50" s="15"/>
      <c r="TES50" s="15"/>
      <c r="TET50" s="15"/>
      <c r="TEU50" s="171"/>
      <c r="TEV50" s="15"/>
      <c r="TEW50" s="15"/>
      <c r="TEX50" s="15"/>
      <c r="TEY50" s="171"/>
      <c r="TEZ50" s="15"/>
      <c r="TFA50" s="15"/>
      <c r="TFB50" s="15"/>
      <c r="TFC50" s="171"/>
      <c r="TFD50" s="15"/>
      <c r="TFE50" s="15"/>
      <c r="TFF50" s="15"/>
      <c r="TFG50" s="171"/>
      <c r="TFH50" s="15"/>
      <c r="TFI50" s="15"/>
      <c r="TFJ50" s="15"/>
      <c r="TFK50" s="171"/>
      <c r="TFL50" s="15"/>
      <c r="TFM50" s="15"/>
      <c r="TFN50" s="15"/>
      <c r="TFO50" s="171"/>
      <c r="TFP50" s="15"/>
      <c r="TFQ50" s="15"/>
      <c r="TFR50" s="15"/>
      <c r="TFS50" s="171"/>
      <c r="TFT50" s="15"/>
      <c r="TFU50" s="15"/>
      <c r="TFV50" s="15"/>
      <c r="TFW50" s="171"/>
      <c r="TFX50" s="15"/>
      <c r="TFY50" s="15"/>
      <c r="TFZ50" s="15"/>
      <c r="TGA50" s="171"/>
      <c r="TGB50" s="15"/>
      <c r="TGC50" s="15"/>
      <c r="TGD50" s="15"/>
      <c r="TGE50" s="171"/>
      <c r="TGF50" s="15"/>
      <c r="TGG50" s="15"/>
      <c r="TGH50" s="15"/>
      <c r="TGI50" s="171"/>
      <c r="TGJ50" s="15"/>
      <c r="TGK50" s="15"/>
      <c r="TGL50" s="15"/>
      <c r="TGM50" s="171"/>
      <c r="TGN50" s="15"/>
      <c r="TGO50" s="15"/>
      <c r="TGP50" s="15"/>
      <c r="TGQ50" s="171"/>
      <c r="TGR50" s="15"/>
      <c r="TGS50" s="15"/>
      <c r="TGT50" s="15"/>
      <c r="TGU50" s="171"/>
      <c r="TGV50" s="15"/>
      <c r="TGW50" s="15"/>
      <c r="TGX50" s="15"/>
      <c r="TGY50" s="171"/>
      <c r="TGZ50" s="15"/>
      <c r="THA50" s="15"/>
      <c r="THB50" s="15"/>
      <c r="THC50" s="171"/>
      <c r="THD50" s="15"/>
      <c r="THE50" s="15"/>
      <c r="THF50" s="15"/>
      <c r="THG50" s="171"/>
      <c r="THH50" s="15"/>
      <c r="THI50" s="15"/>
      <c r="THJ50" s="15"/>
      <c r="THK50" s="171"/>
      <c r="THL50" s="15"/>
      <c r="THM50" s="15"/>
      <c r="THN50" s="15"/>
      <c r="THO50" s="171"/>
      <c r="THP50" s="15"/>
      <c r="THQ50" s="15"/>
      <c r="THR50" s="15"/>
      <c r="THS50" s="171"/>
      <c r="THT50" s="15"/>
      <c r="THU50" s="15"/>
      <c r="THV50" s="15"/>
      <c r="THW50" s="171"/>
      <c r="THX50" s="15"/>
      <c r="THY50" s="15"/>
      <c r="THZ50" s="15"/>
      <c r="TIA50" s="171"/>
      <c r="TIB50" s="15"/>
      <c r="TIC50" s="15"/>
      <c r="TID50" s="15"/>
      <c r="TIE50" s="171"/>
      <c r="TIF50" s="15"/>
      <c r="TIG50" s="15"/>
      <c r="TIH50" s="15"/>
      <c r="TII50" s="171"/>
      <c r="TIJ50" s="15"/>
      <c r="TIK50" s="15"/>
      <c r="TIL50" s="15"/>
      <c r="TIM50" s="171"/>
      <c r="TIN50" s="15"/>
      <c r="TIO50" s="15"/>
      <c r="TIP50" s="15"/>
      <c r="TIQ50" s="171"/>
      <c r="TIR50" s="15"/>
      <c r="TIS50" s="15"/>
      <c r="TIT50" s="15"/>
      <c r="TIU50" s="171"/>
      <c r="TIV50" s="15"/>
      <c r="TIW50" s="15"/>
      <c r="TIX50" s="15"/>
      <c r="TIY50" s="171"/>
      <c r="TIZ50" s="15"/>
      <c r="TJA50" s="15"/>
      <c r="TJB50" s="15"/>
      <c r="TJC50" s="171"/>
      <c r="TJD50" s="15"/>
      <c r="TJE50" s="15"/>
      <c r="TJF50" s="15"/>
      <c r="TJG50" s="171"/>
      <c r="TJH50" s="15"/>
      <c r="TJI50" s="15"/>
      <c r="TJJ50" s="15"/>
      <c r="TJK50" s="171"/>
      <c r="TJL50" s="15"/>
      <c r="TJM50" s="15"/>
      <c r="TJN50" s="15"/>
      <c r="TJO50" s="171"/>
      <c r="TJP50" s="15"/>
      <c r="TJQ50" s="15"/>
      <c r="TJR50" s="15"/>
      <c r="TJS50" s="171"/>
      <c r="TJT50" s="15"/>
      <c r="TJU50" s="15"/>
      <c r="TJV50" s="15"/>
      <c r="TJW50" s="171"/>
      <c r="TJX50" s="15"/>
      <c r="TJY50" s="15"/>
      <c r="TJZ50" s="15"/>
      <c r="TKA50" s="171"/>
      <c r="TKB50" s="15"/>
      <c r="TKC50" s="15"/>
      <c r="TKD50" s="15"/>
      <c r="TKE50" s="171"/>
      <c r="TKF50" s="15"/>
      <c r="TKG50" s="15"/>
      <c r="TKH50" s="15"/>
      <c r="TKI50" s="171"/>
      <c r="TKJ50" s="15"/>
      <c r="TKK50" s="15"/>
      <c r="TKL50" s="15"/>
      <c r="TKM50" s="171"/>
      <c r="TKN50" s="15"/>
      <c r="TKO50" s="15"/>
      <c r="TKP50" s="15"/>
      <c r="TKQ50" s="171"/>
      <c r="TKR50" s="15"/>
      <c r="TKS50" s="15"/>
      <c r="TKT50" s="15"/>
      <c r="TKU50" s="171"/>
      <c r="TKV50" s="15"/>
      <c r="TKW50" s="15"/>
      <c r="TKX50" s="15"/>
      <c r="TKY50" s="171"/>
      <c r="TKZ50" s="15"/>
      <c r="TLA50" s="15"/>
      <c r="TLB50" s="15"/>
      <c r="TLC50" s="171"/>
      <c r="TLD50" s="15"/>
      <c r="TLE50" s="15"/>
      <c r="TLF50" s="15"/>
      <c r="TLG50" s="171"/>
      <c r="TLH50" s="15"/>
      <c r="TLI50" s="15"/>
      <c r="TLJ50" s="15"/>
      <c r="TLK50" s="171"/>
      <c r="TLL50" s="15"/>
      <c r="TLM50" s="15"/>
      <c r="TLN50" s="15"/>
      <c r="TLO50" s="171"/>
      <c r="TLP50" s="15"/>
      <c r="TLQ50" s="15"/>
      <c r="TLR50" s="15"/>
      <c r="TLS50" s="171"/>
      <c r="TLT50" s="15"/>
      <c r="TLU50" s="15"/>
      <c r="TLV50" s="15"/>
      <c r="TLW50" s="171"/>
      <c r="TLX50" s="15"/>
      <c r="TLY50" s="15"/>
      <c r="TLZ50" s="15"/>
      <c r="TMA50" s="171"/>
      <c r="TMB50" s="15"/>
      <c r="TMC50" s="15"/>
      <c r="TMD50" s="15"/>
      <c r="TME50" s="171"/>
      <c r="TMF50" s="15"/>
      <c r="TMG50" s="15"/>
      <c r="TMH50" s="15"/>
      <c r="TMI50" s="171"/>
      <c r="TMJ50" s="15"/>
      <c r="TMK50" s="15"/>
      <c r="TML50" s="15"/>
      <c r="TMM50" s="171"/>
      <c r="TMN50" s="15"/>
      <c r="TMO50" s="15"/>
      <c r="TMP50" s="15"/>
      <c r="TMQ50" s="171"/>
      <c r="TMR50" s="15"/>
      <c r="TMS50" s="15"/>
      <c r="TMT50" s="15"/>
      <c r="TMU50" s="171"/>
      <c r="TMV50" s="15"/>
      <c r="TMW50" s="15"/>
      <c r="TMX50" s="15"/>
      <c r="TMY50" s="171"/>
      <c r="TMZ50" s="15"/>
      <c r="TNA50" s="15"/>
      <c r="TNB50" s="15"/>
      <c r="TNC50" s="171"/>
      <c r="TND50" s="15"/>
      <c r="TNE50" s="15"/>
      <c r="TNF50" s="15"/>
      <c r="TNG50" s="171"/>
      <c r="TNH50" s="15"/>
      <c r="TNI50" s="15"/>
      <c r="TNJ50" s="15"/>
      <c r="TNK50" s="171"/>
      <c r="TNL50" s="15"/>
      <c r="TNM50" s="15"/>
      <c r="TNN50" s="15"/>
      <c r="TNO50" s="171"/>
      <c r="TNP50" s="15"/>
      <c r="TNQ50" s="15"/>
      <c r="TNR50" s="15"/>
      <c r="TNS50" s="171"/>
      <c r="TNT50" s="15"/>
      <c r="TNU50" s="15"/>
      <c r="TNV50" s="15"/>
      <c r="TNW50" s="171"/>
      <c r="TNX50" s="15"/>
      <c r="TNY50" s="15"/>
      <c r="TNZ50" s="15"/>
      <c r="TOA50" s="171"/>
      <c r="TOB50" s="15"/>
      <c r="TOC50" s="15"/>
      <c r="TOD50" s="15"/>
      <c r="TOE50" s="171"/>
      <c r="TOF50" s="15"/>
      <c r="TOG50" s="15"/>
      <c r="TOH50" s="15"/>
      <c r="TOI50" s="171"/>
      <c r="TOJ50" s="15"/>
      <c r="TOK50" s="15"/>
      <c r="TOL50" s="15"/>
      <c r="TOM50" s="171"/>
      <c r="TON50" s="15"/>
      <c r="TOO50" s="15"/>
      <c r="TOP50" s="15"/>
      <c r="TOQ50" s="171"/>
      <c r="TOR50" s="15"/>
      <c r="TOS50" s="15"/>
      <c r="TOT50" s="15"/>
      <c r="TOU50" s="171"/>
      <c r="TOV50" s="15"/>
      <c r="TOW50" s="15"/>
      <c r="TOX50" s="15"/>
      <c r="TOY50" s="171"/>
      <c r="TOZ50" s="15"/>
      <c r="TPA50" s="15"/>
      <c r="TPB50" s="15"/>
      <c r="TPC50" s="171"/>
      <c r="TPD50" s="15"/>
      <c r="TPE50" s="15"/>
      <c r="TPF50" s="15"/>
      <c r="TPG50" s="171"/>
      <c r="TPH50" s="15"/>
      <c r="TPI50" s="15"/>
      <c r="TPJ50" s="15"/>
      <c r="TPK50" s="171"/>
      <c r="TPL50" s="15"/>
      <c r="TPM50" s="15"/>
      <c r="TPN50" s="15"/>
      <c r="TPO50" s="171"/>
      <c r="TPP50" s="15"/>
      <c r="TPQ50" s="15"/>
      <c r="TPR50" s="15"/>
      <c r="TPS50" s="171"/>
      <c r="TPT50" s="15"/>
      <c r="TPU50" s="15"/>
      <c r="TPV50" s="15"/>
      <c r="TPW50" s="171"/>
      <c r="TPX50" s="15"/>
      <c r="TPY50" s="15"/>
      <c r="TPZ50" s="15"/>
      <c r="TQA50" s="171"/>
      <c r="TQB50" s="15"/>
      <c r="TQC50" s="15"/>
      <c r="TQD50" s="15"/>
      <c r="TQE50" s="171"/>
      <c r="TQF50" s="15"/>
      <c r="TQG50" s="15"/>
      <c r="TQH50" s="15"/>
      <c r="TQI50" s="171"/>
      <c r="TQJ50" s="15"/>
      <c r="TQK50" s="15"/>
      <c r="TQL50" s="15"/>
      <c r="TQM50" s="171"/>
      <c r="TQN50" s="15"/>
      <c r="TQO50" s="15"/>
      <c r="TQP50" s="15"/>
      <c r="TQQ50" s="171"/>
      <c r="TQR50" s="15"/>
      <c r="TQS50" s="15"/>
      <c r="TQT50" s="15"/>
      <c r="TQU50" s="171"/>
      <c r="TQV50" s="15"/>
      <c r="TQW50" s="15"/>
      <c r="TQX50" s="15"/>
      <c r="TQY50" s="171"/>
      <c r="TQZ50" s="15"/>
      <c r="TRA50" s="15"/>
      <c r="TRB50" s="15"/>
      <c r="TRC50" s="171"/>
      <c r="TRD50" s="15"/>
      <c r="TRE50" s="15"/>
      <c r="TRF50" s="15"/>
      <c r="TRG50" s="171"/>
      <c r="TRH50" s="15"/>
      <c r="TRI50" s="15"/>
      <c r="TRJ50" s="15"/>
      <c r="TRK50" s="171"/>
      <c r="TRL50" s="15"/>
      <c r="TRM50" s="15"/>
      <c r="TRN50" s="15"/>
      <c r="TRO50" s="171"/>
      <c r="TRP50" s="15"/>
      <c r="TRQ50" s="15"/>
      <c r="TRR50" s="15"/>
      <c r="TRS50" s="171"/>
      <c r="TRT50" s="15"/>
      <c r="TRU50" s="15"/>
      <c r="TRV50" s="15"/>
      <c r="TRW50" s="171"/>
      <c r="TRX50" s="15"/>
      <c r="TRY50" s="15"/>
      <c r="TRZ50" s="15"/>
      <c r="TSA50" s="171"/>
      <c r="TSB50" s="15"/>
      <c r="TSC50" s="15"/>
      <c r="TSD50" s="15"/>
      <c r="TSE50" s="171"/>
      <c r="TSF50" s="15"/>
      <c r="TSG50" s="15"/>
      <c r="TSH50" s="15"/>
      <c r="TSI50" s="171"/>
      <c r="TSJ50" s="15"/>
      <c r="TSK50" s="15"/>
      <c r="TSL50" s="15"/>
      <c r="TSM50" s="171"/>
      <c r="TSN50" s="15"/>
      <c r="TSO50" s="15"/>
      <c r="TSP50" s="15"/>
      <c r="TSQ50" s="171"/>
      <c r="TSR50" s="15"/>
      <c r="TSS50" s="15"/>
      <c r="TST50" s="15"/>
      <c r="TSU50" s="171"/>
      <c r="TSV50" s="15"/>
      <c r="TSW50" s="15"/>
      <c r="TSX50" s="15"/>
      <c r="TSY50" s="171"/>
      <c r="TSZ50" s="15"/>
      <c r="TTA50" s="15"/>
      <c r="TTB50" s="15"/>
      <c r="TTC50" s="171"/>
      <c r="TTD50" s="15"/>
      <c r="TTE50" s="15"/>
      <c r="TTF50" s="15"/>
      <c r="TTG50" s="171"/>
      <c r="TTH50" s="15"/>
      <c r="TTI50" s="15"/>
      <c r="TTJ50" s="15"/>
      <c r="TTK50" s="171"/>
      <c r="TTL50" s="15"/>
      <c r="TTM50" s="15"/>
      <c r="TTN50" s="15"/>
      <c r="TTO50" s="171"/>
      <c r="TTP50" s="15"/>
      <c r="TTQ50" s="15"/>
      <c r="TTR50" s="15"/>
      <c r="TTS50" s="171"/>
      <c r="TTT50" s="15"/>
      <c r="TTU50" s="15"/>
      <c r="TTV50" s="15"/>
      <c r="TTW50" s="171"/>
      <c r="TTX50" s="15"/>
      <c r="TTY50" s="15"/>
      <c r="TTZ50" s="15"/>
      <c r="TUA50" s="171"/>
      <c r="TUB50" s="15"/>
      <c r="TUC50" s="15"/>
      <c r="TUD50" s="15"/>
      <c r="TUE50" s="171"/>
      <c r="TUF50" s="15"/>
      <c r="TUG50" s="15"/>
      <c r="TUH50" s="15"/>
      <c r="TUI50" s="171"/>
      <c r="TUJ50" s="15"/>
      <c r="TUK50" s="15"/>
      <c r="TUL50" s="15"/>
      <c r="TUM50" s="171"/>
      <c r="TUN50" s="15"/>
      <c r="TUO50" s="15"/>
      <c r="TUP50" s="15"/>
      <c r="TUQ50" s="171"/>
      <c r="TUR50" s="15"/>
      <c r="TUS50" s="15"/>
      <c r="TUT50" s="15"/>
      <c r="TUU50" s="171"/>
      <c r="TUV50" s="15"/>
      <c r="TUW50" s="15"/>
      <c r="TUX50" s="15"/>
      <c r="TUY50" s="171"/>
      <c r="TUZ50" s="15"/>
      <c r="TVA50" s="15"/>
      <c r="TVB50" s="15"/>
      <c r="TVC50" s="171"/>
      <c r="TVD50" s="15"/>
      <c r="TVE50" s="15"/>
      <c r="TVF50" s="15"/>
      <c r="TVG50" s="171"/>
      <c r="TVH50" s="15"/>
      <c r="TVI50" s="15"/>
      <c r="TVJ50" s="15"/>
      <c r="TVK50" s="171"/>
      <c r="TVL50" s="15"/>
      <c r="TVM50" s="15"/>
      <c r="TVN50" s="15"/>
      <c r="TVO50" s="171"/>
      <c r="TVP50" s="15"/>
      <c r="TVQ50" s="15"/>
      <c r="TVR50" s="15"/>
      <c r="TVS50" s="171"/>
      <c r="TVT50" s="15"/>
      <c r="TVU50" s="15"/>
      <c r="TVV50" s="15"/>
      <c r="TVW50" s="171"/>
      <c r="TVX50" s="15"/>
      <c r="TVY50" s="15"/>
      <c r="TVZ50" s="15"/>
      <c r="TWA50" s="171"/>
      <c r="TWB50" s="15"/>
      <c r="TWC50" s="15"/>
      <c r="TWD50" s="15"/>
      <c r="TWE50" s="171"/>
      <c r="TWF50" s="15"/>
      <c r="TWG50" s="15"/>
      <c r="TWH50" s="15"/>
      <c r="TWI50" s="171"/>
      <c r="TWJ50" s="15"/>
      <c r="TWK50" s="15"/>
      <c r="TWL50" s="15"/>
      <c r="TWM50" s="171"/>
      <c r="TWN50" s="15"/>
      <c r="TWO50" s="15"/>
      <c r="TWP50" s="15"/>
      <c r="TWQ50" s="171"/>
      <c r="TWR50" s="15"/>
      <c r="TWS50" s="15"/>
      <c r="TWT50" s="15"/>
      <c r="TWU50" s="171"/>
      <c r="TWV50" s="15"/>
      <c r="TWW50" s="15"/>
      <c r="TWX50" s="15"/>
      <c r="TWY50" s="171"/>
      <c r="TWZ50" s="15"/>
      <c r="TXA50" s="15"/>
      <c r="TXB50" s="15"/>
      <c r="TXC50" s="171"/>
      <c r="TXD50" s="15"/>
      <c r="TXE50" s="15"/>
      <c r="TXF50" s="15"/>
      <c r="TXG50" s="171"/>
      <c r="TXH50" s="15"/>
      <c r="TXI50" s="15"/>
      <c r="TXJ50" s="15"/>
      <c r="TXK50" s="171"/>
      <c r="TXL50" s="15"/>
      <c r="TXM50" s="15"/>
      <c r="TXN50" s="15"/>
      <c r="TXO50" s="171"/>
      <c r="TXP50" s="15"/>
      <c r="TXQ50" s="15"/>
      <c r="TXR50" s="15"/>
      <c r="TXS50" s="171"/>
      <c r="TXT50" s="15"/>
      <c r="TXU50" s="15"/>
      <c r="TXV50" s="15"/>
      <c r="TXW50" s="171"/>
      <c r="TXX50" s="15"/>
      <c r="TXY50" s="15"/>
      <c r="TXZ50" s="15"/>
      <c r="TYA50" s="171"/>
      <c r="TYB50" s="15"/>
      <c r="TYC50" s="15"/>
      <c r="TYD50" s="15"/>
      <c r="TYE50" s="171"/>
      <c r="TYF50" s="15"/>
      <c r="TYG50" s="15"/>
      <c r="TYH50" s="15"/>
      <c r="TYI50" s="171"/>
      <c r="TYJ50" s="15"/>
      <c r="TYK50" s="15"/>
      <c r="TYL50" s="15"/>
      <c r="TYM50" s="171"/>
      <c r="TYN50" s="15"/>
      <c r="TYO50" s="15"/>
      <c r="TYP50" s="15"/>
      <c r="TYQ50" s="171"/>
      <c r="TYR50" s="15"/>
      <c r="TYS50" s="15"/>
      <c r="TYT50" s="15"/>
      <c r="TYU50" s="171"/>
      <c r="TYV50" s="15"/>
      <c r="TYW50" s="15"/>
      <c r="TYX50" s="15"/>
      <c r="TYY50" s="171"/>
      <c r="TYZ50" s="15"/>
      <c r="TZA50" s="15"/>
      <c r="TZB50" s="15"/>
      <c r="TZC50" s="171"/>
      <c r="TZD50" s="15"/>
      <c r="TZE50" s="15"/>
      <c r="TZF50" s="15"/>
      <c r="TZG50" s="171"/>
      <c r="TZH50" s="15"/>
      <c r="TZI50" s="15"/>
      <c r="TZJ50" s="15"/>
      <c r="TZK50" s="171"/>
      <c r="TZL50" s="15"/>
      <c r="TZM50" s="15"/>
      <c r="TZN50" s="15"/>
      <c r="TZO50" s="171"/>
      <c r="TZP50" s="15"/>
      <c r="TZQ50" s="15"/>
      <c r="TZR50" s="15"/>
      <c r="TZS50" s="171"/>
      <c r="TZT50" s="15"/>
      <c r="TZU50" s="15"/>
      <c r="TZV50" s="15"/>
      <c r="TZW50" s="171"/>
      <c r="TZX50" s="15"/>
      <c r="TZY50" s="15"/>
      <c r="TZZ50" s="15"/>
      <c r="UAA50" s="171"/>
      <c r="UAB50" s="15"/>
      <c r="UAC50" s="15"/>
      <c r="UAD50" s="15"/>
      <c r="UAE50" s="171"/>
      <c r="UAF50" s="15"/>
      <c r="UAG50" s="15"/>
      <c r="UAH50" s="15"/>
      <c r="UAI50" s="171"/>
      <c r="UAJ50" s="15"/>
      <c r="UAK50" s="15"/>
      <c r="UAL50" s="15"/>
      <c r="UAM50" s="171"/>
      <c r="UAN50" s="15"/>
      <c r="UAO50" s="15"/>
      <c r="UAP50" s="15"/>
      <c r="UAQ50" s="171"/>
      <c r="UAR50" s="15"/>
      <c r="UAS50" s="15"/>
      <c r="UAT50" s="15"/>
      <c r="UAU50" s="171"/>
      <c r="UAV50" s="15"/>
      <c r="UAW50" s="15"/>
      <c r="UAX50" s="15"/>
      <c r="UAY50" s="171"/>
      <c r="UAZ50" s="15"/>
      <c r="UBA50" s="15"/>
      <c r="UBB50" s="15"/>
      <c r="UBC50" s="171"/>
      <c r="UBD50" s="15"/>
      <c r="UBE50" s="15"/>
      <c r="UBF50" s="15"/>
      <c r="UBG50" s="171"/>
      <c r="UBH50" s="15"/>
      <c r="UBI50" s="15"/>
      <c r="UBJ50" s="15"/>
      <c r="UBK50" s="171"/>
      <c r="UBL50" s="15"/>
      <c r="UBM50" s="15"/>
      <c r="UBN50" s="15"/>
      <c r="UBO50" s="171"/>
      <c r="UBP50" s="15"/>
      <c r="UBQ50" s="15"/>
      <c r="UBR50" s="15"/>
      <c r="UBS50" s="171"/>
      <c r="UBT50" s="15"/>
      <c r="UBU50" s="15"/>
      <c r="UBV50" s="15"/>
      <c r="UBW50" s="171"/>
      <c r="UBX50" s="15"/>
      <c r="UBY50" s="15"/>
      <c r="UBZ50" s="15"/>
      <c r="UCA50" s="171"/>
      <c r="UCB50" s="15"/>
      <c r="UCC50" s="15"/>
      <c r="UCD50" s="15"/>
      <c r="UCE50" s="171"/>
      <c r="UCF50" s="15"/>
      <c r="UCG50" s="15"/>
      <c r="UCH50" s="15"/>
      <c r="UCI50" s="171"/>
      <c r="UCJ50" s="15"/>
      <c r="UCK50" s="15"/>
      <c r="UCL50" s="15"/>
      <c r="UCM50" s="171"/>
      <c r="UCN50" s="15"/>
      <c r="UCO50" s="15"/>
      <c r="UCP50" s="15"/>
      <c r="UCQ50" s="171"/>
      <c r="UCR50" s="15"/>
      <c r="UCS50" s="15"/>
      <c r="UCT50" s="15"/>
      <c r="UCU50" s="171"/>
      <c r="UCV50" s="15"/>
      <c r="UCW50" s="15"/>
      <c r="UCX50" s="15"/>
      <c r="UCY50" s="171"/>
      <c r="UCZ50" s="15"/>
      <c r="UDA50" s="15"/>
      <c r="UDB50" s="15"/>
      <c r="UDC50" s="171"/>
      <c r="UDD50" s="15"/>
      <c r="UDE50" s="15"/>
      <c r="UDF50" s="15"/>
      <c r="UDG50" s="171"/>
      <c r="UDH50" s="15"/>
      <c r="UDI50" s="15"/>
      <c r="UDJ50" s="15"/>
      <c r="UDK50" s="171"/>
      <c r="UDL50" s="15"/>
      <c r="UDM50" s="15"/>
      <c r="UDN50" s="15"/>
      <c r="UDO50" s="171"/>
      <c r="UDP50" s="15"/>
      <c r="UDQ50" s="15"/>
      <c r="UDR50" s="15"/>
      <c r="UDS50" s="171"/>
      <c r="UDT50" s="15"/>
      <c r="UDU50" s="15"/>
      <c r="UDV50" s="15"/>
      <c r="UDW50" s="171"/>
      <c r="UDX50" s="15"/>
      <c r="UDY50" s="15"/>
      <c r="UDZ50" s="15"/>
      <c r="UEA50" s="171"/>
      <c r="UEB50" s="15"/>
      <c r="UEC50" s="15"/>
      <c r="UED50" s="15"/>
      <c r="UEE50" s="171"/>
      <c r="UEF50" s="15"/>
      <c r="UEG50" s="15"/>
      <c r="UEH50" s="15"/>
      <c r="UEI50" s="171"/>
      <c r="UEJ50" s="15"/>
      <c r="UEK50" s="15"/>
      <c r="UEL50" s="15"/>
      <c r="UEM50" s="171"/>
      <c r="UEN50" s="15"/>
      <c r="UEO50" s="15"/>
      <c r="UEP50" s="15"/>
      <c r="UEQ50" s="171"/>
      <c r="UER50" s="15"/>
      <c r="UES50" s="15"/>
      <c r="UET50" s="15"/>
      <c r="UEU50" s="171"/>
      <c r="UEV50" s="15"/>
      <c r="UEW50" s="15"/>
      <c r="UEX50" s="15"/>
      <c r="UEY50" s="171"/>
      <c r="UEZ50" s="15"/>
      <c r="UFA50" s="15"/>
      <c r="UFB50" s="15"/>
      <c r="UFC50" s="171"/>
      <c r="UFD50" s="15"/>
      <c r="UFE50" s="15"/>
      <c r="UFF50" s="15"/>
      <c r="UFG50" s="171"/>
      <c r="UFH50" s="15"/>
      <c r="UFI50" s="15"/>
      <c r="UFJ50" s="15"/>
      <c r="UFK50" s="171"/>
      <c r="UFL50" s="15"/>
      <c r="UFM50" s="15"/>
      <c r="UFN50" s="15"/>
      <c r="UFO50" s="171"/>
      <c r="UFP50" s="15"/>
      <c r="UFQ50" s="15"/>
      <c r="UFR50" s="15"/>
      <c r="UFS50" s="171"/>
      <c r="UFT50" s="15"/>
      <c r="UFU50" s="15"/>
      <c r="UFV50" s="15"/>
      <c r="UFW50" s="171"/>
      <c r="UFX50" s="15"/>
      <c r="UFY50" s="15"/>
      <c r="UFZ50" s="15"/>
      <c r="UGA50" s="171"/>
      <c r="UGB50" s="15"/>
      <c r="UGC50" s="15"/>
      <c r="UGD50" s="15"/>
      <c r="UGE50" s="171"/>
      <c r="UGF50" s="15"/>
      <c r="UGG50" s="15"/>
      <c r="UGH50" s="15"/>
      <c r="UGI50" s="171"/>
      <c r="UGJ50" s="15"/>
      <c r="UGK50" s="15"/>
      <c r="UGL50" s="15"/>
      <c r="UGM50" s="171"/>
      <c r="UGN50" s="15"/>
      <c r="UGO50" s="15"/>
      <c r="UGP50" s="15"/>
      <c r="UGQ50" s="171"/>
      <c r="UGR50" s="15"/>
      <c r="UGS50" s="15"/>
      <c r="UGT50" s="15"/>
      <c r="UGU50" s="171"/>
      <c r="UGV50" s="15"/>
      <c r="UGW50" s="15"/>
      <c r="UGX50" s="15"/>
      <c r="UGY50" s="171"/>
      <c r="UGZ50" s="15"/>
      <c r="UHA50" s="15"/>
      <c r="UHB50" s="15"/>
      <c r="UHC50" s="171"/>
      <c r="UHD50" s="15"/>
      <c r="UHE50" s="15"/>
      <c r="UHF50" s="15"/>
      <c r="UHG50" s="171"/>
      <c r="UHH50" s="15"/>
      <c r="UHI50" s="15"/>
      <c r="UHJ50" s="15"/>
      <c r="UHK50" s="171"/>
      <c r="UHL50" s="15"/>
      <c r="UHM50" s="15"/>
      <c r="UHN50" s="15"/>
      <c r="UHO50" s="171"/>
      <c r="UHP50" s="15"/>
      <c r="UHQ50" s="15"/>
      <c r="UHR50" s="15"/>
      <c r="UHS50" s="171"/>
      <c r="UHT50" s="15"/>
      <c r="UHU50" s="15"/>
      <c r="UHV50" s="15"/>
      <c r="UHW50" s="171"/>
      <c r="UHX50" s="15"/>
      <c r="UHY50" s="15"/>
      <c r="UHZ50" s="15"/>
      <c r="UIA50" s="171"/>
      <c r="UIB50" s="15"/>
      <c r="UIC50" s="15"/>
      <c r="UID50" s="15"/>
      <c r="UIE50" s="171"/>
      <c r="UIF50" s="15"/>
      <c r="UIG50" s="15"/>
      <c r="UIH50" s="15"/>
      <c r="UII50" s="171"/>
      <c r="UIJ50" s="15"/>
      <c r="UIK50" s="15"/>
      <c r="UIL50" s="15"/>
      <c r="UIM50" s="171"/>
      <c r="UIN50" s="15"/>
      <c r="UIO50" s="15"/>
      <c r="UIP50" s="15"/>
      <c r="UIQ50" s="171"/>
      <c r="UIR50" s="15"/>
      <c r="UIS50" s="15"/>
      <c r="UIT50" s="15"/>
      <c r="UIU50" s="171"/>
      <c r="UIV50" s="15"/>
      <c r="UIW50" s="15"/>
      <c r="UIX50" s="15"/>
      <c r="UIY50" s="171"/>
      <c r="UIZ50" s="15"/>
      <c r="UJA50" s="15"/>
      <c r="UJB50" s="15"/>
      <c r="UJC50" s="171"/>
      <c r="UJD50" s="15"/>
      <c r="UJE50" s="15"/>
      <c r="UJF50" s="15"/>
      <c r="UJG50" s="171"/>
      <c r="UJH50" s="15"/>
      <c r="UJI50" s="15"/>
      <c r="UJJ50" s="15"/>
      <c r="UJK50" s="171"/>
      <c r="UJL50" s="15"/>
      <c r="UJM50" s="15"/>
      <c r="UJN50" s="15"/>
      <c r="UJO50" s="171"/>
      <c r="UJP50" s="15"/>
      <c r="UJQ50" s="15"/>
      <c r="UJR50" s="15"/>
      <c r="UJS50" s="171"/>
      <c r="UJT50" s="15"/>
      <c r="UJU50" s="15"/>
      <c r="UJV50" s="15"/>
      <c r="UJW50" s="171"/>
      <c r="UJX50" s="15"/>
      <c r="UJY50" s="15"/>
      <c r="UJZ50" s="15"/>
      <c r="UKA50" s="171"/>
      <c r="UKB50" s="15"/>
      <c r="UKC50" s="15"/>
      <c r="UKD50" s="15"/>
      <c r="UKE50" s="171"/>
      <c r="UKF50" s="15"/>
      <c r="UKG50" s="15"/>
      <c r="UKH50" s="15"/>
      <c r="UKI50" s="171"/>
      <c r="UKJ50" s="15"/>
      <c r="UKK50" s="15"/>
      <c r="UKL50" s="15"/>
      <c r="UKM50" s="171"/>
      <c r="UKN50" s="15"/>
      <c r="UKO50" s="15"/>
      <c r="UKP50" s="15"/>
      <c r="UKQ50" s="171"/>
      <c r="UKR50" s="15"/>
      <c r="UKS50" s="15"/>
      <c r="UKT50" s="15"/>
      <c r="UKU50" s="171"/>
      <c r="UKV50" s="15"/>
      <c r="UKW50" s="15"/>
      <c r="UKX50" s="15"/>
      <c r="UKY50" s="171"/>
      <c r="UKZ50" s="15"/>
      <c r="ULA50" s="15"/>
      <c r="ULB50" s="15"/>
      <c r="ULC50" s="171"/>
      <c r="ULD50" s="15"/>
      <c r="ULE50" s="15"/>
      <c r="ULF50" s="15"/>
      <c r="ULG50" s="171"/>
      <c r="ULH50" s="15"/>
      <c r="ULI50" s="15"/>
      <c r="ULJ50" s="15"/>
      <c r="ULK50" s="171"/>
      <c r="ULL50" s="15"/>
      <c r="ULM50" s="15"/>
      <c r="ULN50" s="15"/>
      <c r="ULO50" s="171"/>
      <c r="ULP50" s="15"/>
      <c r="ULQ50" s="15"/>
      <c r="ULR50" s="15"/>
      <c r="ULS50" s="171"/>
      <c r="ULT50" s="15"/>
      <c r="ULU50" s="15"/>
      <c r="ULV50" s="15"/>
      <c r="ULW50" s="171"/>
      <c r="ULX50" s="15"/>
      <c r="ULY50" s="15"/>
      <c r="ULZ50" s="15"/>
      <c r="UMA50" s="171"/>
      <c r="UMB50" s="15"/>
      <c r="UMC50" s="15"/>
      <c r="UMD50" s="15"/>
      <c r="UME50" s="171"/>
      <c r="UMF50" s="15"/>
      <c r="UMG50" s="15"/>
      <c r="UMH50" s="15"/>
      <c r="UMI50" s="171"/>
      <c r="UMJ50" s="15"/>
      <c r="UMK50" s="15"/>
      <c r="UML50" s="15"/>
      <c r="UMM50" s="171"/>
      <c r="UMN50" s="15"/>
      <c r="UMO50" s="15"/>
      <c r="UMP50" s="15"/>
      <c r="UMQ50" s="171"/>
      <c r="UMR50" s="15"/>
      <c r="UMS50" s="15"/>
      <c r="UMT50" s="15"/>
      <c r="UMU50" s="171"/>
      <c r="UMV50" s="15"/>
      <c r="UMW50" s="15"/>
      <c r="UMX50" s="15"/>
      <c r="UMY50" s="171"/>
      <c r="UMZ50" s="15"/>
      <c r="UNA50" s="15"/>
      <c r="UNB50" s="15"/>
      <c r="UNC50" s="171"/>
      <c r="UND50" s="15"/>
      <c r="UNE50" s="15"/>
      <c r="UNF50" s="15"/>
      <c r="UNG50" s="171"/>
      <c r="UNH50" s="15"/>
      <c r="UNI50" s="15"/>
      <c r="UNJ50" s="15"/>
      <c r="UNK50" s="171"/>
      <c r="UNL50" s="15"/>
      <c r="UNM50" s="15"/>
      <c r="UNN50" s="15"/>
      <c r="UNO50" s="171"/>
      <c r="UNP50" s="15"/>
      <c r="UNQ50" s="15"/>
      <c r="UNR50" s="15"/>
      <c r="UNS50" s="171"/>
      <c r="UNT50" s="15"/>
      <c r="UNU50" s="15"/>
      <c r="UNV50" s="15"/>
      <c r="UNW50" s="171"/>
      <c r="UNX50" s="15"/>
      <c r="UNY50" s="15"/>
      <c r="UNZ50" s="15"/>
      <c r="UOA50" s="171"/>
      <c r="UOB50" s="15"/>
      <c r="UOC50" s="15"/>
      <c r="UOD50" s="15"/>
      <c r="UOE50" s="171"/>
      <c r="UOF50" s="15"/>
      <c r="UOG50" s="15"/>
      <c r="UOH50" s="15"/>
      <c r="UOI50" s="171"/>
      <c r="UOJ50" s="15"/>
      <c r="UOK50" s="15"/>
      <c r="UOL50" s="15"/>
      <c r="UOM50" s="171"/>
      <c r="UON50" s="15"/>
      <c r="UOO50" s="15"/>
      <c r="UOP50" s="15"/>
      <c r="UOQ50" s="171"/>
      <c r="UOR50" s="15"/>
      <c r="UOS50" s="15"/>
      <c r="UOT50" s="15"/>
      <c r="UOU50" s="171"/>
      <c r="UOV50" s="15"/>
      <c r="UOW50" s="15"/>
      <c r="UOX50" s="15"/>
      <c r="UOY50" s="171"/>
      <c r="UOZ50" s="15"/>
      <c r="UPA50" s="15"/>
      <c r="UPB50" s="15"/>
      <c r="UPC50" s="171"/>
      <c r="UPD50" s="15"/>
      <c r="UPE50" s="15"/>
      <c r="UPF50" s="15"/>
      <c r="UPG50" s="171"/>
      <c r="UPH50" s="15"/>
      <c r="UPI50" s="15"/>
      <c r="UPJ50" s="15"/>
      <c r="UPK50" s="171"/>
      <c r="UPL50" s="15"/>
      <c r="UPM50" s="15"/>
      <c r="UPN50" s="15"/>
      <c r="UPO50" s="171"/>
      <c r="UPP50" s="15"/>
      <c r="UPQ50" s="15"/>
      <c r="UPR50" s="15"/>
      <c r="UPS50" s="171"/>
      <c r="UPT50" s="15"/>
      <c r="UPU50" s="15"/>
      <c r="UPV50" s="15"/>
      <c r="UPW50" s="171"/>
      <c r="UPX50" s="15"/>
      <c r="UPY50" s="15"/>
      <c r="UPZ50" s="15"/>
      <c r="UQA50" s="171"/>
      <c r="UQB50" s="15"/>
      <c r="UQC50" s="15"/>
      <c r="UQD50" s="15"/>
      <c r="UQE50" s="171"/>
      <c r="UQF50" s="15"/>
      <c r="UQG50" s="15"/>
      <c r="UQH50" s="15"/>
      <c r="UQI50" s="171"/>
      <c r="UQJ50" s="15"/>
      <c r="UQK50" s="15"/>
      <c r="UQL50" s="15"/>
      <c r="UQM50" s="171"/>
      <c r="UQN50" s="15"/>
      <c r="UQO50" s="15"/>
      <c r="UQP50" s="15"/>
      <c r="UQQ50" s="171"/>
      <c r="UQR50" s="15"/>
      <c r="UQS50" s="15"/>
      <c r="UQT50" s="15"/>
      <c r="UQU50" s="171"/>
      <c r="UQV50" s="15"/>
      <c r="UQW50" s="15"/>
      <c r="UQX50" s="15"/>
      <c r="UQY50" s="171"/>
      <c r="UQZ50" s="15"/>
      <c r="URA50" s="15"/>
      <c r="URB50" s="15"/>
      <c r="URC50" s="171"/>
      <c r="URD50" s="15"/>
      <c r="URE50" s="15"/>
      <c r="URF50" s="15"/>
      <c r="URG50" s="171"/>
      <c r="URH50" s="15"/>
      <c r="URI50" s="15"/>
      <c r="URJ50" s="15"/>
      <c r="URK50" s="171"/>
      <c r="URL50" s="15"/>
      <c r="URM50" s="15"/>
      <c r="URN50" s="15"/>
      <c r="URO50" s="171"/>
      <c r="URP50" s="15"/>
      <c r="URQ50" s="15"/>
      <c r="URR50" s="15"/>
      <c r="URS50" s="171"/>
      <c r="URT50" s="15"/>
      <c r="URU50" s="15"/>
      <c r="URV50" s="15"/>
      <c r="URW50" s="171"/>
      <c r="URX50" s="15"/>
      <c r="URY50" s="15"/>
      <c r="URZ50" s="15"/>
      <c r="USA50" s="171"/>
      <c r="USB50" s="15"/>
      <c r="USC50" s="15"/>
      <c r="USD50" s="15"/>
      <c r="USE50" s="171"/>
      <c r="USF50" s="15"/>
      <c r="USG50" s="15"/>
      <c r="USH50" s="15"/>
      <c r="USI50" s="171"/>
      <c r="USJ50" s="15"/>
      <c r="USK50" s="15"/>
      <c r="USL50" s="15"/>
      <c r="USM50" s="171"/>
      <c r="USN50" s="15"/>
      <c r="USO50" s="15"/>
      <c r="USP50" s="15"/>
      <c r="USQ50" s="171"/>
      <c r="USR50" s="15"/>
      <c r="USS50" s="15"/>
      <c r="UST50" s="15"/>
      <c r="USU50" s="171"/>
      <c r="USV50" s="15"/>
      <c r="USW50" s="15"/>
      <c r="USX50" s="15"/>
      <c r="USY50" s="171"/>
      <c r="USZ50" s="15"/>
      <c r="UTA50" s="15"/>
      <c r="UTB50" s="15"/>
      <c r="UTC50" s="171"/>
      <c r="UTD50" s="15"/>
      <c r="UTE50" s="15"/>
      <c r="UTF50" s="15"/>
      <c r="UTG50" s="171"/>
      <c r="UTH50" s="15"/>
      <c r="UTI50" s="15"/>
      <c r="UTJ50" s="15"/>
      <c r="UTK50" s="171"/>
      <c r="UTL50" s="15"/>
      <c r="UTM50" s="15"/>
      <c r="UTN50" s="15"/>
      <c r="UTO50" s="171"/>
      <c r="UTP50" s="15"/>
      <c r="UTQ50" s="15"/>
      <c r="UTR50" s="15"/>
      <c r="UTS50" s="171"/>
      <c r="UTT50" s="15"/>
      <c r="UTU50" s="15"/>
      <c r="UTV50" s="15"/>
      <c r="UTW50" s="171"/>
      <c r="UTX50" s="15"/>
      <c r="UTY50" s="15"/>
      <c r="UTZ50" s="15"/>
      <c r="UUA50" s="171"/>
      <c r="UUB50" s="15"/>
      <c r="UUC50" s="15"/>
      <c r="UUD50" s="15"/>
      <c r="UUE50" s="171"/>
      <c r="UUF50" s="15"/>
      <c r="UUG50" s="15"/>
      <c r="UUH50" s="15"/>
      <c r="UUI50" s="171"/>
      <c r="UUJ50" s="15"/>
      <c r="UUK50" s="15"/>
      <c r="UUL50" s="15"/>
      <c r="UUM50" s="171"/>
      <c r="UUN50" s="15"/>
      <c r="UUO50" s="15"/>
      <c r="UUP50" s="15"/>
      <c r="UUQ50" s="171"/>
      <c r="UUR50" s="15"/>
      <c r="UUS50" s="15"/>
      <c r="UUT50" s="15"/>
      <c r="UUU50" s="171"/>
      <c r="UUV50" s="15"/>
      <c r="UUW50" s="15"/>
      <c r="UUX50" s="15"/>
      <c r="UUY50" s="171"/>
      <c r="UUZ50" s="15"/>
      <c r="UVA50" s="15"/>
      <c r="UVB50" s="15"/>
      <c r="UVC50" s="171"/>
      <c r="UVD50" s="15"/>
      <c r="UVE50" s="15"/>
      <c r="UVF50" s="15"/>
      <c r="UVG50" s="171"/>
      <c r="UVH50" s="15"/>
      <c r="UVI50" s="15"/>
      <c r="UVJ50" s="15"/>
      <c r="UVK50" s="171"/>
      <c r="UVL50" s="15"/>
      <c r="UVM50" s="15"/>
      <c r="UVN50" s="15"/>
      <c r="UVO50" s="171"/>
      <c r="UVP50" s="15"/>
      <c r="UVQ50" s="15"/>
      <c r="UVR50" s="15"/>
      <c r="UVS50" s="171"/>
      <c r="UVT50" s="15"/>
      <c r="UVU50" s="15"/>
      <c r="UVV50" s="15"/>
      <c r="UVW50" s="171"/>
      <c r="UVX50" s="15"/>
      <c r="UVY50" s="15"/>
      <c r="UVZ50" s="15"/>
      <c r="UWA50" s="171"/>
      <c r="UWB50" s="15"/>
      <c r="UWC50" s="15"/>
      <c r="UWD50" s="15"/>
      <c r="UWE50" s="171"/>
      <c r="UWF50" s="15"/>
      <c r="UWG50" s="15"/>
      <c r="UWH50" s="15"/>
      <c r="UWI50" s="171"/>
      <c r="UWJ50" s="15"/>
      <c r="UWK50" s="15"/>
      <c r="UWL50" s="15"/>
      <c r="UWM50" s="171"/>
      <c r="UWN50" s="15"/>
      <c r="UWO50" s="15"/>
      <c r="UWP50" s="15"/>
      <c r="UWQ50" s="171"/>
      <c r="UWR50" s="15"/>
      <c r="UWS50" s="15"/>
      <c r="UWT50" s="15"/>
      <c r="UWU50" s="171"/>
      <c r="UWV50" s="15"/>
      <c r="UWW50" s="15"/>
      <c r="UWX50" s="15"/>
      <c r="UWY50" s="171"/>
      <c r="UWZ50" s="15"/>
      <c r="UXA50" s="15"/>
      <c r="UXB50" s="15"/>
      <c r="UXC50" s="171"/>
      <c r="UXD50" s="15"/>
      <c r="UXE50" s="15"/>
      <c r="UXF50" s="15"/>
      <c r="UXG50" s="171"/>
      <c r="UXH50" s="15"/>
      <c r="UXI50" s="15"/>
      <c r="UXJ50" s="15"/>
      <c r="UXK50" s="171"/>
      <c r="UXL50" s="15"/>
      <c r="UXM50" s="15"/>
      <c r="UXN50" s="15"/>
      <c r="UXO50" s="171"/>
      <c r="UXP50" s="15"/>
      <c r="UXQ50" s="15"/>
      <c r="UXR50" s="15"/>
      <c r="UXS50" s="171"/>
      <c r="UXT50" s="15"/>
      <c r="UXU50" s="15"/>
      <c r="UXV50" s="15"/>
      <c r="UXW50" s="171"/>
      <c r="UXX50" s="15"/>
      <c r="UXY50" s="15"/>
      <c r="UXZ50" s="15"/>
      <c r="UYA50" s="171"/>
      <c r="UYB50" s="15"/>
      <c r="UYC50" s="15"/>
      <c r="UYD50" s="15"/>
      <c r="UYE50" s="171"/>
      <c r="UYF50" s="15"/>
      <c r="UYG50" s="15"/>
      <c r="UYH50" s="15"/>
      <c r="UYI50" s="171"/>
      <c r="UYJ50" s="15"/>
      <c r="UYK50" s="15"/>
      <c r="UYL50" s="15"/>
      <c r="UYM50" s="171"/>
      <c r="UYN50" s="15"/>
      <c r="UYO50" s="15"/>
      <c r="UYP50" s="15"/>
      <c r="UYQ50" s="171"/>
      <c r="UYR50" s="15"/>
      <c r="UYS50" s="15"/>
      <c r="UYT50" s="15"/>
      <c r="UYU50" s="171"/>
      <c r="UYV50" s="15"/>
      <c r="UYW50" s="15"/>
      <c r="UYX50" s="15"/>
      <c r="UYY50" s="171"/>
      <c r="UYZ50" s="15"/>
      <c r="UZA50" s="15"/>
      <c r="UZB50" s="15"/>
      <c r="UZC50" s="171"/>
      <c r="UZD50" s="15"/>
      <c r="UZE50" s="15"/>
      <c r="UZF50" s="15"/>
      <c r="UZG50" s="171"/>
      <c r="UZH50" s="15"/>
      <c r="UZI50" s="15"/>
      <c r="UZJ50" s="15"/>
      <c r="UZK50" s="171"/>
      <c r="UZL50" s="15"/>
      <c r="UZM50" s="15"/>
      <c r="UZN50" s="15"/>
      <c r="UZO50" s="171"/>
      <c r="UZP50" s="15"/>
      <c r="UZQ50" s="15"/>
      <c r="UZR50" s="15"/>
      <c r="UZS50" s="171"/>
      <c r="UZT50" s="15"/>
      <c r="UZU50" s="15"/>
      <c r="UZV50" s="15"/>
      <c r="UZW50" s="171"/>
      <c r="UZX50" s="15"/>
      <c r="UZY50" s="15"/>
      <c r="UZZ50" s="15"/>
      <c r="VAA50" s="171"/>
      <c r="VAB50" s="15"/>
      <c r="VAC50" s="15"/>
      <c r="VAD50" s="15"/>
      <c r="VAE50" s="171"/>
      <c r="VAF50" s="15"/>
      <c r="VAG50" s="15"/>
      <c r="VAH50" s="15"/>
      <c r="VAI50" s="171"/>
      <c r="VAJ50" s="15"/>
      <c r="VAK50" s="15"/>
      <c r="VAL50" s="15"/>
      <c r="VAM50" s="171"/>
      <c r="VAN50" s="15"/>
      <c r="VAO50" s="15"/>
      <c r="VAP50" s="15"/>
      <c r="VAQ50" s="171"/>
      <c r="VAR50" s="15"/>
      <c r="VAS50" s="15"/>
      <c r="VAT50" s="15"/>
      <c r="VAU50" s="171"/>
      <c r="VAV50" s="15"/>
      <c r="VAW50" s="15"/>
      <c r="VAX50" s="15"/>
      <c r="VAY50" s="171"/>
      <c r="VAZ50" s="15"/>
      <c r="VBA50" s="15"/>
      <c r="VBB50" s="15"/>
      <c r="VBC50" s="171"/>
      <c r="VBD50" s="15"/>
      <c r="VBE50" s="15"/>
      <c r="VBF50" s="15"/>
      <c r="VBG50" s="171"/>
      <c r="VBH50" s="15"/>
      <c r="VBI50" s="15"/>
      <c r="VBJ50" s="15"/>
      <c r="VBK50" s="171"/>
      <c r="VBL50" s="15"/>
      <c r="VBM50" s="15"/>
      <c r="VBN50" s="15"/>
      <c r="VBO50" s="171"/>
      <c r="VBP50" s="15"/>
      <c r="VBQ50" s="15"/>
      <c r="VBR50" s="15"/>
      <c r="VBS50" s="171"/>
      <c r="VBT50" s="15"/>
      <c r="VBU50" s="15"/>
      <c r="VBV50" s="15"/>
      <c r="VBW50" s="171"/>
      <c r="VBX50" s="15"/>
      <c r="VBY50" s="15"/>
      <c r="VBZ50" s="15"/>
      <c r="VCA50" s="171"/>
      <c r="VCB50" s="15"/>
      <c r="VCC50" s="15"/>
      <c r="VCD50" s="15"/>
      <c r="VCE50" s="171"/>
      <c r="VCF50" s="15"/>
      <c r="VCG50" s="15"/>
      <c r="VCH50" s="15"/>
      <c r="VCI50" s="171"/>
      <c r="VCJ50" s="15"/>
      <c r="VCK50" s="15"/>
      <c r="VCL50" s="15"/>
      <c r="VCM50" s="171"/>
      <c r="VCN50" s="15"/>
      <c r="VCO50" s="15"/>
      <c r="VCP50" s="15"/>
      <c r="VCQ50" s="171"/>
      <c r="VCR50" s="15"/>
      <c r="VCS50" s="15"/>
      <c r="VCT50" s="15"/>
      <c r="VCU50" s="171"/>
      <c r="VCV50" s="15"/>
      <c r="VCW50" s="15"/>
      <c r="VCX50" s="15"/>
      <c r="VCY50" s="171"/>
      <c r="VCZ50" s="15"/>
      <c r="VDA50" s="15"/>
      <c r="VDB50" s="15"/>
      <c r="VDC50" s="171"/>
      <c r="VDD50" s="15"/>
      <c r="VDE50" s="15"/>
      <c r="VDF50" s="15"/>
      <c r="VDG50" s="171"/>
      <c r="VDH50" s="15"/>
      <c r="VDI50" s="15"/>
      <c r="VDJ50" s="15"/>
      <c r="VDK50" s="171"/>
      <c r="VDL50" s="15"/>
      <c r="VDM50" s="15"/>
      <c r="VDN50" s="15"/>
      <c r="VDO50" s="171"/>
      <c r="VDP50" s="15"/>
      <c r="VDQ50" s="15"/>
      <c r="VDR50" s="15"/>
      <c r="VDS50" s="171"/>
      <c r="VDT50" s="15"/>
      <c r="VDU50" s="15"/>
      <c r="VDV50" s="15"/>
      <c r="VDW50" s="171"/>
      <c r="VDX50" s="15"/>
      <c r="VDY50" s="15"/>
      <c r="VDZ50" s="15"/>
      <c r="VEA50" s="171"/>
      <c r="VEB50" s="15"/>
      <c r="VEC50" s="15"/>
      <c r="VED50" s="15"/>
      <c r="VEE50" s="171"/>
      <c r="VEF50" s="15"/>
      <c r="VEG50" s="15"/>
      <c r="VEH50" s="15"/>
      <c r="VEI50" s="171"/>
      <c r="VEJ50" s="15"/>
      <c r="VEK50" s="15"/>
      <c r="VEL50" s="15"/>
      <c r="VEM50" s="171"/>
      <c r="VEN50" s="15"/>
      <c r="VEO50" s="15"/>
      <c r="VEP50" s="15"/>
      <c r="VEQ50" s="171"/>
      <c r="VER50" s="15"/>
      <c r="VES50" s="15"/>
      <c r="VET50" s="15"/>
      <c r="VEU50" s="171"/>
      <c r="VEV50" s="15"/>
      <c r="VEW50" s="15"/>
      <c r="VEX50" s="15"/>
      <c r="VEY50" s="171"/>
      <c r="VEZ50" s="15"/>
      <c r="VFA50" s="15"/>
      <c r="VFB50" s="15"/>
      <c r="VFC50" s="171"/>
      <c r="VFD50" s="15"/>
      <c r="VFE50" s="15"/>
      <c r="VFF50" s="15"/>
      <c r="VFG50" s="171"/>
      <c r="VFH50" s="15"/>
      <c r="VFI50" s="15"/>
      <c r="VFJ50" s="15"/>
      <c r="VFK50" s="171"/>
      <c r="VFL50" s="15"/>
      <c r="VFM50" s="15"/>
      <c r="VFN50" s="15"/>
      <c r="VFO50" s="171"/>
      <c r="VFP50" s="15"/>
      <c r="VFQ50" s="15"/>
      <c r="VFR50" s="15"/>
      <c r="VFS50" s="171"/>
      <c r="VFT50" s="15"/>
      <c r="VFU50" s="15"/>
      <c r="VFV50" s="15"/>
      <c r="VFW50" s="171"/>
      <c r="VFX50" s="15"/>
      <c r="VFY50" s="15"/>
      <c r="VFZ50" s="15"/>
      <c r="VGA50" s="171"/>
      <c r="VGB50" s="15"/>
      <c r="VGC50" s="15"/>
      <c r="VGD50" s="15"/>
      <c r="VGE50" s="171"/>
      <c r="VGF50" s="15"/>
      <c r="VGG50" s="15"/>
      <c r="VGH50" s="15"/>
      <c r="VGI50" s="171"/>
      <c r="VGJ50" s="15"/>
      <c r="VGK50" s="15"/>
      <c r="VGL50" s="15"/>
      <c r="VGM50" s="171"/>
      <c r="VGN50" s="15"/>
      <c r="VGO50" s="15"/>
      <c r="VGP50" s="15"/>
      <c r="VGQ50" s="171"/>
      <c r="VGR50" s="15"/>
      <c r="VGS50" s="15"/>
      <c r="VGT50" s="15"/>
      <c r="VGU50" s="171"/>
      <c r="VGV50" s="15"/>
      <c r="VGW50" s="15"/>
      <c r="VGX50" s="15"/>
      <c r="VGY50" s="171"/>
      <c r="VGZ50" s="15"/>
      <c r="VHA50" s="15"/>
      <c r="VHB50" s="15"/>
      <c r="VHC50" s="171"/>
      <c r="VHD50" s="15"/>
      <c r="VHE50" s="15"/>
      <c r="VHF50" s="15"/>
      <c r="VHG50" s="171"/>
      <c r="VHH50" s="15"/>
      <c r="VHI50" s="15"/>
      <c r="VHJ50" s="15"/>
      <c r="VHK50" s="171"/>
      <c r="VHL50" s="15"/>
      <c r="VHM50" s="15"/>
      <c r="VHN50" s="15"/>
      <c r="VHO50" s="171"/>
      <c r="VHP50" s="15"/>
      <c r="VHQ50" s="15"/>
      <c r="VHR50" s="15"/>
      <c r="VHS50" s="171"/>
      <c r="VHT50" s="15"/>
      <c r="VHU50" s="15"/>
      <c r="VHV50" s="15"/>
      <c r="VHW50" s="171"/>
      <c r="VHX50" s="15"/>
      <c r="VHY50" s="15"/>
      <c r="VHZ50" s="15"/>
      <c r="VIA50" s="171"/>
      <c r="VIB50" s="15"/>
      <c r="VIC50" s="15"/>
      <c r="VID50" s="15"/>
      <c r="VIE50" s="171"/>
      <c r="VIF50" s="15"/>
      <c r="VIG50" s="15"/>
      <c r="VIH50" s="15"/>
      <c r="VII50" s="171"/>
      <c r="VIJ50" s="15"/>
      <c r="VIK50" s="15"/>
      <c r="VIL50" s="15"/>
      <c r="VIM50" s="171"/>
      <c r="VIN50" s="15"/>
      <c r="VIO50" s="15"/>
      <c r="VIP50" s="15"/>
      <c r="VIQ50" s="171"/>
      <c r="VIR50" s="15"/>
      <c r="VIS50" s="15"/>
      <c r="VIT50" s="15"/>
      <c r="VIU50" s="171"/>
      <c r="VIV50" s="15"/>
      <c r="VIW50" s="15"/>
      <c r="VIX50" s="15"/>
      <c r="VIY50" s="171"/>
      <c r="VIZ50" s="15"/>
      <c r="VJA50" s="15"/>
      <c r="VJB50" s="15"/>
      <c r="VJC50" s="171"/>
      <c r="VJD50" s="15"/>
      <c r="VJE50" s="15"/>
      <c r="VJF50" s="15"/>
      <c r="VJG50" s="171"/>
      <c r="VJH50" s="15"/>
      <c r="VJI50" s="15"/>
      <c r="VJJ50" s="15"/>
      <c r="VJK50" s="171"/>
      <c r="VJL50" s="15"/>
      <c r="VJM50" s="15"/>
      <c r="VJN50" s="15"/>
      <c r="VJO50" s="171"/>
      <c r="VJP50" s="15"/>
      <c r="VJQ50" s="15"/>
      <c r="VJR50" s="15"/>
      <c r="VJS50" s="171"/>
      <c r="VJT50" s="15"/>
      <c r="VJU50" s="15"/>
      <c r="VJV50" s="15"/>
      <c r="VJW50" s="171"/>
      <c r="VJX50" s="15"/>
      <c r="VJY50" s="15"/>
      <c r="VJZ50" s="15"/>
      <c r="VKA50" s="171"/>
      <c r="VKB50" s="15"/>
      <c r="VKC50" s="15"/>
      <c r="VKD50" s="15"/>
      <c r="VKE50" s="171"/>
      <c r="VKF50" s="15"/>
      <c r="VKG50" s="15"/>
      <c r="VKH50" s="15"/>
      <c r="VKI50" s="171"/>
      <c r="VKJ50" s="15"/>
      <c r="VKK50" s="15"/>
      <c r="VKL50" s="15"/>
      <c r="VKM50" s="171"/>
      <c r="VKN50" s="15"/>
      <c r="VKO50" s="15"/>
      <c r="VKP50" s="15"/>
      <c r="VKQ50" s="171"/>
      <c r="VKR50" s="15"/>
      <c r="VKS50" s="15"/>
      <c r="VKT50" s="15"/>
      <c r="VKU50" s="171"/>
      <c r="VKV50" s="15"/>
      <c r="VKW50" s="15"/>
      <c r="VKX50" s="15"/>
      <c r="VKY50" s="171"/>
      <c r="VKZ50" s="15"/>
      <c r="VLA50" s="15"/>
      <c r="VLB50" s="15"/>
      <c r="VLC50" s="171"/>
      <c r="VLD50" s="15"/>
      <c r="VLE50" s="15"/>
      <c r="VLF50" s="15"/>
      <c r="VLG50" s="171"/>
      <c r="VLH50" s="15"/>
      <c r="VLI50" s="15"/>
      <c r="VLJ50" s="15"/>
      <c r="VLK50" s="171"/>
      <c r="VLL50" s="15"/>
      <c r="VLM50" s="15"/>
      <c r="VLN50" s="15"/>
      <c r="VLO50" s="171"/>
      <c r="VLP50" s="15"/>
      <c r="VLQ50" s="15"/>
      <c r="VLR50" s="15"/>
      <c r="VLS50" s="171"/>
      <c r="VLT50" s="15"/>
      <c r="VLU50" s="15"/>
      <c r="VLV50" s="15"/>
      <c r="VLW50" s="171"/>
      <c r="VLX50" s="15"/>
      <c r="VLY50" s="15"/>
      <c r="VLZ50" s="15"/>
      <c r="VMA50" s="171"/>
      <c r="VMB50" s="15"/>
      <c r="VMC50" s="15"/>
      <c r="VMD50" s="15"/>
      <c r="VME50" s="171"/>
      <c r="VMF50" s="15"/>
      <c r="VMG50" s="15"/>
      <c r="VMH50" s="15"/>
      <c r="VMI50" s="171"/>
      <c r="VMJ50" s="15"/>
      <c r="VMK50" s="15"/>
      <c r="VML50" s="15"/>
      <c r="VMM50" s="171"/>
      <c r="VMN50" s="15"/>
      <c r="VMO50" s="15"/>
      <c r="VMP50" s="15"/>
      <c r="VMQ50" s="171"/>
      <c r="VMR50" s="15"/>
      <c r="VMS50" s="15"/>
      <c r="VMT50" s="15"/>
      <c r="VMU50" s="171"/>
      <c r="VMV50" s="15"/>
      <c r="VMW50" s="15"/>
      <c r="VMX50" s="15"/>
      <c r="VMY50" s="171"/>
      <c r="VMZ50" s="15"/>
      <c r="VNA50" s="15"/>
      <c r="VNB50" s="15"/>
      <c r="VNC50" s="171"/>
      <c r="VND50" s="15"/>
      <c r="VNE50" s="15"/>
      <c r="VNF50" s="15"/>
      <c r="VNG50" s="171"/>
      <c r="VNH50" s="15"/>
      <c r="VNI50" s="15"/>
      <c r="VNJ50" s="15"/>
      <c r="VNK50" s="171"/>
      <c r="VNL50" s="15"/>
      <c r="VNM50" s="15"/>
      <c r="VNN50" s="15"/>
      <c r="VNO50" s="171"/>
      <c r="VNP50" s="15"/>
      <c r="VNQ50" s="15"/>
      <c r="VNR50" s="15"/>
      <c r="VNS50" s="171"/>
      <c r="VNT50" s="15"/>
      <c r="VNU50" s="15"/>
      <c r="VNV50" s="15"/>
      <c r="VNW50" s="171"/>
      <c r="VNX50" s="15"/>
      <c r="VNY50" s="15"/>
      <c r="VNZ50" s="15"/>
      <c r="VOA50" s="171"/>
      <c r="VOB50" s="15"/>
      <c r="VOC50" s="15"/>
      <c r="VOD50" s="15"/>
      <c r="VOE50" s="171"/>
      <c r="VOF50" s="15"/>
      <c r="VOG50" s="15"/>
      <c r="VOH50" s="15"/>
      <c r="VOI50" s="171"/>
      <c r="VOJ50" s="15"/>
      <c r="VOK50" s="15"/>
      <c r="VOL50" s="15"/>
      <c r="VOM50" s="171"/>
      <c r="VON50" s="15"/>
      <c r="VOO50" s="15"/>
      <c r="VOP50" s="15"/>
      <c r="VOQ50" s="171"/>
      <c r="VOR50" s="15"/>
      <c r="VOS50" s="15"/>
      <c r="VOT50" s="15"/>
      <c r="VOU50" s="171"/>
      <c r="VOV50" s="15"/>
      <c r="VOW50" s="15"/>
      <c r="VOX50" s="15"/>
      <c r="VOY50" s="171"/>
      <c r="VOZ50" s="15"/>
      <c r="VPA50" s="15"/>
      <c r="VPB50" s="15"/>
      <c r="VPC50" s="171"/>
      <c r="VPD50" s="15"/>
      <c r="VPE50" s="15"/>
      <c r="VPF50" s="15"/>
      <c r="VPG50" s="171"/>
      <c r="VPH50" s="15"/>
      <c r="VPI50" s="15"/>
      <c r="VPJ50" s="15"/>
      <c r="VPK50" s="171"/>
      <c r="VPL50" s="15"/>
      <c r="VPM50" s="15"/>
      <c r="VPN50" s="15"/>
      <c r="VPO50" s="171"/>
      <c r="VPP50" s="15"/>
      <c r="VPQ50" s="15"/>
      <c r="VPR50" s="15"/>
      <c r="VPS50" s="171"/>
      <c r="VPT50" s="15"/>
      <c r="VPU50" s="15"/>
      <c r="VPV50" s="15"/>
      <c r="VPW50" s="171"/>
      <c r="VPX50" s="15"/>
      <c r="VPY50" s="15"/>
      <c r="VPZ50" s="15"/>
      <c r="VQA50" s="171"/>
      <c r="VQB50" s="15"/>
      <c r="VQC50" s="15"/>
      <c r="VQD50" s="15"/>
      <c r="VQE50" s="171"/>
      <c r="VQF50" s="15"/>
      <c r="VQG50" s="15"/>
      <c r="VQH50" s="15"/>
      <c r="VQI50" s="171"/>
      <c r="VQJ50" s="15"/>
      <c r="VQK50" s="15"/>
      <c r="VQL50" s="15"/>
      <c r="VQM50" s="171"/>
      <c r="VQN50" s="15"/>
      <c r="VQO50" s="15"/>
      <c r="VQP50" s="15"/>
      <c r="VQQ50" s="171"/>
      <c r="VQR50" s="15"/>
      <c r="VQS50" s="15"/>
      <c r="VQT50" s="15"/>
      <c r="VQU50" s="171"/>
      <c r="VQV50" s="15"/>
      <c r="VQW50" s="15"/>
      <c r="VQX50" s="15"/>
      <c r="VQY50" s="171"/>
      <c r="VQZ50" s="15"/>
      <c r="VRA50" s="15"/>
      <c r="VRB50" s="15"/>
      <c r="VRC50" s="171"/>
      <c r="VRD50" s="15"/>
      <c r="VRE50" s="15"/>
      <c r="VRF50" s="15"/>
      <c r="VRG50" s="171"/>
      <c r="VRH50" s="15"/>
      <c r="VRI50" s="15"/>
      <c r="VRJ50" s="15"/>
      <c r="VRK50" s="171"/>
      <c r="VRL50" s="15"/>
      <c r="VRM50" s="15"/>
      <c r="VRN50" s="15"/>
      <c r="VRO50" s="171"/>
      <c r="VRP50" s="15"/>
      <c r="VRQ50" s="15"/>
      <c r="VRR50" s="15"/>
      <c r="VRS50" s="171"/>
      <c r="VRT50" s="15"/>
      <c r="VRU50" s="15"/>
      <c r="VRV50" s="15"/>
      <c r="VRW50" s="171"/>
      <c r="VRX50" s="15"/>
      <c r="VRY50" s="15"/>
      <c r="VRZ50" s="15"/>
      <c r="VSA50" s="171"/>
      <c r="VSB50" s="15"/>
      <c r="VSC50" s="15"/>
      <c r="VSD50" s="15"/>
      <c r="VSE50" s="171"/>
      <c r="VSF50" s="15"/>
      <c r="VSG50" s="15"/>
      <c r="VSH50" s="15"/>
      <c r="VSI50" s="171"/>
      <c r="VSJ50" s="15"/>
      <c r="VSK50" s="15"/>
      <c r="VSL50" s="15"/>
      <c r="VSM50" s="171"/>
      <c r="VSN50" s="15"/>
      <c r="VSO50" s="15"/>
      <c r="VSP50" s="15"/>
      <c r="VSQ50" s="171"/>
      <c r="VSR50" s="15"/>
      <c r="VSS50" s="15"/>
      <c r="VST50" s="15"/>
      <c r="VSU50" s="171"/>
      <c r="VSV50" s="15"/>
      <c r="VSW50" s="15"/>
      <c r="VSX50" s="15"/>
      <c r="VSY50" s="171"/>
      <c r="VSZ50" s="15"/>
      <c r="VTA50" s="15"/>
      <c r="VTB50" s="15"/>
      <c r="VTC50" s="171"/>
      <c r="VTD50" s="15"/>
      <c r="VTE50" s="15"/>
      <c r="VTF50" s="15"/>
      <c r="VTG50" s="171"/>
      <c r="VTH50" s="15"/>
      <c r="VTI50" s="15"/>
      <c r="VTJ50" s="15"/>
      <c r="VTK50" s="171"/>
      <c r="VTL50" s="15"/>
      <c r="VTM50" s="15"/>
      <c r="VTN50" s="15"/>
      <c r="VTO50" s="171"/>
      <c r="VTP50" s="15"/>
      <c r="VTQ50" s="15"/>
      <c r="VTR50" s="15"/>
      <c r="VTS50" s="171"/>
      <c r="VTT50" s="15"/>
      <c r="VTU50" s="15"/>
      <c r="VTV50" s="15"/>
      <c r="VTW50" s="171"/>
      <c r="VTX50" s="15"/>
      <c r="VTY50" s="15"/>
      <c r="VTZ50" s="15"/>
      <c r="VUA50" s="171"/>
      <c r="VUB50" s="15"/>
      <c r="VUC50" s="15"/>
      <c r="VUD50" s="15"/>
      <c r="VUE50" s="171"/>
      <c r="VUF50" s="15"/>
      <c r="VUG50" s="15"/>
      <c r="VUH50" s="15"/>
      <c r="VUI50" s="171"/>
      <c r="VUJ50" s="15"/>
      <c r="VUK50" s="15"/>
      <c r="VUL50" s="15"/>
      <c r="VUM50" s="171"/>
      <c r="VUN50" s="15"/>
      <c r="VUO50" s="15"/>
      <c r="VUP50" s="15"/>
      <c r="VUQ50" s="171"/>
      <c r="VUR50" s="15"/>
      <c r="VUS50" s="15"/>
      <c r="VUT50" s="15"/>
      <c r="VUU50" s="171"/>
      <c r="VUV50" s="15"/>
      <c r="VUW50" s="15"/>
      <c r="VUX50" s="15"/>
      <c r="VUY50" s="171"/>
      <c r="VUZ50" s="15"/>
      <c r="VVA50" s="15"/>
      <c r="VVB50" s="15"/>
      <c r="VVC50" s="171"/>
      <c r="VVD50" s="15"/>
      <c r="VVE50" s="15"/>
      <c r="VVF50" s="15"/>
      <c r="VVG50" s="171"/>
      <c r="VVH50" s="15"/>
      <c r="VVI50" s="15"/>
      <c r="VVJ50" s="15"/>
      <c r="VVK50" s="171"/>
      <c r="VVL50" s="15"/>
      <c r="VVM50" s="15"/>
      <c r="VVN50" s="15"/>
      <c r="VVO50" s="171"/>
      <c r="VVP50" s="15"/>
      <c r="VVQ50" s="15"/>
      <c r="VVR50" s="15"/>
      <c r="VVS50" s="171"/>
      <c r="VVT50" s="15"/>
      <c r="VVU50" s="15"/>
      <c r="VVV50" s="15"/>
      <c r="VVW50" s="171"/>
      <c r="VVX50" s="15"/>
      <c r="VVY50" s="15"/>
      <c r="VVZ50" s="15"/>
      <c r="VWA50" s="171"/>
      <c r="VWB50" s="15"/>
      <c r="VWC50" s="15"/>
      <c r="VWD50" s="15"/>
      <c r="VWE50" s="171"/>
      <c r="VWF50" s="15"/>
      <c r="VWG50" s="15"/>
      <c r="VWH50" s="15"/>
      <c r="VWI50" s="171"/>
      <c r="VWJ50" s="15"/>
      <c r="VWK50" s="15"/>
      <c r="VWL50" s="15"/>
      <c r="VWM50" s="171"/>
      <c r="VWN50" s="15"/>
      <c r="VWO50" s="15"/>
      <c r="VWP50" s="15"/>
      <c r="VWQ50" s="171"/>
      <c r="VWR50" s="15"/>
      <c r="VWS50" s="15"/>
      <c r="VWT50" s="15"/>
      <c r="VWU50" s="171"/>
      <c r="VWV50" s="15"/>
      <c r="VWW50" s="15"/>
      <c r="VWX50" s="15"/>
      <c r="VWY50" s="171"/>
      <c r="VWZ50" s="15"/>
      <c r="VXA50" s="15"/>
      <c r="VXB50" s="15"/>
      <c r="VXC50" s="171"/>
      <c r="VXD50" s="15"/>
      <c r="VXE50" s="15"/>
      <c r="VXF50" s="15"/>
      <c r="VXG50" s="171"/>
      <c r="VXH50" s="15"/>
      <c r="VXI50" s="15"/>
      <c r="VXJ50" s="15"/>
      <c r="VXK50" s="171"/>
      <c r="VXL50" s="15"/>
      <c r="VXM50" s="15"/>
      <c r="VXN50" s="15"/>
      <c r="VXO50" s="171"/>
      <c r="VXP50" s="15"/>
      <c r="VXQ50" s="15"/>
      <c r="VXR50" s="15"/>
      <c r="VXS50" s="171"/>
      <c r="VXT50" s="15"/>
      <c r="VXU50" s="15"/>
      <c r="VXV50" s="15"/>
      <c r="VXW50" s="171"/>
      <c r="VXX50" s="15"/>
      <c r="VXY50" s="15"/>
      <c r="VXZ50" s="15"/>
      <c r="VYA50" s="171"/>
      <c r="VYB50" s="15"/>
      <c r="VYC50" s="15"/>
      <c r="VYD50" s="15"/>
      <c r="VYE50" s="171"/>
      <c r="VYF50" s="15"/>
      <c r="VYG50" s="15"/>
      <c r="VYH50" s="15"/>
      <c r="VYI50" s="171"/>
      <c r="VYJ50" s="15"/>
      <c r="VYK50" s="15"/>
      <c r="VYL50" s="15"/>
      <c r="VYM50" s="171"/>
      <c r="VYN50" s="15"/>
      <c r="VYO50" s="15"/>
      <c r="VYP50" s="15"/>
      <c r="VYQ50" s="171"/>
      <c r="VYR50" s="15"/>
      <c r="VYS50" s="15"/>
      <c r="VYT50" s="15"/>
      <c r="VYU50" s="171"/>
      <c r="VYV50" s="15"/>
      <c r="VYW50" s="15"/>
      <c r="VYX50" s="15"/>
      <c r="VYY50" s="171"/>
      <c r="VYZ50" s="15"/>
      <c r="VZA50" s="15"/>
      <c r="VZB50" s="15"/>
      <c r="VZC50" s="171"/>
      <c r="VZD50" s="15"/>
      <c r="VZE50" s="15"/>
      <c r="VZF50" s="15"/>
      <c r="VZG50" s="171"/>
      <c r="VZH50" s="15"/>
      <c r="VZI50" s="15"/>
      <c r="VZJ50" s="15"/>
      <c r="VZK50" s="171"/>
      <c r="VZL50" s="15"/>
      <c r="VZM50" s="15"/>
      <c r="VZN50" s="15"/>
      <c r="VZO50" s="171"/>
      <c r="VZP50" s="15"/>
      <c r="VZQ50" s="15"/>
      <c r="VZR50" s="15"/>
      <c r="VZS50" s="171"/>
      <c r="VZT50" s="15"/>
      <c r="VZU50" s="15"/>
      <c r="VZV50" s="15"/>
      <c r="VZW50" s="171"/>
      <c r="VZX50" s="15"/>
      <c r="VZY50" s="15"/>
      <c r="VZZ50" s="15"/>
      <c r="WAA50" s="171"/>
      <c r="WAB50" s="15"/>
      <c r="WAC50" s="15"/>
      <c r="WAD50" s="15"/>
      <c r="WAE50" s="171"/>
      <c r="WAF50" s="15"/>
      <c r="WAG50" s="15"/>
      <c r="WAH50" s="15"/>
      <c r="WAI50" s="171"/>
      <c r="WAJ50" s="15"/>
      <c r="WAK50" s="15"/>
      <c r="WAL50" s="15"/>
      <c r="WAM50" s="171"/>
      <c r="WAN50" s="15"/>
      <c r="WAO50" s="15"/>
      <c r="WAP50" s="15"/>
      <c r="WAQ50" s="171"/>
      <c r="WAR50" s="15"/>
      <c r="WAS50" s="15"/>
      <c r="WAT50" s="15"/>
      <c r="WAU50" s="171"/>
      <c r="WAV50" s="15"/>
      <c r="WAW50" s="15"/>
      <c r="WAX50" s="15"/>
      <c r="WAY50" s="171"/>
      <c r="WAZ50" s="15"/>
      <c r="WBA50" s="15"/>
      <c r="WBB50" s="15"/>
      <c r="WBC50" s="171"/>
      <c r="WBD50" s="15"/>
      <c r="WBE50" s="15"/>
      <c r="WBF50" s="15"/>
      <c r="WBG50" s="171"/>
      <c r="WBH50" s="15"/>
      <c r="WBI50" s="15"/>
      <c r="WBJ50" s="15"/>
      <c r="WBK50" s="171"/>
      <c r="WBL50" s="15"/>
      <c r="WBM50" s="15"/>
      <c r="WBN50" s="15"/>
      <c r="WBO50" s="171"/>
      <c r="WBP50" s="15"/>
      <c r="WBQ50" s="15"/>
      <c r="WBR50" s="15"/>
      <c r="WBS50" s="171"/>
      <c r="WBT50" s="15"/>
      <c r="WBU50" s="15"/>
      <c r="WBV50" s="15"/>
      <c r="WBW50" s="171"/>
      <c r="WBX50" s="15"/>
      <c r="WBY50" s="15"/>
      <c r="WBZ50" s="15"/>
      <c r="WCA50" s="171"/>
      <c r="WCB50" s="15"/>
      <c r="WCC50" s="15"/>
      <c r="WCD50" s="15"/>
      <c r="WCE50" s="171"/>
      <c r="WCF50" s="15"/>
      <c r="WCG50" s="15"/>
      <c r="WCH50" s="15"/>
      <c r="WCI50" s="171"/>
      <c r="WCJ50" s="15"/>
      <c r="WCK50" s="15"/>
      <c r="WCL50" s="15"/>
      <c r="WCM50" s="171"/>
      <c r="WCN50" s="15"/>
      <c r="WCO50" s="15"/>
      <c r="WCP50" s="15"/>
      <c r="WCQ50" s="171"/>
      <c r="WCR50" s="15"/>
      <c r="WCS50" s="15"/>
      <c r="WCT50" s="15"/>
      <c r="WCU50" s="171"/>
      <c r="WCV50" s="15"/>
      <c r="WCW50" s="15"/>
      <c r="WCX50" s="15"/>
      <c r="WCY50" s="171"/>
      <c r="WCZ50" s="15"/>
      <c r="WDA50" s="15"/>
      <c r="WDB50" s="15"/>
      <c r="WDC50" s="171"/>
      <c r="WDD50" s="15"/>
      <c r="WDE50" s="15"/>
      <c r="WDF50" s="15"/>
      <c r="WDG50" s="171"/>
      <c r="WDH50" s="15"/>
      <c r="WDI50" s="15"/>
      <c r="WDJ50" s="15"/>
      <c r="WDK50" s="171"/>
      <c r="WDL50" s="15"/>
      <c r="WDM50" s="15"/>
      <c r="WDN50" s="15"/>
      <c r="WDO50" s="171"/>
      <c r="WDP50" s="15"/>
      <c r="WDQ50" s="15"/>
      <c r="WDR50" s="15"/>
      <c r="WDS50" s="171"/>
      <c r="WDT50" s="15"/>
      <c r="WDU50" s="15"/>
      <c r="WDV50" s="15"/>
      <c r="WDW50" s="171"/>
      <c r="WDX50" s="15"/>
      <c r="WDY50" s="15"/>
      <c r="WDZ50" s="15"/>
      <c r="WEA50" s="171"/>
      <c r="WEB50" s="15"/>
      <c r="WEC50" s="15"/>
      <c r="WED50" s="15"/>
      <c r="WEE50" s="171"/>
      <c r="WEF50" s="15"/>
      <c r="WEG50" s="15"/>
      <c r="WEH50" s="15"/>
      <c r="WEI50" s="171"/>
      <c r="WEJ50" s="15"/>
      <c r="WEK50" s="15"/>
      <c r="WEL50" s="15"/>
      <c r="WEM50" s="171"/>
      <c r="WEN50" s="15"/>
      <c r="WEO50" s="15"/>
      <c r="WEP50" s="15"/>
      <c r="WEQ50" s="171"/>
      <c r="WER50" s="15"/>
      <c r="WES50" s="15"/>
      <c r="WET50" s="15"/>
      <c r="WEU50" s="171"/>
      <c r="WEV50" s="15"/>
      <c r="WEW50" s="15"/>
      <c r="WEX50" s="15"/>
      <c r="WEY50" s="171"/>
      <c r="WEZ50" s="15"/>
      <c r="WFA50" s="15"/>
      <c r="WFB50" s="15"/>
      <c r="WFC50" s="171"/>
      <c r="WFD50" s="15"/>
      <c r="WFE50" s="15"/>
      <c r="WFF50" s="15"/>
      <c r="WFG50" s="171"/>
      <c r="WFH50" s="15"/>
      <c r="WFI50" s="15"/>
      <c r="WFJ50" s="15"/>
      <c r="WFK50" s="171"/>
      <c r="WFL50" s="15"/>
      <c r="WFM50" s="15"/>
      <c r="WFN50" s="15"/>
      <c r="WFO50" s="171"/>
      <c r="WFP50" s="15"/>
      <c r="WFQ50" s="15"/>
      <c r="WFR50" s="15"/>
      <c r="WFS50" s="171"/>
      <c r="WFT50" s="15"/>
      <c r="WFU50" s="15"/>
      <c r="WFV50" s="15"/>
      <c r="WFW50" s="171"/>
      <c r="WFX50" s="15"/>
      <c r="WFY50" s="15"/>
      <c r="WFZ50" s="15"/>
      <c r="WGA50" s="171"/>
      <c r="WGB50" s="15"/>
      <c r="WGC50" s="15"/>
      <c r="WGD50" s="15"/>
      <c r="WGE50" s="171"/>
      <c r="WGF50" s="15"/>
      <c r="WGG50" s="15"/>
      <c r="WGH50" s="15"/>
      <c r="WGI50" s="171"/>
      <c r="WGJ50" s="15"/>
      <c r="WGK50" s="15"/>
      <c r="WGL50" s="15"/>
      <c r="WGM50" s="171"/>
      <c r="WGN50" s="15"/>
      <c r="WGO50" s="15"/>
      <c r="WGP50" s="15"/>
      <c r="WGQ50" s="171"/>
      <c r="WGR50" s="15"/>
      <c r="WGS50" s="15"/>
      <c r="WGT50" s="15"/>
      <c r="WGU50" s="171"/>
      <c r="WGV50" s="15"/>
      <c r="WGW50" s="15"/>
      <c r="WGX50" s="15"/>
      <c r="WGY50" s="171"/>
      <c r="WGZ50" s="15"/>
      <c r="WHA50" s="15"/>
      <c r="WHB50" s="15"/>
      <c r="WHC50" s="171"/>
      <c r="WHD50" s="15"/>
      <c r="WHE50" s="15"/>
      <c r="WHF50" s="15"/>
      <c r="WHG50" s="171"/>
      <c r="WHH50" s="15"/>
      <c r="WHI50" s="15"/>
      <c r="WHJ50" s="15"/>
      <c r="WHK50" s="171"/>
      <c r="WHL50" s="15"/>
      <c r="WHM50" s="15"/>
      <c r="WHN50" s="15"/>
      <c r="WHO50" s="171"/>
      <c r="WHP50" s="15"/>
      <c r="WHQ50" s="15"/>
      <c r="WHR50" s="15"/>
      <c r="WHS50" s="171"/>
      <c r="WHT50" s="15"/>
      <c r="WHU50" s="15"/>
      <c r="WHV50" s="15"/>
      <c r="WHW50" s="171"/>
      <c r="WHX50" s="15"/>
      <c r="WHY50" s="15"/>
      <c r="WHZ50" s="15"/>
      <c r="WIA50" s="171"/>
      <c r="WIB50" s="15"/>
      <c r="WIC50" s="15"/>
      <c r="WID50" s="15"/>
      <c r="WIE50" s="171"/>
      <c r="WIF50" s="15"/>
      <c r="WIG50" s="15"/>
      <c r="WIH50" s="15"/>
      <c r="WII50" s="171"/>
      <c r="WIJ50" s="15"/>
      <c r="WIK50" s="15"/>
      <c r="WIL50" s="15"/>
      <c r="WIM50" s="171"/>
      <c r="WIN50" s="15"/>
      <c r="WIO50" s="15"/>
      <c r="WIP50" s="15"/>
      <c r="WIQ50" s="171"/>
      <c r="WIR50" s="15"/>
      <c r="WIS50" s="15"/>
      <c r="WIT50" s="15"/>
      <c r="WIU50" s="171"/>
      <c r="WIV50" s="15"/>
      <c r="WIW50" s="15"/>
      <c r="WIX50" s="15"/>
      <c r="WIY50" s="171"/>
      <c r="WIZ50" s="15"/>
      <c r="WJA50" s="15"/>
      <c r="WJB50" s="15"/>
      <c r="WJC50" s="171"/>
      <c r="WJD50" s="15"/>
      <c r="WJE50" s="15"/>
      <c r="WJF50" s="15"/>
      <c r="WJG50" s="171"/>
      <c r="WJH50" s="15"/>
      <c r="WJI50" s="15"/>
      <c r="WJJ50" s="15"/>
      <c r="WJK50" s="171"/>
      <c r="WJL50" s="15"/>
      <c r="WJM50" s="15"/>
      <c r="WJN50" s="15"/>
      <c r="WJO50" s="171"/>
      <c r="WJP50" s="15"/>
      <c r="WJQ50" s="15"/>
      <c r="WJR50" s="15"/>
      <c r="WJS50" s="171"/>
      <c r="WJT50" s="15"/>
      <c r="WJU50" s="15"/>
      <c r="WJV50" s="15"/>
      <c r="WJW50" s="171"/>
      <c r="WJX50" s="15"/>
      <c r="WJY50" s="15"/>
      <c r="WJZ50" s="15"/>
      <c r="WKA50" s="171"/>
      <c r="WKB50" s="15"/>
      <c r="WKC50" s="15"/>
      <c r="WKD50" s="15"/>
      <c r="WKE50" s="171"/>
      <c r="WKF50" s="15"/>
      <c r="WKG50" s="15"/>
      <c r="WKH50" s="15"/>
      <c r="WKI50" s="171"/>
      <c r="WKJ50" s="15"/>
      <c r="WKK50" s="15"/>
      <c r="WKL50" s="15"/>
      <c r="WKM50" s="171"/>
      <c r="WKN50" s="15"/>
      <c r="WKO50" s="15"/>
      <c r="WKP50" s="15"/>
      <c r="WKQ50" s="171"/>
      <c r="WKR50" s="15"/>
      <c r="WKS50" s="15"/>
      <c r="WKT50" s="15"/>
      <c r="WKU50" s="171"/>
      <c r="WKV50" s="15"/>
      <c r="WKW50" s="15"/>
      <c r="WKX50" s="15"/>
      <c r="WKY50" s="171"/>
      <c r="WKZ50" s="15"/>
      <c r="WLA50" s="15"/>
      <c r="WLB50" s="15"/>
      <c r="WLC50" s="171"/>
      <c r="WLD50" s="15"/>
      <c r="WLE50" s="15"/>
      <c r="WLF50" s="15"/>
      <c r="WLG50" s="171"/>
      <c r="WLH50" s="15"/>
      <c r="WLI50" s="15"/>
      <c r="WLJ50" s="15"/>
      <c r="WLK50" s="171"/>
      <c r="WLL50" s="15"/>
      <c r="WLM50" s="15"/>
      <c r="WLN50" s="15"/>
      <c r="WLO50" s="171"/>
      <c r="WLP50" s="15"/>
      <c r="WLQ50" s="15"/>
      <c r="WLR50" s="15"/>
      <c r="WLS50" s="171"/>
      <c r="WLT50" s="15"/>
      <c r="WLU50" s="15"/>
      <c r="WLV50" s="15"/>
      <c r="WLW50" s="171"/>
      <c r="WLX50" s="15"/>
      <c r="WLY50" s="15"/>
      <c r="WLZ50" s="15"/>
      <c r="WMA50" s="171"/>
      <c r="WMB50" s="15"/>
      <c r="WMC50" s="15"/>
      <c r="WMD50" s="15"/>
      <c r="WME50" s="171"/>
      <c r="WMF50" s="15"/>
      <c r="WMG50" s="15"/>
      <c r="WMH50" s="15"/>
      <c r="WMI50" s="171"/>
      <c r="WMJ50" s="15"/>
      <c r="WMK50" s="15"/>
      <c r="WML50" s="15"/>
      <c r="WMM50" s="171"/>
      <c r="WMN50" s="15"/>
      <c r="WMO50" s="15"/>
      <c r="WMP50" s="15"/>
      <c r="WMQ50" s="171"/>
      <c r="WMR50" s="15"/>
      <c r="WMS50" s="15"/>
      <c r="WMT50" s="15"/>
      <c r="WMU50" s="171"/>
      <c r="WMV50" s="15"/>
      <c r="WMW50" s="15"/>
      <c r="WMX50" s="15"/>
      <c r="WMY50" s="171"/>
      <c r="WMZ50" s="15"/>
      <c r="WNA50" s="15"/>
      <c r="WNB50" s="15"/>
      <c r="WNC50" s="171"/>
      <c r="WND50" s="15"/>
      <c r="WNE50" s="15"/>
      <c r="WNF50" s="15"/>
      <c r="WNG50" s="171"/>
      <c r="WNH50" s="15"/>
      <c r="WNI50" s="15"/>
      <c r="WNJ50" s="15"/>
      <c r="WNK50" s="171"/>
      <c r="WNL50" s="15"/>
      <c r="WNM50" s="15"/>
      <c r="WNN50" s="15"/>
      <c r="WNO50" s="171"/>
      <c r="WNP50" s="15"/>
      <c r="WNQ50" s="15"/>
      <c r="WNR50" s="15"/>
      <c r="WNS50" s="171"/>
      <c r="WNT50" s="15"/>
      <c r="WNU50" s="15"/>
      <c r="WNV50" s="15"/>
      <c r="WNW50" s="171"/>
      <c r="WNX50" s="15"/>
      <c r="WNY50" s="15"/>
      <c r="WNZ50" s="15"/>
      <c r="WOA50" s="171"/>
      <c r="WOB50" s="15"/>
      <c r="WOC50" s="15"/>
      <c r="WOD50" s="15"/>
      <c r="WOE50" s="171"/>
      <c r="WOF50" s="15"/>
      <c r="WOG50" s="15"/>
      <c r="WOH50" s="15"/>
      <c r="WOI50" s="171"/>
      <c r="WOJ50" s="15"/>
      <c r="WOK50" s="15"/>
      <c r="WOL50" s="15"/>
      <c r="WOM50" s="171"/>
      <c r="WON50" s="15"/>
      <c r="WOO50" s="15"/>
      <c r="WOP50" s="15"/>
      <c r="WOQ50" s="171"/>
      <c r="WOR50" s="15"/>
      <c r="WOS50" s="15"/>
      <c r="WOT50" s="15"/>
      <c r="WOU50" s="171"/>
      <c r="WOV50" s="15"/>
      <c r="WOW50" s="15"/>
      <c r="WOX50" s="15"/>
      <c r="WOY50" s="171"/>
      <c r="WOZ50" s="15"/>
      <c r="WPA50" s="15"/>
      <c r="WPB50" s="15"/>
      <c r="WPC50" s="171"/>
      <c r="WPD50" s="15"/>
      <c r="WPE50" s="15"/>
      <c r="WPF50" s="15"/>
      <c r="WPG50" s="171"/>
      <c r="WPH50" s="15"/>
      <c r="WPI50" s="15"/>
      <c r="WPJ50" s="15"/>
      <c r="WPK50" s="171"/>
      <c r="WPL50" s="15"/>
      <c r="WPM50" s="15"/>
      <c r="WPN50" s="15"/>
      <c r="WPO50" s="171"/>
      <c r="WPP50" s="15"/>
      <c r="WPQ50" s="15"/>
      <c r="WPR50" s="15"/>
      <c r="WPS50" s="171"/>
      <c r="WPT50" s="15"/>
      <c r="WPU50" s="15"/>
      <c r="WPV50" s="15"/>
      <c r="WPW50" s="171"/>
      <c r="WPX50" s="15"/>
      <c r="WPY50" s="15"/>
      <c r="WPZ50" s="15"/>
      <c r="WQA50" s="171"/>
      <c r="WQB50" s="15"/>
      <c r="WQC50" s="15"/>
      <c r="WQD50" s="15"/>
      <c r="WQE50" s="171"/>
      <c r="WQF50" s="15"/>
      <c r="WQG50" s="15"/>
      <c r="WQH50" s="15"/>
      <c r="WQI50" s="171"/>
      <c r="WQJ50" s="15"/>
      <c r="WQK50" s="15"/>
      <c r="WQL50" s="15"/>
      <c r="WQM50" s="171"/>
      <c r="WQN50" s="15"/>
      <c r="WQO50" s="15"/>
      <c r="WQP50" s="15"/>
      <c r="WQQ50" s="171"/>
      <c r="WQR50" s="15"/>
      <c r="WQS50" s="15"/>
      <c r="WQT50" s="15"/>
      <c r="WQU50" s="171"/>
      <c r="WQV50" s="15"/>
      <c r="WQW50" s="15"/>
      <c r="WQX50" s="15"/>
      <c r="WQY50" s="171"/>
      <c r="WQZ50" s="15"/>
      <c r="WRA50" s="15"/>
      <c r="WRB50" s="15"/>
      <c r="WRC50" s="171"/>
      <c r="WRD50" s="15"/>
      <c r="WRE50" s="15"/>
      <c r="WRF50" s="15"/>
      <c r="WRG50" s="171"/>
      <c r="WRH50" s="15"/>
      <c r="WRI50" s="15"/>
      <c r="WRJ50" s="15"/>
      <c r="WRK50" s="171"/>
      <c r="WRL50" s="15"/>
      <c r="WRM50" s="15"/>
      <c r="WRN50" s="15"/>
      <c r="WRO50" s="171"/>
      <c r="WRP50" s="15"/>
      <c r="WRQ50" s="15"/>
      <c r="WRR50" s="15"/>
      <c r="WRS50" s="171"/>
      <c r="WRT50" s="15"/>
      <c r="WRU50" s="15"/>
      <c r="WRV50" s="15"/>
      <c r="WRW50" s="171"/>
      <c r="WRX50" s="15"/>
      <c r="WRY50" s="15"/>
      <c r="WRZ50" s="15"/>
      <c r="WSA50" s="171"/>
      <c r="WSB50" s="15"/>
      <c r="WSC50" s="15"/>
      <c r="WSD50" s="15"/>
      <c r="WSE50" s="171"/>
      <c r="WSF50" s="15"/>
      <c r="WSG50" s="15"/>
      <c r="WSH50" s="15"/>
      <c r="WSI50" s="171"/>
      <c r="WSJ50" s="15"/>
      <c r="WSK50" s="15"/>
      <c r="WSL50" s="15"/>
      <c r="WSM50" s="171"/>
      <c r="WSN50" s="15"/>
      <c r="WSO50" s="15"/>
      <c r="WSP50" s="15"/>
      <c r="WSQ50" s="171"/>
      <c r="WSR50" s="15"/>
      <c r="WSS50" s="15"/>
      <c r="WST50" s="15"/>
      <c r="WSU50" s="171"/>
      <c r="WSV50" s="15"/>
      <c r="WSW50" s="15"/>
      <c r="WSX50" s="15"/>
      <c r="WSY50" s="171"/>
      <c r="WSZ50" s="15"/>
      <c r="WTA50" s="15"/>
      <c r="WTB50" s="15"/>
      <c r="WTC50" s="171"/>
      <c r="WTD50" s="15"/>
      <c r="WTE50" s="15"/>
      <c r="WTF50" s="15"/>
      <c r="WTG50" s="171"/>
      <c r="WTH50" s="15"/>
      <c r="WTI50" s="15"/>
      <c r="WTJ50" s="15"/>
      <c r="WTK50" s="171"/>
      <c r="WTL50" s="15"/>
      <c r="WTM50" s="15"/>
      <c r="WTN50" s="15"/>
      <c r="WTO50" s="171"/>
      <c r="WTP50" s="15"/>
      <c r="WTQ50" s="15"/>
      <c r="WTR50" s="15"/>
      <c r="WTS50" s="171"/>
      <c r="WTT50" s="15"/>
      <c r="WTU50" s="15"/>
      <c r="WTV50" s="15"/>
      <c r="WTW50" s="171"/>
      <c r="WTX50" s="15"/>
      <c r="WTY50" s="15"/>
      <c r="WTZ50" s="15"/>
      <c r="WUA50" s="171"/>
      <c r="WUB50" s="15"/>
      <c r="WUC50" s="15"/>
      <c r="WUD50" s="15"/>
      <c r="WUE50" s="171"/>
      <c r="WUF50" s="15"/>
      <c r="WUG50" s="15"/>
      <c r="WUH50" s="15"/>
      <c r="WUI50" s="171"/>
      <c r="WUJ50" s="15"/>
      <c r="WUK50" s="15"/>
      <c r="WUL50" s="15"/>
      <c r="WUM50" s="171"/>
      <c r="WUN50" s="15"/>
      <c r="WUO50" s="15"/>
      <c r="WUP50" s="15"/>
      <c r="WUQ50" s="171"/>
      <c r="WUR50" s="15"/>
      <c r="WUS50" s="15"/>
      <c r="WUT50" s="15"/>
      <c r="WUU50" s="171"/>
      <c r="WUV50" s="15"/>
      <c r="WUW50" s="15"/>
      <c r="WUX50" s="15"/>
      <c r="WUY50" s="171"/>
      <c r="WUZ50" s="15"/>
      <c r="WVA50" s="15"/>
      <c r="WVB50" s="15"/>
      <c r="WVC50" s="171"/>
      <c r="WVD50" s="15"/>
      <c r="WVE50" s="15"/>
      <c r="WVF50" s="15"/>
      <c r="WVG50" s="171"/>
      <c r="WVH50" s="15"/>
      <c r="WVI50" s="15"/>
      <c r="WVJ50" s="15"/>
      <c r="WVK50" s="171"/>
      <c r="WVL50" s="15"/>
      <c r="WVM50" s="15"/>
      <c r="WVN50" s="15"/>
      <c r="WVO50" s="171"/>
      <c r="WVP50" s="15"/>
      <c r="WVQ50" s="15"/>
      <c r="WVR50" s="15"/>
      <c r="WVS50" s="171"/>
      <c r="WVT50" s="15"/>
      <c r="WVU50" s="15"/>
      <c r="WVV50" s="15"/>
      <c r="WVW50" s="171"/>
      <c r="WVX50" s="15"/>
      <c r="WVY50" s="15"/>
      <c r="WVZ50" s="15"/>
      <c r="WWA50" s="171"/>
      <c r="WWB50" s="15"/>
      <c r="WWC50" s="15"/>
      <c r="WWD50" s="15"/>
      <c r="WWE50" s="171"/>
      <c r="WWF50" s="15"/>
      <c r="WWG50" s="15"/>
      <c r="WWH50" s="15"/>
      <c r="WWI50" s="171"/>
      <c r="WWJ50" s="15"/>
      <c r="WWK50" s="15"/>
      <c r="WWL50" s="15"/>
      <c r="WWM50" s="171"/>
      <c r="WWN50" s="15"/>
      <c r="WWO50" s="15"/>
      <c r="WWP50" s="15"/>
      <c r="WWQ50" s="171"/>
      <c r="WWR50" s="15"/>
      <c r="WWS50" s="15"/>
      <c r="WWT50" s="15"/>
      <c r="WWU50" s="171"/>
      <c r="WWV50" s="15"/>
      <c r="WWW50" s="15"/>
      <c r="WWX50" s="15"/>
      <c r="WWY50" s="171"/>
      <c r="WWZ50" s="15"/>
      <c r="WXA50" s="15"/>
      <c r="WXB50" s="15"/>
      <c r="WXC50" s="171"/>
      <c r="WXD50" s="15"/>
      <c r="WXE50" s="15"/>
      <c r="WXF50" s="15"/>
      <c r="WXG50" s="171"/>
      <c r="WXH50" s="15"/>
      <c r="WXI50" s="15"/>
      <c r="WXJ50" s="15"/>
      <c r="WXK50" s="171"/>
      <c r="WXL50" s="15"/>
      <c r="WXM50" s="15"/>
      <c r="WXN50" s="15"/>
      <c r="WXO50" s="171"/>
      <c r="WXP50" s="15"/>
      <c r="WXQ50" s="15"/>
      <c r="WXR50" s="15"/>
      <c r="WXS50" s="171"/>
      <c r="WXT50" s="15"/>
      <c r="WXU50" s="15"/>
      <c r="WXV50" s="15"/>
      <c r="WXW50" s="171"/>
      <c r="WXX50" s="15"/>
      <c r="WXY50" s="15"/>
      <c r="WXZ50" s="15"/>
      <c r="WYA50" s="171"/>
      <c r="WYB50" s="15"/>
      <c r="WYC50" s="15"/>
      <c r="WYD50" s="15"/>
      <c r="WYE50" s="171"/>
      <c r="WYF50" s="15"/>
      <c r="WYG50" s="15"/>
      <c r="WYH50" s="15"/>
      <c r="WYI50" s="171"/>
      <c r="WYJ50" s="15"/>
      <c r="WYK50" s="15"/>
      <c r="WYL50" s="15"/>
      <c r="WYM50" s="171"/>
      <c r="WYN50" s="15"/>
      <c r="WYO50" s="15"/>
      <c r="WYP50" s="15"/>
      <c r="WYQ50" s="171"/>
      <c r="WYR50" s="15"/>
      <c r="WYS50" s="15"/>
      <c r="WYT50" s="15"/>
      <c r="WYU50" s="171"/>
      <c r="WYV50" s="15"/>
      <c r="WYW50" s="15"/>
      <c r="WYX50" s="15"/>
      <c r="WYY50" s="171"/>
      <c r="WYZ50" s="15"/>
      <c r="WZA50" s="15"/>
      <c r="WZB50" s="15"/>
      <c r="WZC50" s="171"/>
      <c r="WZD50" s="15"/>
      <c r="WZE50" s="15"/>
      <c r="WZF50" s="15"/>
      <c r="WZG50" s="171"/>
      <c r="WZH50" s="15"/>
      <c r="WZI50" s="15"/>
      <c r="WZJ50" s="15"/>
      <c r="WZK50" s="171"/>
      <c r="WZL50" s="15"/>
      <c r="WZM50" s="15"/>
      <c r="WZN50" s="15"/>
      <c r="WZO50" s="171"/>
      <c r="WZP50" s="15"/>
      <c r="WZQ50" s="15"/>
      <c r="WZR50" s="15"/>
      <c r="WZS50" s="171"/>
      <c r="WZT50" s="15"/>
      <c r="WZU50" s="15"/>
      <c r="WZV50" s="15"/>
      <c r="WZW50" s="171"/>
      <c r="WZX50" s="15"/>
      <c r="WZY50" s="15"/>
      <c r="WZZ50" s="15"/>
      <c r="XAA50" s="171"/>
      <c r="XAB50" s="15"/>
      <c r="XAC50" s="15"/>
      <c r="XAD50" s="15"/>
      <c r="XAE50" s="171"/>
      <c r="XAF50" s="15"/>
      <c r="XAG50" s="15"/>
      <c r="XAH50" s="15"/>
      <c r="XAI50" s="171"/>
      <c r="XAJ50" s="15"/>
      <c r="XAK50" s="15"/>
      <c r="XAL50" s="15"/>
      <c r="XAM50" s="171"/>
      <c r="XAN50" s="15"/>
      <c r="XAO50" s="15"/>
      <c r="XAP50" s="15"/>
      <c r="XAQ50" s="171"/>
      <c r="XAR50" s="15"/>
      <c r="XAS50" s="15"/>
      <c r="XAT50" s="15"/>
      <c r="XAU50" s="171"/>
      <c r="XAV50" s="15"/>
      <c r="XAW50" s="15"/>
      <c r="XAX50" s="15"/>
      <c r="XAY50" s="171"/>
      <c r="XAZ50" s="15"/>
      <c r="XBA50" s="15"/>
      <c r="XBB50" s="15"/>
      <c r="XBC50" s="171"/>
      <c r="XBD50" s="15"/>
      <c r="XBE50" s="15"/>
      <c r="XBF50" s="15"/>
      <c r="XBG50" s="171"/>
      <c r="XBH50" s="15"/>
      <c r="XBI50" s="15"/>
      <c r="XBJ50" s="15"/>
      <c r="XBK50" s="171"/>
      <c r="XBL50" s="15"/>
      <c r="XBM50" s="15"/>
      <c r="XBN50" s="15"/>
      <c r="XBO50" s="171"/>
      <c r="XBP50" s="15"/>
      <c r="XBQ50" s="15"/>
      <c r="XBR50" s="15"/>
      <c r="XBS50" s="171"/>
      <c r="XBT50" s="15"/>
      <c r="XBU50" s="15"/>
      <c r="XBV50" s="15"/>
      <c r="XBW50" s="171"/>
      <c r="XBX50" s="15"/>
      <c r="XBY50" s="15"/>
      <c r="XBZ50" s="15"/>
      <c r="XCA50" s="171"/>
      <c r="XCB50" s="15"/>
      <c r="XCC50" s="15"/>
      <c r="XCD50" s="15"/>
      <c r="XCE50" s="171"/>
      <c r="XCF50" s="15"/>
      <c r="XCG50" s="15"/>
      <c r="XCH50" s="15"/>
      <c r="XCI50" s="171"/>
      <c r="XCJ50" s="15"/>
      <c r="XCK50" s="15"/>
      <c r="XCL50" s="15"/>
      <c r="XCM50" s="171"/>
      <c r="XCN50" s="15"/>
      <c r="XCO50" s="15"/>
      <c r="XCP50" s="15"/>
      <c r="XCQ50" s="171"/>
      <c r="XCR50" s="15"/>
      <c r="XCS50" s="15"/>
      <c r="XCT50" s="15"/>
      <c r="XCU50" s="171"/>
      <c r="XCV50" s="15"/>
      <c r="XCW50" s="15"/>
      <c r="XCX50" s="15"/>
      <c r="XCY50" s="171"/>
      <c r="XCZ50" s="15"/>
      <c r="XDA50" s="15"/>
      <c r="XDB50" s="15"/>
      <c r="XDC50" s="171"/>
      <c r="XDD50" s="15"/>
      <c r="XDE50" s="15"/>
      <c r="XDF50" s="15"/>
      <c r="XDG50" s="171"/>
      <c r="XDH50" s="15"/>
      <c r="XDI50" s="15"/>
      <c r="XDJ50" s="15"/>
      <c r="XDK50" s="171"/>
      <c r="XDL50" s="15"/>
      <c r="XDM50" s="15"/>
      <c r="XDN50" s="15"/>
      <c r="XDO50" s="171"/>
      <c r="XDP50" s="15"/>
      <c r="XDQ50" s="15"/>
      <c r="XDR50" s="15"/>
      <c r="XDS50" s="171"/>
      <c r="XDT50" s="15"/>
      <c r="XDU50" s="15"/>
      <c r="XDV50" s="15"/>
      <c r="XDW50" s="171"/>
      <c r="XDX50" s="15"/>
      <c r="XDY50" s="15"/>
      <c r="XDZ50" s="15"/>
      <c r="XEA50" s="171"/>
      <c r="XEB50" s="15"/>
      <c r="XEC50" s="15"/>
      <c r="XED50" s="15"/>
      <c r="XEE50" s="171"/>
      <c r="XEF50" s="15"/>
      <c r="XEG50" s="15"/>
      <c r="XEH50" s="15"/>
      <c r="XEI50" s="171"/>
      <c r="XEJ50" s="15"/>
      <c r="XEK50" s="15"/>
      <c r="XEL50" s="15"/>
      <c r="XEM50" s="171"/>
      <c r="XEN50" s="15"/>
      <c r="XEO50" s="15"/>
      <c r="XEP50" s="15"/>
      <c r="XEQ50" s="171"/>
      <c r="XER50" s="15"/>
      <c r="XES50" s="15"/>
      <c r="XET50" s="15"/>
      <c r="XEU50" s="171"/>
      <c r="XEV50" s="15"/>
      <c r="XEW50" s="15"/>
      <c r="XEX50" s="15"/>
      <c r="XEY50" s="171"/>
      <c r="XEZ50" s="15"/>
      <c r="XFA50" s="15"/>
      <c r="XFB50" s="15"/>
    </row>
    <row r="51" spans="1:16382" ht="19.899999999999999" customHeight="1" x14ac:dyDescent="0.25">
      <c r="A51" s="11" t="s">
        <v>397</v>
      </c>
      <c r="B51" s="117">
        <v>0.01</v>
      </c>
      <c r="C51" s="117">
        <v>0.01</v>
      </c>
      <c r="D51" s="34">
        <v>0.05</v>
      </c>
      <c r="E51" s="34">
        <v>0.15</v>
      </c>
      <c r="F51" s="34">
        <v>0.35</v>
      </c>
      <c r="G51" s="34">
        <v>0.3</v>
      </c>
    </row>
    <row r="52" spans="1:16382" ht="19.899999999999999" customHeight="1" thickBot="1" x14ac:dyDescent="0.3">
      <c r="A52" s="151" t="s">
        <v>845</v>
      </c>
      <c r="B52" s="172">
        <v>0</v>
      </c>
      <c r="C52" s="172">
        <v>0</v>
      </c>
      <c r="D52" s="173">
        <v>0</v>
      </c>
      <c r="E52" s="174">
        <v>0</v>
      </c>
      <c r="F52" s="174">
        <v>0</v>
      </c>
      <c r="G52" s="174">
        <v>0</v>
      </c>
    </row>
    <row r="53" spans="1:16382" ht="19.899999999999999" customHeight="1" x14ac:dyDescent="0.25">
      <c r="A53" s="454" t="s">
        <v>863</v>
      </c>
      <c r="B53" s="117"/>
      <c r="C53" s="117"/>
      <c r="D53" s="34"/>
      <c r="E53" s="118"/>
      <c r="F53" s="118"/>
      <c r="G53" s="118"/>
    </row>
    <row r="54" spans="1:16382" ht="19.899999999999999" customHeight="1" x14ac:dyDescent="0.25">
      <c r="A54" s="135" t="s">
        <v>196</v>
      </c>
      <c r="B54" s="117"/>
      <c r="C54" s="117"/>
      <c r="D54" s="34"/>
      <c r="E54" s="118"/>
      <c r="F54" s="118"/>
      <c r="G54" s="118"/>
    </row>
    <row r="55" spans="1:16382" ht="19.899999999999999" customHeight="1" x14ac:dyDescent="0.25">
      <c r="A55" s="41"/>
      <c r="B55" s="41"/>
      <c r="C55" s="41"/>
      <c r="D55" s="41"/>
    </row>
    <row r="56" spans="1:16382" ht="19.899999999999999" customHeight="1" x14ac:dyDescent="0.25">
      <c r="A56" s="7" t="s">
        <v>2</v>
      </c>
      <c r="B56" s="4">
        <v>2021</v>
      </c>
      <c r="C56" s="4">
        <v>2020</v>
      </c>
      <c r="D56" s="4">
        <v>2019</v>
      </c>
      <c r="E56" s="4">
        <v>2018</v>
      </c>
      <c r="F56" s="4">
        <v>2017</v>
      </c>
      <c r="G56" s="4">
        <v>2016</v>
      </c>
    </row>
    <row r="57" spans="1:16382" ht="19.899999999999999" customHeight="1" x14ac:dyDescent="0.25">
      <c r="A57" s="11" t="s">
        <v>22</v>
      </c>
      <c r="B57" s="252">
        <v>109.66</v>
      </c>
      <c r="C57" s="252">
        <v>80.7359974090934</v>
      </c>
      <c r="D57" s="252">
        <v>75.790000000000006</v>
      </c>
      <c r="E57" s="252">
        <v>70.53</v>
      </c>
      <c r="F57" s="252">
        <v>108.57</v>
      </c>
      <c r="G57" s="252">
        <v>110.18</v>
      </c>
    </row>
    <row r="58" spans="1:16382" ht="19.899999999999999" customHeight="1" x14ac:dyDescent="0.25">
      <c r="A58" s="11" t="s">
        <v>300</v>
      </c>
      <c r="B58" s="252">
        <v>1674.5</v>
      </c>
      <c r="C58" s="252">
        <v>1437.4690258477904</v>
      </c>
      <c r="D58" s="252">
        <v>1571.17</v>
      </c>
      <c r="E58" s="252">
        <v>1619.01</v>
      </c>
      <c r="F58" s="252">
        <v>1792.12</v>
      </c>
      <c r="G58" s="252">
        <v>1893</v>
      </c>
    </row>
    <row r="59" spans="1:16382" ht="19.899999999999999" customHeight="1" x14ac:dyDescent="0.25">
      <c r="A59" s="11" t="s">
        <v>301</v>
      </c>
      <c r="B59" s="252">
        <v>0.22</v>
      </c>
      <c r="C59" s="252">
        <v>0.38162586746626703</v>
      </c>
      <c r="D59" s="252">
        <v>0.67</v>
      </c>
      <c r="E59" s="252">
        <v>0.71</v>
      </c>
      <c r="F59" s="252">
        <v>2.02</v>
      </c>
      <c r="G59" s="252">
        <v>2.72</v>
      </c>
    </row>
    <row r="60" spans="1:16382" ht="19.899999999999999" customHeight="1" x14ac:dyDescent="0.25">
      <c r="A60" s="11" t="s">
        <v>382</v>
      </c>
      <c r="B60" s="170">
        <v>1784</v>
      </c>
      <c r="C60" s="170">
        <v>1519</v>
      </c>
      <c r="D60" s="170">
        <v>1648</v>
      </c>
      <c r="E60" s="170">
        <v>1690</v>
      </c>
      <c r="F60" s="170">
        <v>1903</v>
      </c>
      <c r="G60" s="170">
        <v>2006</v>
      </c>
    </row>
    <row r="61" spans="1:16382" ht="19.899999999999999" customHeight="1" x14ac:dyDescent="0.25">
      <c r="A61" s="11" t="s">
        <v>383</v>
      </c>
      <c r="B61" s="35" t="s">
        <v>396</v>
      </c>
      <c r="C61" s="112" t="s">
        <v>394</v>
      </c>
      <c r="D61" s="112" t="s">
        <v>394</v>
      </c>
      <c r="E61" s="112" t="s">
        <v>395</v>
      </c>
      <c r="F61" s="35" t="s">
        <v>396</v>
      </c>
      <c r="G61" s="35" t="s">
        <v>396</v>
      </c>
    </row>
    <row r="62" spans="1:16382" ht="19.899999999999999" customHeight="1" x14ac:dyDescent="0.25">
      <c r="A62" s="11" t="s">
        <v>387</v>
      </c>
      <c r="B62" s="119">
        <f>Energy!B57</f>
        <v>42.74</v>
      </c>
      <c r="C62" s="113">
        <f>Energy!C57</f>
        <v>28.6</v>
      </c>
      <c r="D62" s="113">
        <v>32</v>
      </c>
      <c r="E62" s="113">
        <v>33</v>
      </c>
      <c r="F62" s="35">
        <v>34</v>
      </c>
      <c r="G62" s="35">
        <v>32</v>
      </c>
    </row>
    <row r="63" spans="1:16382" ht="19.899999999999999" customHeight="1" x14ac:dyDescent="0.25">
      <c r="A63" s="11" t="s">
        <v>388</v>
      </c>
      <c r="B63" s="119">
        <v>146.08000000000001</v>
      </c>
      <c r="C63" s="113">
        <v>126</v>
      </c>
      <c r="D63" s="113">
        <v>146</v>
      </c>
      <c r="E63" s="113">
        <v>211</v>
      </c>
      <c r="F63" s="35">
        <v>122</v>
      </c>
      <c r="G63" s="35">
        <v>109</v>
      </c>
    </row>
    <row r="64" spans="1:16382" ht="19.899999999999999" customHeight="1" x14ac:dyDescent="0.25">
      <c r="A64" s="11" t="s">
        <v>389</v>
      </c>
      <c r="B64" s="11">
        <v>145</v>
      </c>
      <c r="C64" s="35">
        <v>176</v>
      </c>
      <c r="D64" s="35">
        <v>57</v>
      </c>
      <c r="E64" s="35">
        <v>24</v>
      </c>
      <c r="F64" s="35">
        <v>26</v>
      </c>
      <c r="G64" s="35">
        <v>25</v>
      </c>
    </row>
    <row r="65" spans="1:9" ht="19.899999999999999" customHeight="1" x14ac:dyDescent="0.25">
      <c r="A65" s="11" t="s">
        <v>390</v>
      </c>
      <c r="B65" s="121">
        <v>3.91</v>
      </c>
      <c r="C65" s="115">
        <v>3.65</v>
      </c>
      <c r="D65" s="115">
        <v>1.02</v>
      </c>
      <c r="E65" s="122">
        <v>0.4</v>
      </c>
      <c r="F65" s="115">
        <v>0.4</v>
      </c>
      <c r="G65" s="115">
        <v>0.39</v>
      </c>
    </row>
    <row r="66" spans="1:9" ht="19.899999999999999" customHeight="1" x14ac:dyDescent="0.25">
      <c r="A66" s="11" t="s">
        <v>669</v>
      </c>
      <c r="B66" s="121">
        <v>42.63</v>
      </c>
      <c r="C66" s="115">
        <v>50.76</v>
      </c>
      <c r="D66" s="115">
        <v>16.79</v>
      </c>
      <c r="E66" s="122">
        <v>6.43</v>
      </c>
      <c r="F66" s="115">
        <v>7.1</v>
      </c>
      <c r="G66" s="115">
        <v>7.01</v>
      </c>
    </row>
    <row r="67" spans="1:9" ht="19.899999999999999" customHeight="1" x14ac:dyDescent="0.25">
      <c r="A67" s="14" t="s">
        <v>380</v>
      </c>
      <c r="B67" s="171"/>
      <c r="C67" s="171"/>
      <c r="D67" s="15"/>
      <c r="E67" s="15"/>
      <c r="F67" s="15"/>
      <c r="G67" s="15"/>
    </row>
    <row r="68" spans="1:9" ht="19.899999999999999" customHeight="1" x14ac:dyDescent="0.25">
      <c r="A68" s="11" t="s">
        <v>397</v>
      </c>
      <c r="B68" s="117">
        <v>1</v>
      </c>
      <c r="C68" s="11">
        <v>100</v>
      </c>
      <c r="D68" s="34">
        <v>1</v>
      </c>
      <c r="E68" s="118">
        <v>1</v>
      </c>
      <c r="F68" s="118">
        <v>1</v>
      </c>
      <c r="G68" s="118">
        <v>1</v>
      </c>
    </row>
    <row r="69" spans="1:9" ht="19.899999999999999" customHeight="1" thickBot="1" x14ac:dyDescent="0.3">
      <c r="A69" s="151" t="s">
        <v>855</v>
      </c>
      <c r="B69" s="172">
        <v>0</v>
      </c>
      <c r="C69" s="172">
        <v>0</v>
      </c>
      <c r="D69" s="173">
        <v>0</v>
      </c>
      <c r="E69" s="174">
        <v>0</v>
      </c>
      <c r="F69" s="174">
        <v>0</v>
      </c>
      <c r="G69" s="174">
        <v>0</v>
      </c>
    </row>
    <row r="70" spans="1:9" ht="19.899999999999999" customHeight="1" x14ac:dyDescent="0.25">
      <c r="A70" s="454" t="s">
        <v>863</v>
      </c>
      <c r="B70" s="470"/>
      <c r="C70" s="470"/>
      <c r="D70" s="470"/>
      <c r="E70" s="470"/>
      <c r="F70" s="470"/>
      <c r="G70" s="470"/>
    </row>
    <row r="71" spans="1:9" ht="19.899999999999999" customHeight="1" x14ac:dyDescent="0.25">
      <c r="A71" s="135" t="s">
        <v>196</v>
      </c>
      <c r="B71" s="484"/>
      <c r="C71" s="484"/>
      <c r="D71" s="484"/>
      <c r="E71" s="484"/>
      <c r="F71" s="484"/>
      <c r="G71" s="484"/>
      <c r="H71" s="484">
        <f t="shared" ref="H71:I71" si="0">SUM(H7,H24,H43,H60
)</f>
        <v>0</v>
      </c>
      <c r="I71" s="484">
        <f t="shared" si="0"/>
        <v>0</v>
      </c>
    </row>
    <row r="72" spans="1:9" ht="19.899999999999999" customHeight="1" x14ac:dyDescent="0.25">
      <c r="A72" s="135" t="s">
        <v>856</v>
      </c>
      <c r="B72" s="41"/>
      <c r="C72" s="41"/>
      <c r="D72" s="41"/>
      <c r="E72" s="41"/>
      <c r="F72" s="83"/>
      <c r="G72" s="83"/>
    </row>
    <row r="73" spans="1:9" ht="19.899999999999999" customHeight="1" x14ac:dyDescent="0.25">
      <c r="A73" s="135"/>
    </row>
  </sheetData>
  <sheetProtection algorithmName="SHA-512" hashValue="TbjUJI0ZgLLEibTP0vXvJUcdr/09sv1s38UCgt+w+aFHBUP0yaJwPQdNzvS15uA7srIgP09mbpCDuCVk0e8YRw==" saltValue="4UdDtWrTLUPiNxQDaxhoKA==" spinCount="100000" sheet="1" objects="1" scenarios="1"/>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sheetPr>
  <dimension ref="A1:S183"/>
  <sheetViews>
    <sheetView showGridLines="0" topLeftCell="A56" workbookViewId="0">
      <selection activeCell="A69" sqref="A69"/>
    </sheetView>
  </sheetViews>
  <sheetFormatPr defaultColWidth="8.85546875" defaultRowHeight="19.899999999999999" customHeight="1" x14ac:dyDescent="0.25"/>
  <cols>
    <col min="1" max="1" width="50.7109375" style="9" customWidth="1"/>
    <col min="2" max="7" width="13.7109375" style="9" customWidth="1"/>
    <col min="8" max="9" width="13.7109375" style="9" hidden="1" customWidth="1"/>
    <col min="10" max="10" width="13.7109375" style="9" customWidth="1"/>
    <col min="11" max="11" width="17.28515625" style="9" customWidth="1"/>
    <col min="12" max="12" width="13.7109375" style="9" customWidth="1"/>
    <col min="13" max="16384" width="8.85546875" style="9"/>
  </cols>
  <sheetData>
    <row r="1" spans="1:19" ht="19.899999999999999" customHeight="1" x14ac:dyDescent="0.25">
      <c r="A1" s="7" t="s">
        <v>334</v>
      </c>
      <c r="B1" s="7"/>
      <c r="C1" s="7"/>
      <c r="D1" s="7"/>
      <c r="E1" s="7"/>
      <c r="F1" s="7"/>
      <c r="G1" s="7"/>
      <c r="H1" s="7"/>
      <c r="I1" s="7"/>
    </row>
    <row r="3" spans="1:19" ht="19.899999999999999" customHeight="1" x14ac:dyDescent="0.25">
      <c r="A3" s="128" t="s">
        <v>796</v>
      </c>
      <c r="B3" s="179">
        <v>2021</v>
      </c>
      <c r="C3" s="179">
        <v>2020</v>
      </c>
      <c r="D3" s="179">
        <v>2019</v>
      </c>
      <c r="E3" s="179">
        <v>2018</v>
      </c>
      <c r="F3" s="179">
        <v>2017</v>
      </c>
      <c r="G3" s="179">
        <v>2016</v>
      </c>
      <c r="H3" s="179">
        <v>2015</v>
      </c>
      <c r="I3" s="179">
        <v>2014</v>
      </c>
    </row>
    <row r="4" spans="1:19" ht="19.899999999999999" customHeight="1" x14ac:dyDescent="0.25">
      <c r="A4" s="9" t="s">
        <v>4</v>
      </c>
      <c r="B4" s="175">
        <f t="shared" ref="B4:G5" si="0">SUM(B13,B33,B73)</f>
        <v>132.69999999999999</v>
      </c>
      <c r="C4" s="175">
        <f t="shared" si="0"/>
        <v>102.773</v>
      </c>
      <c r="D4" s="175">
        <f t="shared" si="0"/>
        <v>132.80863195625653</v>
      </c>
      <c r="E4" s="175">
        <f t="shared" si="0"/>
        <v>125.30254936131401</v>
      </c>
      <c r="F4" s="477">
        <f t="shared" si="0"/>
        <v>109.71190296882824</v>
      </c>
      <c r="G4" s="175">
        <f t="shared" si="0"/>
        <v>113.84707995710842</v>
      </c>
      <c r="H4" s="175">
        <v>124.03</v>
      </c>
      <c r="I4" s="175">
        <v>100.645</v>
      </c>
      <c r="J4" s="78"/>
      <c r="K4" s="78"/>
    </row>
    <row r="5" spans="1:19" ht="19.899999999999999" customHeight="1" x14ac:dyDescent="0.25">
      <c r="A5" s="9" t="s">
        <v>3</v>
      </c>
      <c r="B5" s="175">
        <f t="shared" si="0"/>
        <v>775.5</v>
      </c>
      <c r="C5" s="175">
        <f t="shared" si="0"/>
        <v>693.07999999999993</v>
      </c>
      <c r="D5" s="175">
        <f t="shared" si="0"/>
        <v>572.86694075039304</v>
      </c>
      <c r="E5" s="175">
        <f t="shared" si="0"/>
        <v>508.36391116861444</v>
      </c>
      <c r="F5" s="175">
        <f t="shared" si="0"/>
        <v>563.40943232583197</v>
      </c>
      <c r="G5" s="175">
        <f t="shared" si="0"/>
        <v>565.54406266671185</v>
      </c>
      <c r="H5" s="175">
        <v>536.78200000000004</v>
      </c>
      <c r="I5" s="175">
        <v>537.66200000000003</v>
      </c>
      <c r="J5" s="78"/>
      <c r="K5" s="78"/>
    </row>
    <row r="6" spans="1:19" ht="19.899999999999999" customHeight="1" x14ac:dyDescent="0.25">
      <c r="A6" s="9" t="s">
        <v>2</v>
      </c>
      <c r="B6" s="175">
        <f t="shared" ref="B6:G6" si="1">SUM(B20,B40,B75)</f>
        <v>535.9</v>
      </c>
      <c r="C6" s="175">
        <f t="shared" si="1"/>
        <v>451.06100000000004</v>
      </c>
      <c r="D6" s="175">
        <f t="shared" si="1"/>
        <v>495.82550000308908</v>
      </c>
      <c r="E6" s="175">
        <f t="shared" si="1"/>
        <v>467.17379583969176</v>
      </c>
      <c r="F6" s="175">
        <f t="shared" si="1"/>
        <v>529.60649943603039</v>
      </c>
      <c r="G6" s="175">
        <f t="shared" si="1"/>
        <v>569.40078122404987</v>
      </c>
      <c r="H6" s="175">
        <v>531.07799999999997</v>
      </c>
      <c r="I6" s="175">
        <v>539.05700000000002</v>
      </c>
      <c r="J6" s="78"/>
      <c r="K6" s="78"/>
    </row>
    <row r="7" spans="1:19" ht="19.899999999999999" customHeight="1" x14ac:dyDescent="0.25">
      <c r="A7" s="9" t="s">
        <v>1</v>
      </c>
      <c r="B7" s="477">
        <f t="shared" ref="B7:G7" si="2">SUM(B23,B43,B76)</f>
        <v>812</v>
      </c>
      <c r="C7" s="477">
        <f t="shared" si="2"/>
        <v>877</v>
      </c>
      <c r="D7" s="477">
        <f t="shared" si="2"/>
        <v>893.32590916892673</v>
      </c>
      <c r="E7" s="477">
        <f t="shared" si="2"/>
        <v>888.13927389781168</v>
      </c>
      <c r="F7" s="477">
        <f t="shared" si="2"/>
        <v>907.09125884261891</v>
      </c>
      <c r="G7" s="477">
        <f t="shared" si="2"/>
        <v>891.91217433853853</v>
      </c>
      <c r="H7" s="477">
        <v>561.27300000000002</v>
      </c>
      <c r="I7" s="477">
        <v>516.67899999999997</v>
      </c>
      <c r="J7" s="476"/>
      <c r="K7" s="78"/>
    </row>
    <row r="8" spans="1:19" ht="19.899999999999999" customHeight="1" thickBot="1" x14ac:dyDescent="0.3">
      <c r="A8" s="166" t="s">
        <v>0</v>
      </c>
      <c r="B8" s="324">
        <f>SUM(B24,B44,B77)</f>
        <v>2256.1</v>
      </c>
      <c r="C8" s="177">
        <f t="shared" ref="C8:G8" si="3">SUM(C4:C7)</f>
        <v>2123.9139999999998</v>
      </c>
      <c r="D8" s="177">
        <f t="shared" si="3"/>
        <v>2094.8269818786653</v>
      </c>
      <c r="E8" s="177">
        <f t="shared" si="3"/>
        <v>1988.979530267432</v>
      </c>
      <c r="F8" s="177">
        <f t="shared" si="3"/>
        <v>2109.8190935733096</v>
      </c>
      <c r="G8" s="177">
        <f t="shared" si="3"/>
        <v>2140.7040981864088</v>
      </c>
      <c r="H8" s="177">
        <v>1753.163</v>
      </c>
      <c r="I8" s="177">
        <v>1694.0429999999999</v>
      </c>
      <c r="J8" s="78"/>
      <c r="K8" s="78"/>
    </row>
    <row r="9" spans="1:19" s="78" customFormat="1" ht="19.899999999999999" customHeight="1" x14ac:dyDescent="0.25">
      <c r="A9" s="144" t="s">
        <v>880</v>
      </c>
      <c r="K9" s="9"/>
      <c r="L9" s="9"/>
      <c r="M9" s="9"/>
      <c r="N9" s="9"/>
      <c r="O9" s="9"/>
      <c r="P9" s="9"/>
      <c r="Q9" s="9"/>
      <c r="R9" s="9"/>
      <c r="S9" s="9"/>
    </row>
    <row r="10" spans="1:19" ht="19.899999999999999" customHeight="1" x14ac:dyDescent="0.25">
      <c r="A10" s="109"/>
      <c r="B10" s="110"/>
      <c r="C10" s="110"/>
      <c r="D10" s="110"/>
      <c r="E10" s="110"/>
      <c r="F10" s="110"/>
      <c r="G10" s="110"/>
      <c r="H10" s="178">
        <f>H8/1000</f>
        <v>1.753163</v>
      </c>
      <c r="I10" s="178">
        <f>I8/1000</f>
        <v>1.694043</v>
      </c>
    </row>
    <row r="11" spans="1:19" ht="19.899999999999999" customHeight="1" x14ac:dyDescent="0.25">
      <c r="A11" s="128" t="s">
        <v>336</v>
      </c>
      <c r="B11" s="179"/>
      <c r="C11" s="179"/>
      <c r="D11" s="179"/>
      <c r="E11" s="179"/>
      <c r="F11" s="179"/>
      <c r="G11" s="179"/>
      <c r="H11" s="179"/>
      <c r="I11" s="179"/>
    </row>
    <row r="12" spans="1:19" ht="19.899999999999999" customHeight="1" x14ac:dyDescent="0.25">
      <c r="A12" s="128" t="s">
        <v>797</v>
      </c>
      <c r="B12" s="179">
        <v>2021</v>
      </c>
      <c r="C12" s="179">
        <v>2020</v>
      </c>
      <c r="D12" s="179">
        <v>2019</v>
      </c>
      <c r="E12" s="179">
        <v>2018</v>
      </c>
      <c r="F12" s="179">
        <v>2017</v>
      </c>
      <c r="G12" s="179">
        <v>2016</v>
      </c>
      <c r="H12" s="179">
        <v>2015</v>
      </c>
      <c r="I12" s="179">
        <v>2014</v>
      </c>
    </row>
    <row r="13" spans="1:19" ht="19.899999999999999" customHeight="1" x14ac:dyDescent="0.25">
      <c r="A13" s="12" t="s">
        <v>4</v>
      </c>
      <c r="B13" s="175">
        <v>52.2</v>
      </c>
      <c r="C13" s="450">
        <v>28.7</v>
      </c>
      <c r="D13" s="450">
        <v>33.299999999999997</v>
      </c>
      <c r="E13" s="175">
        <v>28.7</v>
      </c>
      <c r="F13" s="175">
        <v>28.2</v>
      </c>
      <c r="G13" s="175">
        <v>29.4</v>
      </c>
      <c r="H13" s="175">
        <v>37.133270587607711</v>
      </c>
      <c r="I13" s="175">
        <v>27.581181500019273</v>
      </c>
      <c r="J13" s="78"/>
    </row>
    <row r="14" spans="1:19" ht="19.899999999999999" customHeight="1" x14ac:dyDescent="0.25">
      <c r="A14" s="12" t="s">
        <v>3</v>
      </c>
      <c r="B14" s="175">
        <v>424.9</v>
      </c>
      <c r="C14" s="175">
        <v>363.702</v>
      </c>
      <c r="D14" s="175">
        <v>281.71581988994598</v>
      </c>
      <c r="E14" s="175">
        <v>215.29194070535544</v>
      </c>
      <c r="F14" s="175">
        <v>235.0997519244969</v>
      </c>
      <c r="G14" s="175">
        <v>233.02768765243297</v>
      </c>
      <c r="H14" s="175">
        <v>209.69087905979012</v>
      </c>
      <c r="I14" s="175">
        <v>204.67442246487769</v>
      </c>
      <c r="J14" s="78"/>
    </row>
    <row r="15" spans="1:19" ht="19.899999999999999" customHeight="1" x14ac:dyDescent="0.25">
      <c r="A15" s="9" t="s">
        <v>27</v>
      </c>
      <c r="B15" s="175">
        <v>52</v>
      </c>
      <c r="C15" s="175">
        <v>50</v>
      </c>
      <c r="D15" s="175">
        <v>66</v>
      </c>
      <c r="E15" s="175">
        <v>71</v>
      </c>
      <c r="F15" s="175">
        <v>100</v>
      </c>
      <c r="G15" s="175">
        <v>101</v>
      </c>
      <c r="H15" s="175"/>
      <c r="I15" s="175"/>
      <c r="J15" s="78"/>
    </row>
    <row r="16" spans="1:19" ht="19.899999999999999" customHeight="1" x14ac:dyDescent="0.25">
      <c r="A16" s="9" t="s">
        <v>28</v>
      </c>
      <c r="B16" s="175">
        <v>58</v>
      </c>
      <c r="C16" s="175">
        <v>62</v>
      </c>
      <c r="D16" s="175">
        <v>57</v>
      </c>
      <c r="E16" s="175">
        <v>40</v>
      </c>
      <c r="F16" s="175">
        <v>30</v>
      </c>
      <c r="G16" s="175">
        <v>25</v>
      </c>
      <c r="H16" s="175"/>
      <c r="I16" s="175"/>
      <c r="J16" s="78"/>
    </row>
    <row r="17" spans="1:18" ht="19.899999999999999" customHeight="1" x14ac:dyDescent="0.25">
      <c r="A17" s="9" t="s">
        <v>30</v>
      </c>
      <c r="B17" s="175">
        <v>120</v>
      </c>
      <c r="C17" s="175">
        <v>100</v>
      </c>
      <c r="D17" s="175">
        <v>91</v>
      </c>
      <c r="E17" s="175">
        <v>104</v>
      </c>
      <c r="F17" s="175">
        <v>99</v>
      </c>
      <c r="G17" s="175">
        <v>97</v>
      </c>
      <c r="H17" s="175"/>
      <c r="I17" s="175"/>
      <c r="J17" s="78"/>
    </row>
    <row r="18" spans="1:18" ht="19.899999999999999" customHeight="1" x14ac:dyDescent="0.25">
      <c r="A18" s="9" t="s">
        <v>91</v>
      </c>
      <c r="B18" s="175">
        <v>195</v>
      </c>
      <c r="C18" s="175">
        <v>152</v>
      </c>
      <c r="D18" s="175">
        <v>68</v>
      </c>
      <c r="E18" s="175"/>
      <c r="F18" s="175"/>
      <c r="G18" s="175"/>
      <c r="H18" s="175"/>
      <c r="I18" s="175"/>
      <c r="J18" s="78"/>
    </row>
    <row r="19" spans="1:18" ht="19.899999999999999" customHeight="1" x14ac:dyDescent="0.25">
      <c r="A19" s="9" t="s">
        <v>29</v>
      </c>
      <c r="B19" s="175"/>
      <c r="C19" s="175"/>
      <c r="D19" s="175"/>
      <c r="E19" s="175"/>
      <c r="F19" s="175">
        <v>6</v>
      </c>
      <c r="G19" s="175">
        <v>10</v>
      </c>
      <c r="H19" s="175"/>
      <c r="I19" s="175"/>
      <c r="J19" s="78"/>
    </row>
    <row r="20" spans="1:18" ht="19.899999999999999" customHeight="1" x14ac:dyDescent="0.25">
      <c r="A20" s="12" t="s">
        <v>2</v>
      </c>
      <c r="B20" s="175">
        <v>8.9</v>
      </c>
      <c r="C20" s="175">
        <v>6.617</v>
      </c>
      <c r="D20" s="175">
        <v>6.2083299786839534</v>
      </c>
      <c r="E20" s="175">
        <v>5.5201102496917409</v>
      </c>
      <c r="F20" s="175">
        <v>8.5632083256296649</v>
      </c>
      <c r="G20" s="175">
        <v>8.713764868196753</v>
      </c>
      <c r="H20" s="175">
        <v>7.1019448376507706</v>
      </c>
      <c r="I20" s="175">
        <v>6.9865958688194585</v>
      </c>
      <c r="J20" s="78"/>
    </row>
    <row r="21" spans="1:18" ht="19.899999999999999" customHeight="1" x14ac:dyDescent="0.25">
      <c r="A21" s="9" t="s">
        <v>25</v>
      </c>
      <c r="B21" s="175">
        <v>214</v>
      </c>
      <c r="C21" s="175">
        <v>226</v>
      </c>
      <c r="D21" s="175">
        <v>221</v>
      </c>
      <c r="E21" s="175">
        <v>200</v>
      </c>
      <c r="F21" s="175">
        <v>216</v>
      </c>
      <c r="G21" s="175">
        <v>217</v>
      </c>
      <c r="H21" s="175"/>
      <c r="I21" s="175"/>
    </row>
    <row r="22" spans="1:18" ht="19.899999999999999" customHeight="1" x14ac:dyDescent="0.25">
      <c r="A22" s="9" t="s">
        <v>26</v>
      </c>
      <c r="B22" s="175">
        <v>87</v>
      </c>
      <c r="C22" s="175">
        <v>91</v>
      </c>
      <c r="D22" s="175">
        <v>96</v>
      </c>
      <c r="E22" s="175">
        <v>116</v>
      </c>
      <c r="F22" s="175">
        <v>96</v>
      </c>
      <c r="G22" s="175">
        <v>50</v>
      </c>
      <c r="H22" s="175"/>
      <c r="I22" s="175"/>
    </row>
    <row r="23" spans="1:18" ht="19.899999999999999" customHeight="1" x14ac:dyDescent="0.25">
      <c r="A23" s="12" t="s">
        <v>1</v>
      </c>
      <c r="B23" s="175">
        <f>SUM(B21:B22)</f>
        <v>301</v>
      </c>
      <c r="C23" s="175">
        <f t="shared" ref="C23:I23" si="4">SUM(C21:C22)</f>
        <v>317</v>
      </c>
      <c r="D23" s="175">
        <f t="shared" si="4"/>
        <v>317</v>
      </c>
      <c r="E23" s="175">
        <f t="shared" si="4"/>
        <v>316</v>
      </c>
      <c r="F23" s="175">
        <f t="shared" si="4"/>
        <v>312</v>
      </c>
      <c r="G23" s="175">
        <f t="shared" si="4"/>
        <v>267</v>
      </c>
      <c r="H23" s="485">
        <f t="shared" si="4"/>
        <v>0</v>
      </c>
      <c r="I23" s="485">
        <f t="shared" si="4"/>
        <v>0</v>
      </c>
    </row>
    <row r="24" spans="1:18" ht="19.899999999999999" customHeight="1" thickBot="1" x14ac:dyDescent="0.3">
      <c r="A24" s="176" t="s">
        <v>0</v>
      </c>
      <c r="B24" s="324">
        <f>SUM(B13,B14,B20,B23)</f>
        <v>787</v>
      </c>
      <c r="C24" s="177">
        <f t="shared" ref="C24:I24" si="5">SUM(C13,C14,C20,C23)</f>
        <v>716.01900000000001</v>
      </c>
      <c r="D24" s="177">
        <f t="shared" si="5"/>
        <v>638.22414986862987</v>
      </c>
      <c r="E24" s="177">
        <f t="shared" si="5"/>
        <v>565.51205095504724</v>
      </c>
      <c r="F24" s="177">
        <f t="shared" si="5"/>
        <v>583.86296025012655</v>
      </c>
      <c r="G24" s="177">
        <f t="shared" si="5"/>
        <v>538.14145252062963</v>
      </c>
      <c r="H24" s="324">
        <f t="shared" si="5"/>
        <v>253.92609448504859</v>
      </c>
      <c r="I24" s="324">
        <f t="shared" si="5"/>
        <v>239.24219983371643</v>
      </c>
      <c r="J24" s="78"/>
    </row>
    <row r="25" spans="1:18" s="144" customFormat="1" ht="19.899999999999999" customHeight="1" x14ac:dyDescent="0.25">
      <c r="A25" s="144" t="s">
        <v>880</v>
      </c>
      <c r="K25" s="9"/>
      <c r="L25" s="9"/>
      <c r="M25" s="9"/>
      <c r="N25" s="9"/>
      <c r="O25" s="9"/>
      <c r="P25" s="9"/>
      <c r="Q25" s="9"/>
      <c r="R25" s="9"/>
    </row>
    <row r="26" spans="1:18" ht="19.899999999999999" customHeight="1" x14ac:dyDescent="0.25">
      <c r="A26" s="12"/>
      <c r="B26" s="110"/>
      <c r="C26" s="110"/>
      <c r="D26" s="110"/>
      <c r="E26" s="110"/>
      <c r="F26" s="110"/>
      <c r="G26" s="110"/>
      <c r="H26" s="78"/>
      <c r="I26" s="78"/>
      <c r="J26" s="78"/>
    </row>
    <row r="27" spans="1:18" ht="19.899999999999999" customHeight="1" x14ac:dyDescent="0.25">
      <c r="A27" s="180" t="s">
        <v>644</v>
      </c>
      <c r="B27" s="181"/>
      <c r="C27" s="181"/>
      <c r="D27" s="181"/>
      <c r="E27" s="181"/>
      <c r="F27" s="181"/>
      <c r="G27" s="181"/>
      <c r="H27" s="181"/>
      <c r="I27" s="181"/>
    </row>
    <row r="28" spans="1:18" ht="19.899999999999999" customHeight="1" thickBot="1" x14ac:dyDescent="0.3">
      <c r="A28" s="151" t="s">
        <v>414</v>
      </c>
      <c r="B28" s="325">
        <v>0.54</v>
      </c>
      <c r="C28" s="172">
        <v>0.5</v>
      </c>
      <c r="D28" s="182">
        <f t="shared" ref="D28:I28" si="6">D14/D24</f>
        <v>0.44140576621541744</v>
      </c>
      <c r="E28" s="182">
        <f t="shared" si="6"/>
        <v>0.38070265760343464</v>
      </c>
      <c r="F28" s="182">
        <f t="shared" si="6"/>
        <v>0.40266255599392758</v>
      </c>
      <c r="G28" s="182">
        <f t="shared" si="6"/>
        <v>0.43302311420341638</v>
      </c>
      <c r="H28" s="182">
        <f t="shared" si="6"/>
        <v>0.82579492070334237</v>
      </c>
      <c r="I28" s="182">
        <f t="shared" si="6"/>
        <v>0.85551137135143873</v>
      </c>
      <c r="J28" s="78"/>
    </row>
    <row r="29" spans="1:18" ht="19.899999999999999" customHeight="1" x14ac:dyDescent="0.25">
      <c r="A29" s="144" t="s">
        <v>645</v>
      </c>
      <c r="B29" s="78"/>
      <c r="C29" s="78"/>
      <c r="D29" s="78"/>
      <c r="E29" s="78"/>
      <c r="F29" s="78"/>
      <c r="G29" s="78"/>
      <c r="H29" s="78"/>
      <c r="I29" s="78"/>
      <c r="J29" s="78"/>
    </row>
    <row r="30" spans="1:18" ht="19.899999999999999" customHeight="1" x14ac:dyDescent="0.25">
      <c r="B30" s="78"/>
      <c r="C30" s="78"/>
      <c r="D30" s="78"/>
      <c r="E30" s="78"/>
      <c r="F30" s="78"/>
      <c r="G30" s="78"/>
      <c r="H30" s="78"/>
      <c r="I30" s="78"/>
      <c r="J30" s="78"/>
    </row>
    <row r="31" spans="1:18" ht="19.899999999999999" customHeight="1" x14ac:dyDescent="0.25">
      <c r="A31" s="180" t="s">
        <v>337</v>
      </c>
      <c r="B31" s="181"/>
      <c r="C31" s="181"/>
      <c r="D31" s="181"/>
      <c r="E31" s="181"/>
      <c r="F31" s="181"/>
      <c r="G31" s="181"/>
      <c r="H31" s="181"/>
      <c r="I31" s="181"/>
    </row>
    <row r="32" spans="1:18" ht="19.899999999999999" customHeight="1" x14ac:dyDescent="0.25">
      <c r="A32" s="128" t="s">
        <v>798</v>
      </c>
      <c r="B32" s="179">
        <v>2021</v>
      </c>
      <c r="C32" s="179">
        <v>2020</v>
      </c>
      <c r="D32" s="179">
        <v>2019</v>
      </c>
      <c r="E32" s="179">
        <v>2018</v>
      </c>
      <c r="F32" s="179">
        <v>2017</v>
      </c>
      <c r="G32" s="179">
        <v>2016</v>
      </c>
      <c r="H32" s="179">
        <v>2015</v>
      </c>
      <c r="I32" s="179">
        <v>2014</v>
      </c>
    </row>
    <row r="33" spans="1:18" ht="19.899999999999999" customHeight="1" x14ac:dyDescent="0.25">
      <c r="A33" s="12" t="s">
        <v>4</v>
      </c>
      <c r="B33" s="175">
        <v>26.5</v>
      </c>
      <c r="C33" s="175">
        <v>33.299999999999997</v>
      </c>
      <c r="D33" s="175">
        <v>38.700000000000003</v>
      </c>
      <c r="E33" s="175">
        <v>33.299999999999997</v>
      </c>
      <c r="F33" s="175">
        <v>32.799999999999997</v>
      </c>
      <c r="G33" s="175">
        <v>39</v>
      </c>
      <c r="H33" s="175">
        <v>41.60906464</v>
      </c>
      <c r="I33" s="175">
        <v>33.079233875379998</v>
      </c>
      <c r="J33" s="78"/>
    </row>
    <row r="34" spans="1:18" ht="19.899999999999999" customHeight="1" x14ac:dyDescent="0.25">
      <c r="A34" s="12" t="s">
        <v>3</v>
      </c>
      <c r="B34" s="175">
        <v>105.6</v>
      </c>
      <c r="C34" s="175">
        <v>97.378</v>
      </c>
      <c r="D34" s="175">
        <v>120.03960984999999</v>
      </c>
      <c r="E34" s="175">
        <v>140.66037690000002</v>
      </c>
      <c r="F34" s="175">
        <v>160.00073023199997</v>
      </c>
      <c r="G34" s="175">
        <v>165.89389439499999</v>
      </c>
      <c r="H34" s="175">
        <v>172.66668333000004</v>
      </c>
      <c r="I34" s="175">
        <v>176.99912267000002</v>
      </c>
      <c r="J34" s="78"/>
    </row>
    <row r="35" spans="1:18" ht="19.899999999999999" customHeight="1" x14ac:dyDescent="0.25">
      <c r="A35" s="9" t="s">
        <v>27</v>
      </c>
      <c r="B35" s="175">
        <v>106</v>
      </c>
      <c r="C35" s="175">
        <v>97</v>
      </c>
      <c r="D35" s="175">
        <v>86</v>
      </c>
      <c r="E35" s="175">
        <v>91</v>
      </c>
      <c r="F35" s="175">
        <v>91</v>
      </c>
      <c r="G35" s="175">
        <v>90</v>
      </c>
      <c r="H35" s="175"/>
      <c r="I35" s="175"/>
      <c r="J35" s="78"/>
    </row>
    <row r="36" spans="1:18" ht="19.899999999999999" customHeight="1" x14ac:dyDescent="0.25">
      <c r="A36" s="9" t="s">
        <v>28</v>
      </c>
      <c r="B36" s="175">
        <v>0</v>
      </c>
      <c r="C36" s="175">
        <v>0</v>
      </c>
      <c r="D36" s="175">
        <v>34</v>
      </c>
      <c r="E36" s="175">
        <v>50</v>
      </c>
      <c r="F36" s="175">
        <v>53</v>
      </c>
      <c r="G36" s="175">
        <v>53</v>
      </c>
      <c r="H36" s="175"/>
      <c r="I36" s="175"/>
      <c r="J36" s="78"/>
    </row>
    <row r="37" spans="1:18" ht="19.899999999999999" customHeight="1" x14ac:dyDescent="0.25">
      <c r="A37" s="9" t="s">
        <v>30</v>
      </c>
      <c r="B37" s="175">
        <v>0</v>
      </c>
      <c r="C37" s="175">
        <v>0</v>
      </c>
      <c r="D37" s="175">
        <v>0</v>
      </c>
      <c r="E37" s="175"/>
      <c r="F37" s="175">
        <v>0</v>
      </c>
      <c r="G37" s="175">
        <v>0</v>
      </c>
      <c r="H37" s="175"/>
      <c r="I37" s="175"/>
      <c r="J37" s="78"/>
    </row>
    <row r="38" spans="1:18" ht="19.899999999999999" customHeight="1" x14ac:dyDescent="0.25">
      <c r="A38" s="9" t="s">
        <v>91</v>
      </c>
      <c r="B38" s="175">
        <v>0</v>
      </c>
      <c r="C38" s="175">
        <v>0</v>
      </c>
      <c r="D38" s="175">
        <v>0</v>
      </c>
      <c r="E38" s="175"/>
      <c r="F38" s="175"/>
      <c r="G38" s="175"/>
      <c r="H38" s="175"/>
      <c r="I38" s="175"/>
      <c r="J38" s="78"/>
    </row>
    <row r="39" spans="1:18" ht="19.899999999999999" customHeight="1" x14ac:dyDescent="0.25">
      <c r="A39" s="9" t="s">
        <v>29</v>
      </c>
      <c r="B39" s="175"/>
      <c r="C39" s="175"/>
      <c r="D39" s="175"/>
      <c r="E39" s="175"/>
      <c r="F39" s="175">
        <v>16</v>
      </c>
      <c r="G39" s="175">
        <v>24</v>
      </c>
      <c r="H39" s="175"/>
      <c r="I39" s="175"/>
      <c r="J39" s="78"/>
    </row>
    <row r="40" spans="1:18" ht="19.899999999999999" customHeight="1" x14ac:dyDescent="0.25">
      <c r="A40" s="12" t="s">
        <v>2</v>
      </c>
      <c r="B40" s="175">
        <v>493</v>
      </c>
      <c r="C40" s="175">
        <v>415.44400000000002</v>
      </c>
      <c r="D40" s="175">
        <v>462.92207640000004</v>
      </c>
      <c r="E40" s="175">
        <v>436.31768559</v>
      </c>
      <c r="F40" s="175">
        <v>492.86752811999997</v>
      </c>
      <c r="G40" s="175">
        <v>525.98712017000003</v>
      </c>
      <c r="H40" s="175">
        <v>489.52537589999991</v>
      </c>
      <c r="I40" s="175">
        <v>491.47221469999999</v>
      </c>
      <c r="J40" s="78"/>
    </row>
    <row r="41" spans="1:18" ht="19.899999999999999" customHeight="1" x14ac:dyDescent="0.25">
      <c r="A41" s="9" t="s">
        <v>25</v>
      </c>
      <c r="B41" s="175">
        <v>205</v>
      </c>
      <c r="C41" s="175">
        <v>223</v>
      </c>
      <c r="D41" s="175">
        <v>238</v>
      </c>
      <c r="E41" s="175">
        <v>229</v>
      </c>
      <c r="F41" s="175">
        <v>254</v>
      </c>
      <c r="G41" s="175">
        <v>297</v>
      </c>
      <c r="H41" s="175"/>
      <c r="I41" s="175"/>
      <c r="J41" s="78"/>
    </row>
    <row r="42" spans="1:18" ht="19.899999999999999" customHeight="1" x14ac:dyDescent="0.25">
      <c r="A42" s="9" t="s">
        <v>26</v>
      </c>
      <c r="B42" s="175">
        <v>97</v>
      </c>
      <c r="C42" s="175">
        <v>121</v>
      </c>
      <c r="D42" s="175">
        <v>113</v>
      </c>
      <c r="E42" s="175">
        <v>100</v>
      </c>
      <c r="F42" s="175">
        <v>101</v>
      </c>
      <c r="G42" s="175">
        <v>125</v>
      </c>
      <c r="H42" s="175"/>
      <c r="I42" s="175"/>
      <c r="J42" s="78"/>
    </row>
    <row r="43" spans="1:18" ht="19.899999999999999" customHeight="1" x14ac:dyDescent="0.25">
      <c r="A43" s="12" t="s">
        <v>1</v>
      </c>
      <c r="B43" s="175">
        <f>SUM(B41:B42)</f>
        <v>302</v>
      </c>
      <c r="C43" s="175">
        <f t="shared" ref="C43:G43" si="7">SUM(C41:C42)</f>
        <v>344</v>
      </c>
      <c r="D43" s="175">
        <f t="shared" si="7"/>
        <v>351</v>
      </c>
      <c r="E43" s="175">
        <f t="shared" si="7"/>
        <v>329</v>
      </c>
      <c r="F43" s="175">
        <f t="shared" si="7"/>
        <v>355</v>
      </c>
      <c r="G43" s="175">
        <f t="shared" si="7"/>
        <v>422</v>
      </c>
      <c r="H43" s="175">
        <v>89.22461116492444</v>
      </c>
      <c r="I43" s="175">
        <v>92.623172400000016</v>
      </c>
      <c r="J43" s="78"/>
    </row>
    <row r="44" spans="1:18" ht="19.899999999999999" customHeight="1" thickBot="1" x14ac:dyDescent="0.3">
      <c r="A44" s="176" t="s">
        <v>0</v>
      </c>
      <c r="B44" s="324">
        <f>SUM(B33,B34,B40,B43)</f>
        <v>927.1</v>
      </c>
      <c r="C44" s="177">
        <f t="shared" ref="C44:G44" si="8">SUM(C33,C34,C40,C43)</f>
        <v>890.12200000000007</v>
      </c>
      <c r="D44" s="177">
        <f t="shared" si="8"/>
        <v>972.66168625</v>
      </c>
      <c r="E44" s="177">
        <f t="shared" si="8"/>
        <v>939.27806249000002</v>
      </c>
      <c r="F44" s="177">
        <f t="shared" si="8"/>
        <v>1040.6682583520001</v>
      </c>
      <c r="G44" s="177">
        <f t="shared" si="8"/>
        <v>1152.881014565</v>
      </c>
      <c r="H44" s="177">
        <v>793.02573503492442</v>
      </c>
      <c r="I44" s="177">
        <v>794.17374364538</v>
      </c>
    </row>
    <row r="45" spans="1:18" s="78" customFormat="1" ht="19.899999999999999" customHeight="1" x14ac:dyDescent="0.25">
      <c r="A45" s="144" t="s">
        <v>880</v>
      </c>
      <c r="J45" s="9"/>
      <c r="K45" s="9"/>
      <c r="L45" s="9"/>
      <c r="M45" s="9"/>
      <c r="N45" s="9"/>
      <c r="O45" s="9"/>
      <c r="P45" s="9"/>
      <c r="Q45" s="9"/>
      <c r="R45" s="9"/>
    </row>
    <row r="46" spans="1:18" s="78" customFormat="1" ht="19.899999999999999" customHeight="1" x14ac:dyDescent="0.25">
      <c r="B46" s="83"/>
      <c r="C46" s="83"/>
      <c r="D46" s="83"/>
      <c r="E46" s="83"/>
      <c r="F46" s="83"/>
      <c r="G46" s="83"/>
      <c r="J46" s="9"/>
      <c r="K46" s="9"/>
      <c r="L46" s="9"/>
      <c r="M46" s="9"/>
      <c r="N46" s="9"/>
      <c r="O46" s="9"/>
      <c r="P46" s="9"/>
      <c r="Q46" s="9"/>
      <c r="R46" s="9"/>
    </row>
    <row r="47" spans="1:18" s="78" customFormat="1" ht="19.899999999999999" hidden="1" customHeight="1" x14ac:dyDescent="0.25">
      <c r="A47" s="180" t="s">
        <v>337</v>
      </c>
      <c r="B47" s="181"/>
      <c r="C47" s="181"/>
      <c r="D47" s="181"/>
      <c r="E47" s="181"/>
      <c r="F47" s="181"/>
      <c r="G47" s="181"/>
      <c r="K47" s="9"/>
      <c r="L47" s="9"/>
      <c r="M47" s="9"/>
      <c r="N47" s="9"/>
      <c r="O47" s="9"/>
      <c r="P47" s="9"/>
      <c r="Q47" s="9"/>
      <c r="R47" s="9"/>
    </row>
    <row r="48" spans="1:18" s="78" customFormat="1" ht="19.899999999999999" hidden="1" customHeight="1" x14ac:dyDescent="0.25">
      <c r="A48" s="128" t="s">
        <v>798</v>
      </c>
      <c r="B48" s="179">
        <v>2021</v>
      </c>
      <c r="C48" s="179">
        <v>2020</v>
      </c>
      <c r="D48" s="179">
        <v>2019</v>
      </c>
      <c r="E48" s="179">
        <v>2018</v>
      </c>
      <c r="F48" s="179">
        <v>2017</v>
      </c>
      <c r="G48" s="179">
        <v>2016</v>
      </c>
      <c r="K48" s="9"/>
      <c r="L48" s="9"/>
      <c r="M48" s="9"/>
      <c r="N48" s="9"/>
      <c r="O48" s="9"/>
      <c r="P48" s="9"/>
      <c r="Q48" s="9"/>
      <c r="R48" s="9"/>
    </row>
    <row r="49" spans="1:18" ht="19.899999999999999" hidden="1" customHeight="1" x14ac:dyDescent="0.25">
      <c r="A49" s="9" t="s">
        <v>525</v>
      </c>
      <c r="B49" s="175">
        <v>645</v>
      </c>
      <c r="C49" s="477">
        <v>565.39503972177602</v>
      </c>
      <c r="D49" s="477">
        <v>674.16551768999705</v>
      </c>
      <c r="E49" s="477">
        <v>658.19045000000006</v>
      </c>
      <c r="F49" s="477">
        <v>785.00437999999997</v>
      </c>
      <c r="G49" s="477">
        <v>965.46924999999999</v>
      </c>
      <c r="H49" s="175"/>
      <c r="I49" s="175"/>
      <c r="J49" s="78"/>
    </row>
    <row r="50" spans="1:18" ht="19.899999999999999" hidden="1" customHeight="1" x14ac:dyDescent="0.25">
      <c r="A50" s="9" t="s">
        <v>526</v>
      </c>
      <c r="B50" s="175">
        <v>282</v>
      </c>
      <c r="C50" s="486">
        <v>160.967716</v>
      </c>
      <c r="D50" s="486">
        <v>130.3649935</v>
      </c>
      <c r="E50" s="486">
        <v>129.833383</v>
      </c>
      <c r="F50" s="486">
        <v>97.564794000000006</v>
      </c>
      <c r="G50" s="486">
        <v>3.7962924999999998</v>
      </c>
      <c r="H50" s="175"/>
      <c r="I50" s="175"/>
      <c r="J50" s="78"/>
    </row>
    <row r="51" spans="1:18" ht="19.899999999999999" hidden="1" customHeight="1" thickBot="1" x14ac:dyDescent="0.3">
      <c r="A51" s="166" t="s">
        <v>13</v>
      </c>
      <c r="B51" s="324">
        <v>927</v>
      </c>
      <c r="C51" s="487">
        <v>726.78700000000003</v>
      </c>
      <c r="D51" s="487">
        <v>805.25627104229477</v>
      </c>
      <c r="E51" s="487">
        <v>788.48560685476969</v>
      </c>
      <c r="F51" s="487">
        <v>882.83864766802549</v>
      </c>
      <c r="G51" s="487">
        <f>SUM(G49:G50)</f>
        <v>969.26554250000004</v>
      </c>
      <c r="H51" s="175"/>
      <c r="I51" s="175"/>
      <c r="J51" s="78"/>
    </row>
    <row r="52" spans="1:18" s="78" customFormat="1" ht="19.899999999999999" hidden="1" customHeight="1" x14ac:dyDescent="0.25">
      <c r="B52" s="78" t="s">
        <v>881</v>
      </c>
      <c r="C52" s="83">
        <v>0.67</v>
      </c>
      <c r="D52" s="83">
        <v>0.67</v>
      </c>
      <c r="E52" s="78" t="s">
        <v>882</v>
      </c>
      <c r="F52" s="78" t="s">
        <v>882</v>
      </c>
      <c r="G52" s="78" t="s">
        <v>883</v>
      </c>
      <c r="K52" s="9"/>
      <c r="L52" s="9"/>
      <c r="M52" s="9"/>
      <c r="N52" s="9"/>
      <c r="O52" s="9"/>
      <c r="P52" s="9"/>
      <c r="Q52" s="9"/>
      <c r="R52" s="9"/>
    </row>
    <row r="53" spans="1:18" ht="19.899999999999999" customHeight="1" x14ac:dyDescent="0.25">
      <c r="A53" s="109"/>
      <c r="B53" s="12"/>
      <c r="C53" s="12"/>
      <c r="D53" s="30"/>
      <c r="E53" s="39"/>
      <c r="F53" s="39"/>
      <c r="G53" s="39"/>
      <c r="H53" s="39"/>
      <c r="I53" s="39"/>
      <c r="J53" s="78"/>
    </row>
    <row r="54" spans="1:18" s="78" customFormat="1" ht="19.899999999999999" customHeight="1" x14ac:dyDescent="0.25">
      <c r="A54" s="180" t="s">
        <v>527</v>
      </c>
      <c r="B54" s="181"/>
      <c r="C54" s="181"/>
      <c r="D54" s="181"/>
      <c r="E54" s="181"/>
      <c r="F54" s="181"/>
      <c r="G54" s="181"/>
      <c r="K54" s="9"/>
      <c r="L54" s="9"/>
      <c r="M54" s="9"/>
      <c r="N54" s="9"/>
      <c r="O54" s="9"/>
      <c r="P54" s="9"/>
      <c r="Q54" s="9"/>
      <c r="R54" s="9"/>
    </row>
    <row r="55" spans="1:18" s="78" customFormat="1" ht="19.899999999999999" customHeight="1" x14ac:dyDescent="0.25">
      <c r="A55" s="128" t="s">
        <v>799</v>
      </c>
      <c r="B55" s="179"/>
      <c r="C55" s="179"/>
      <c r="D55" s="179"/>
      <c r="E55" s="179"/>
      <c r="F55" s="179"/>
      <c r="G55" s="179"/>
      <c r="K55" s="9"/>
      <c r="L55" s="9"/>
      <c r="M55" s="9"/>
      <c r="N55" s="9"/>
      <c r="O55" s="9"/>
      <c r="P55" s="9"/>
      <c r="Q55" s="9"/>
      <c r="R55" s="9"/>
    </row>
    <row r="56" spans="1:18" s="78" customFormat="1" ht="19.899999999999999" customHeight="1" x14ac:dyDescent="0.25">
      <c r="A56" s="128" t="s">
        <v>33</v>
      </c>
      <c r="B56" s="179">
        <v>2021</v>
      </c>
      <c r="C56" s="179">
        <v>2020</v>
      </c>
      <c r="D56" s="179">
        <v>2019</v>
      </c>
      <c r="E56" s="179">
        <v>2018</v>
      </c>
      <c r="F56" s="179">
        <v>2017</v>
      </c>
      <c r="G56" s="179">
        <v>2016</v>
      </c>
      <c r="K56" s="9"/>
      <c r="L56" s="9"/>
      <c r="M56" s="9"/>
      <c r="N56" s="9"/>
      <c r="O56" s="9"/>
      <c r="P56" s="9"/>
      <c r="Q56" s="9"/>
      <c r="R56" s="9"/>
    </row>
    <row r="57" spans="1:18" ht="19.899999999999999" customHeight="1" x14ac:dyDescent="0.25">
      <c r="A57" s="12" t="s">
        <v>3</v>
      </c>
      <c r="B57" s="175">
        <v>530.5</v>
      </c>
      <c r="C57" s="175">
        <v>461.08</v>
      </c>
      <c r="D57" s="175">
        <v>401.75542973994595</v>
      </c>
      <c r="E57" s="175">
        <v>355.95231760535546</v>
      </c>
      <c r="F57" s="477">
        <v>395.10048215649687</v>
      </c>
      <c r="G57" s="175">
        <v>398.92158204743293</v>
      </c>
      <c r="H57" s="175">
        <v>398.92158204743293</v>
      </c>
      <c r="I57" s="175"/>
      <c r="J57" s="78"/>
    </row>
    <row r="58" spans="1:18" ht="19.899999999999999" customHeight="1" x14ac:dyDescent="0.25">
      <c r="A58" s="9" t="s">
        <v>27</v>
      </c>
      <c r="B58" s="175">
        <v>158</v>
      </c>
      <c r="C58" s="175">
        <v>147</v>
      </c>
      <c r="D58" s="175">
        <v>152</v>
      </c>
      <c r="E58" s="175">
        <v>162</v>
      </c>
      <c r="F58" s="477">
        <v>191</v>
      </c>
      <c r="G58" s="175">
        <v>191</v>
      </c>
      <c r="H58" s="175">
        <v>191</v>
      </c>
      <c r="I58" s="175"/>
      <c r="J58" s="78"/>
    </row>
    <row r="59" spans="1:18" ht="19.899999999999999" customHeight="1" x14ac:dyDescent="0.25">
      <c r="A59" s="9" t="s">
        <v>28</v>
      </c>
      <c r="B59" s="175">
        <v>58</v>
      </c>
      <c r="C59" s="175">
        <v>62</v>
      </c>
      <c r="D59" s="175">
        <v>91</v>
      </c>
      <c r="E59" s="175">
        <v>90</v>
      </c>
      <c r="F59" s="477">
        <v>83</v>
      </c>
      <c r="G59" s="175">
        <v>78</v>
      </c>
      <c r="H59" s="175">
        <v>78</v>
      </c>
      <c r="I59" s="175"/>
      <c r="J59" s="78"/>
    </row>
    <row r="60" spans="1:18" ht="19.899999999999999" customHeight="1" x14ac:dyDescent="0.25">
      <c r="A60" s="9" t="s">
        <v>30</v>
      </c>
      <c r="B60" s="175">
        <v>120</v>
      </c>
      <c r="C60" s="175">
        <v>100</v>
      </c>
      <c r="D60" s="175">
        <v>91</v>
      </c>
      <c r="E60" s="175">
        <v>104</v>
      </c>
      <c r="F60" s="477">
        <v>99</v>
      </c>
      <c r="G60" s="175">
        <v>97</v>
      </c>
      <c r="H60" s="175">
        <v>97</v>
      </c>
      <c r="I60" s="175"/>
      <c r="J60" s="78"/>
    </row>
    <row r="61" spans="1:18" ht="19.899999999999999" customHeight="1" x14ac:dyDescent="0.25">
      <c r="A61" s="9" t="s">
        <v>91</v>
      </c>
      <c r="B61" s="175">
        <v>195</v>
      </c>
      <c r="C61" s="175">
        <v>152</v>
      </c>
      <c r="D61" s="175">
        <v>68</v>
      </c>
      <c r="E61" s="175">
        <v>0</v>
      </c>
      <c r="F61" s="477">
        <v>0</v>
      </c>
      <c r="G61" s="175">
        <v>0</v>
      </c>
      <c r="H61" s="175">
        <v>0</v>
      </c>
      <c r="I61" s="175"/>
      <c r="J61" s="78"/>
    </row>
    <row r="62" spans="1:18" ht="19.899999999999999" customHeight="1" x14ac:dyDescent="0.25">
      <c r="A62" s="9" t="s">
        <v>29</v>
      </c>
      <c r="B62" s="175">
        <v>0</v>
      </c>
      <c r="C62" s="175">
        <v>0</v>
      </c>
      <c r="D62" s="175">
        <v>0</v>
      </c>
      <c r="E62" s="175">
        <v>0</v>
      </c>
      <c r="F62" s="477">
        <v>22</v>
      </c>
      <c r="G62" s="175">
        <v>33</v>
      </c>
      <c r="H62" s="175">
        <v>33</v>
      </c>
      <c r="I62" s="175"/>
      <c r="J62" s="78"/>
    </row>
    <row r="63" spans="1:18" ht="19.899999999999999" customHeight="1" x14ac:dyDescent="0.25">
      <c r="A63" s="12" t="s">
        <v>2</v>
      </c>
      <c r="B63" s="175">
        <v>501.9</v>
      </c>
      <c r="C63" s="175">
        <v>422.06100000000004</v>
      </c>
      <c r="D63" s="175">
        <v>469.13040637868397</v>
      </c>
      <c r="E63" s="175">
        <v>441.83779583969175</v>
      </c>
      <c r="F63" s="477">
        <v>501.43073644562963</v>
      </c>
      <c r="G63" s="175">
        <v>534.70088503819682</v>
      </c>
      <c r="H63" s="175">
        <v>534.70088503819682</v>
      </c>
      <c r="I63" s="175"/>
      <c r="J63" s="78"/>
    </row>
    <row r="64" spans="1:18" ht="19.899999999999999" customHeight="1" x14ac:dyDescent="0.25">
      <c r="A64" s="9" t="s">
        <v>25</v>
      </c>
      <c r="B64" s="477">
        <v>419</v>
      </c>
      <c r="C64" s="477">
        <v>449</v>
      </c>
      <c r="D64" s="477">
        <v>459</v>
      </c>
      <c r="E64" s="477">
        <v>430</v>
      </c>
      <c r="F64" s="477">
        <v>471</v>
      </c>
      <c r="G64" s="477">
        <v>514</v>
      </c>
      <c r="H64" s="175">
        <v>486.43400000000003</v>
      </c>
      <c r="I64" s="175"/>
      <c r="J64" s="78"/>
    </row>
    <row r="65" spans="1:18" ht="19.899999999999999" customHeight="1" x14ac:dyDescent="0.25">
      <c r="A65" s="9" t="s">
        <v>26</v>
      </c>
      <c r="B65" s="477">
        <v>184</v>
      </c>
      <c r="C65" s="477">
        <v>212</v>
      </c>
      <c r="D65" s="477">
        <v>209</v>
      </c>
      <c r="E65" s="477">
        <v>216</v>
      </c>
      <c r="F65" s="477">
        <v>197</v>
      </c>
      <c r="G65" s="477">
        <v>175</v>
      </c>
      <c r="H65" s="175">
        <v>202.56599999999997</v>
      </c>
      <c r="I65" s="175"/>
      <c r="J65" s="78"/>
    </row>
    <row r="66" spans="1:18" ht="19.899999999999999" customHeight="1" x14ac:dyDescent="0.25">
      <c r="A66" s="12" t="s">
        <v>1</v>
      </c>
      <c r="B66" s="477">
        <f>SUM(B64:B65)</f>
        <v>603</v>
      </c>
      <c r="C66" s="477">
        <f t="shared" ref="C66:I66" si="9">SUM(C64:C65)</f>
        <v>661</v>
      </c>
      <c r="D66" s="477">
        <f t="shared" si="9"/>
        <v>668</v>
      </c>
      <c r="E66" s="477">
        <f t="shared" si="9"/>
        <v>646</v>
      </c>
      <c r="F66" s="477">
        <f t="shared" si="9"/>
        <v>668</v>
      </c>
      <c r="G66" s="477">
        <f t="shared" si="9"/>
        <v>689</v>
      </c>
      <c r="H66" s="485">
        <f t="shared" si="9"/>
        <v>689</v>
      </c>
      <c r="I66" s="485">
        <f t="shared" si="9"/>
        <v>0</v>
      </c>
      <c r="J66" s="78"/>
    </row>
    <row r="67" spans="1:18" ht="19.899999999999999" customHeight="1" x14ac:dyDescent="0.25">
      <c r="A67" s="12" t="s">
        <v>4</v>
      </c>
      <c r="B67" s="175">
        <v>78.7</v>
      </c>
      <c r="C67" s="175">
        <v>62</v>
      </c>
      <c r="D67" s="175">
        <v>72</v>
      </c>
      <c r="E67" s="175">
        <v>62</v>
      </c>
      <c r="F67" s="477">
        <v>61</v>
      </c>
      <c r="G67" s="175">
        <v>68.400000000000006</v>
      </c>
      <c r="H67" s="175">
        <v>68.400000000000006</v>
      </c>
      <c r="I67" s="175"/>
      <c r="J67" s="78"/>
    </row>
    <row r="68" spans="1:18" ht="19.899999999999999" customHeight="1" thickBot="1" x14ac:dyDescent="0.3">
      <c r="A68" s="176" t="s">
        <v>0</v>
      </c>
      <c r="B68" s="324">
        <v>1714.3999999999999</v>
      </c>
      <c r="C68" s="177">
        <v>1606.1410000000001</v>
      </c>
      <c r="D68" s="177">
        <v>1610.8858361186301</v>
      </c>
      <c r="E68" s="177">
        <v>1505.7901134450472</v>
      </c>
      <c r="F68" s="483">
        <v>1624.6312186021266</v>
      </c>
      <c r="G68" s="177">
        <v>1691.0224670856296</v>
      </c>
      <c r="H68" s="324">
        <v>1691.0224670856296</v>
      </c>
      <c r="I68" s="324" t="e">
        <f>SUM(I57,#REF!,#REF!,I67)</f>
        <v>#REF!</v>
      </c>
      <c r="J68" s="78"/>
    </row>
    <row r="69" spans="1:18" s="78" customFormat="1" ht="19.899999999999999" customHeight="1" x14ac:dyDescent="0.25">
      <c r="A69" s="144" t="s">
        <v>880</v>
      </c>
      <c r="K69" s="9"/>
      <c r="L69" s="9"/>
      <c r="M69" s="9"/>
      <c r="N69" s="9"/>
      <c r="O69" s="9"/>
      <c r="P69" s="9"/>
      <c r="Q69" s="9"/>
      <c r="R69" s="9"/>
    </row>
    <row r="70" spans="1:18" ht="19.899999999999999" customHeight="1" x14ac:dyDescent="0.25">
      <c r="A70" s="109"/>
      <c r="B70" s="12"/>
      <c r="C70" s="12"/>
      <c r="D70" s="30"/>
      <c r="E70" s="39"/>
      <c r="F70" s="39"/>
      <c r="G70" s="39"/>
      <c r="H70" s="39"/>
      <c r="I70" s="39"/>
      <c r="J70" s="78"/>
    </row>
    <row r="71" spans="1:18" s="78" customFormat="1" ht="19.899999999999999" customHeight="1" x14ac:dyDescent="0.25">
      <c r="A71" s="180" t="s">
        <v>338</v>
      </c>
      <c r="B71" s="181"/>
      <c r="C71" s="181"/>
      <c r="D71" s="181"/>
      <c r="E71" s="181"/>
      <c r="F71" s="181"/>
      <c r="G71" s="181"/>
      <c r="H71" s="181"/>
      <c r="I71" s="181"/>
      <c r="K71" s="9"/>
      <c r="L71" s="9"/>
      <c r="M71" s="9"/>
      <c r="N71" s="9"/>
      <c r="O71" s="9"/>
      <c r="P71" s="9"/>
      <c r="Q71" s="9"/>
      <c r="R71" s="9"/>
    </row>
    <row r="72" spans="1:18" ht="19.899999999999999" customHeight="1" x14ac:dyDescent="0.25">
      <c r="A72" s="7" t="s">
        <v>800</v>
      </c>
      <c r="B72" s="179">
        <v>2021</v>
      </c>
      <c r="C72" s="179">
        <v>2020</v>
      </c>
      <c r="D72" s="179">
        <v>2019</v>
      </c>
      <c r="E72" s="179">
        <v>2018</v>
      </c>
      <c r="F72" s="179">
        <v>2017</v>
      </c>
      <c r="G72" s="179">
        <v>2016</v>
      </c>
      <c r="H72" s="179">
        <v>2015</v>
      </c>
      <c r="I72" s="179">
        <v>2014</v>
      </c>
      <c r="J72" s="78"/>
    </row>
    <row r="73" spans="1:18" ht="19.899999999999999" customHeight="1" x14ac:dyDescent="0.25">
      <c r="A73" s="9" t="s">
        <v>4</v>
      </c>
      <c r="B73" s="175">
        <v>54</v>
      </c>
      <c r="C73" s="175">
        <v>40.773000000000003</v>
      </c>
      <c r="D73" s="175">
        <v>60.808631956256527</v>
      </c>
      <c r="E73" s="175">
        <v>63.302549361314007</v>
      </c>
      <c r="F73" s="175">
        <v>48.711902968828234</v>
      </c>
      <c r="G73" s="175">
        <v>45.447079957108414</v>
      </c>
      <c r="H73" s="175">
        <v>45.287590960074141</v>
      </c>
      <c r="I73" s="175">
        <v>39.984958064759248</v>
      </c>
      <c r="J73" s="78"/>
    </row>
    <row r="74" spans="1:18" ht="19.899999999999999" customHeight="1" x14ac:dyDescent="0.25">
      <c r="A74" s="9" t="s">
        <v>3</v>
      </c>
      <c r="B74" s="175">
        <v>245</v>
      </c>
      <c r="C74" s="175">
        <v>232</v>
      </c>
      <c r="D74" s="175">
        <v>171.11151101044706</v>
      </c>
      <c r="E74" s="175">
        <v>152.411593563259</v>
      </c>
      <c r="F74" s="175">
        <v>168.30895016933511</v>
      </c>
      <c r="G74" s="175">
        <v>166.62248061927895</v>
      </c>
      <c r="H74" s="175">
        <v>154.42289531822348</v>
      </c>
      <c r="I74" s="175">
        <v>155.98830334221159</v>
      </c>
      <c r="J74" s="78"/>
    </row>
    <row r="75" spans="1:18" ht="19.899999999999999" customHeight="1" x14ac:dyDescent="0.25">
      <c r="A75" s="9" t="s">
        <v>2</v>
      </c>
      <c r="B75" s="175">
        <v>34</v>
      </c>
      <c r="C75" s="175">
        <v>29</v>
      </c>
      <c r="D75" s="175">
        <v>26.695093624405082</v>
      </c>
      <c r="E75" s="175">
        <v>25.335999999999999</v>
      </c>
      <c r="F75" s="175">
        <v>28.175762990400706</v>
      </c>
      <c r="G75" s="175">
        <v>34.699896185853078</v>
      </c>
      <c r="H75" s="175">
        <v>34.451158070150697</v>
      </c>
      <c r="I75" s="175">
        <v>40.597790420973119</v>
      </c>
      <c r="J75" s="78"/>
    </row>
    <row r="76" spans="1:18" ht="19.899999999999999" customHeight="1" x14ac:dyDescent="0.25">
      <c r="A76" s="9" t="s">
        <v>1</v>
      </c>
      <c r="B76" s="175">
        <v>209</v>
      </c>
      <c r="C76" s="175">
        <v>216</v>
      </c>
      <c r="D76" s="175">
        <v>225.3259091689267</v>
      </c>
      <c r="E76" s="175">
        <v>243.13927389781168</v>
      </c>
      <c r="F76" s="175">
        <v>240.09125884261894</v>
      </c>
      <c r="G76" s="175">
        <v>202.91217433853856</v>
      </c>
      <c r="H76" s="175">
        <v>196.38559337174564</v>
      </c>
      <c r="I76" s="175">
        <v>199.10479908431012</v>
      </c>
      <c r="J76" s="78"/>
    </row>
    <row r="77" spans="1:18" ht="19.899999999999999" customHeight="1" thickBot="1" x14ac:dyDescent="0.3">
      <c r="A77" s="166" t="s">
        <v>0</v>
      </c>
      <c r="B77" s="324">
        <f>SUM(B73:B76)</f>
        <v>542</v>
      </c>
      <c r="C77" s="177">
        <f>SUM(C73:C76)</f>
        <v>517.77300000000002</v>
      </c>
      <c r="D77" s="177">
        <v>483.9411457600354</v>
      </c>
      <c r="E77" s="177">
        <v>484.18941682238471</v>
      </c>
      <c r="F77" s="177">
        <v>485.28787497118304</v>
      </c>
      <c r="G77" s="177">
        <v>449.68163110077899</v>
      </c>
      <c r="H77" s="177">
        <v>430.54723772019395</v>
      </c>
      <c r="I77" s="177">
        <v>435.67585091225408</v>
      </c>
      <c r="J77" s="78"/>
      <c r="R77" s="9">
        <f t="shared" ref="R77" si="10">SUM(R43,R64,R75)</f>
        <v>0</v>
      </c>
    </row>
    <row r="78" spans="1:18" s="77" customFormat="1" ht="19.899999999999999" customHeight="1" x14ac:dyDescent="0.25">
      <c r="A78" s="144" t="s">
        <v>646</v>
      </c>
      <c r="B78" s="175"/>
      <c r="C78" s="175"/>
      <c r="D78" s="175"/>
      <c r="E78" s="175"/>
      <c r="F78" s="175"/>
      <c r="G78" s="175"/>
      <c r="H78" s="81">
        <f t="shared" ref="H78:I78" si="11">H77/1000</f>
        <v>0.43054723772019393</v>
      </c>
      <c r="I78" s="81">
        <f t="shared" si="11"/>
        <v>0.43567585091225408</v>
      </c>
      <c r="K78" s="9"/>
      <c r="L78" s="9"/>
      <c r="M78" s="9"/>
      <c r="N78" s="9"/>
      <c r="O78" s="9"/>
      <c r="P78" s="9"/>
      <c r="Q78" s="9"/>
      <c r="R78" s="9"/>
    </row>
    <row r="79" spans="1:18" ht="19.899999999999999" customHeight="1" x14ac:dyDescent="0.25">
      <c r="A79" s="12"/>
      <c r="B79" s="12"/>
      <c r="C79" s="12"/>
      <c r="D79" s="30"/>
      <c r="E79" s="39"/>
      <c r="F79" s="39"/>
      <c r="G79" s="39"/>
      <c r="H79" s="39"/>
      <c r="I79" s="39"/>
      <c r="J79" s="78"/>
    </row>
    <row r="80" spans="1:18" s="78" customFormat="1" ht="19.899999999999999" customHeight="1" x14ac:dyDescent="0.25">
      <c r="A80" s="180" t="s">
        <v>673</v>
      </c>
      <c r="B80" s="181"/>
      <c r="C80" s="181"/>
      <c r="D80" s="181"/>
      <c r="E80" s="181"/>
      <c r="F80" s="181"/>
      <c r="G80" s="181"/>
      <c r="H80" s="181"/>
      <c r="I80" s="181"/>
      <c r="K80" s="9"/>
      <c r="L80" s="9"/>
      <c r="M80" s="9"/>
      <c r="N80" s="9"/>
      <c r="O80" s="9"/>
      <c r="P80" s="9"/>
      <c r="Q80" s="9"/>
      <c r="R80" s="9"/>
    </row>
    <row r="81" spans="1:18" ht="19.899999999999999" customHeight="1" x14ac:dyDescent="0.25">
      <c r="A81" s="133" t="s">
        <v>162</v>
      </c>
      <c r="B81" s="133"/>
      <c r="C81" s="133"/>
      <c r="D81" s="133"/>
      <c r="E81" s="133"/>
      <c r="F81" s="133"/>
      <c r="G81" s="133"/>
    </row>
    <row r="82" spans="1:18" ht="19.899999999999999" customHeight="1" x14ac:dyDescent="0.25">
      <c r="A82" s="133" t="s">
        <v>716</v>
      </c>
      <c r="B82" s="133"/>
      <c r="C82" s="133"/>
      <c r="D82" s="133"/>
      <c r="E82" s="133"/>
      <c r="F82" s="133"/>
      <c r="G82" s="133"/>
    </row>
    <row r="83" spans="1:18" s="11" customFormat="1" ht="34.9" customHeight="1" x14ac:dyDescent="0.25">
      <c r="A83" s="497" t="s">
        <v>333</v>
      </c>
      <c r="B83" s="497"/>
      <c r="C83" s="497"/>
      <c r="D83" s="497"/>
      <c r="E83" s="497"/>
      <c r="F83" s="497"/>
      <c r="G83" s="497"/>
      <c r="K83" s="9"/>
      <c r="L83" s="9"/>
      <c r="M83" s="9"/>
      <c r="N83" s="9"/>
      <c r="O83" s="9"/>
      <c r="P83" s="9"/>
      <c r="Q83" s="9"/>
      <c r="R83" s="9"/>
    </row>
    <row r="84" spans="1:18" ht="19.899999999999999" customHeight="1" x14ac:dyDescent="0.25">
      <c r="A84" s="133" t="s">
        <v>332</v>
      </c>
      <c r="B84" s="133"/>
      <c r="C84" s="133"/>
      <c r="D84" s="133"/>
      <c r="E84" s="133"/>
      <c r="F84" s="133"/>
      <c r="G84" s="133"/>
    </row>
    <row r="85" spans="1:18" s="11" customFormat="1" ht="34.9" customHeight="1" x14ac:dyDescent="0.25">
      <c r="A85" s="497" t="s">
        <v>536</v>
      </c>
      <c r="B85" s="497"/>
      <c r="C85" s="497"/>
      <c r="D85" s="497"/>
      <c r="E85" s="497"/>
      <c r="F85" s="497"/>
      <c r="G85" s="497"/>
      <c r="K85" s="9"/>
      <c r="L85" s="9"/>
      <c r="M85" s="9"/>
      <c r="N85" s="9"/>
      <c r="O85" s="9"/>
      <c r="P85" s="9"/>
      <c r="Q85" s="9"/>
      <c r="R85" s="9"/>
    </row>
    <row r="86" spans="1:18" s="11" customFormat="1" ht="27" customHeight="1" x14ac:dyDescent="0.25">
      <c r="A86" s="497" t="s">
        <v>349</v>
      </c>
      <c r="B86" s="497"/>
      <c r="C86" s="497"/>
      <c r="D86" s="497"/>
      <c r="E86" s="497"/>
      <c r="F86" s="497"/>
      <c r="G86" s="497"/>
      <c r="K86" s="9"/>
      <c r="L86" s="9"/>
      <c r="M86" s="9"/>
      <c r="N86" s="9"/>
      <c r="O86" s="9"/>
      <c r="P86" s="9"/>
      <c r="Q86" s="9"/>
      <c r="R86" s="9"/>
    </row>
    <row r="87" spans="1:18" ht="19.899999999999999" customHeight="1" x14ac:dyDescent="0.25">
      <c r="A87" s="133" t="s">
        <v>331</v>
      </c>
      <c r="B87" s="133"/>
      <c r="C87" s="133"/>
      <c r="D87" s="133"/>
      <c r="E87" s="133"/>
      <c r="F87" s="133"/>
      <c r="G87" s="133"/>
    </row>
    <row r="88" spans="1:18" ht="19.899999999999999" customHeight="1" x14ac:dyDescent="0.25">
      <c r="A88" s="133" t="s">
        <v>163</v>
      </c>
      <c r="B88" s="133"/>
      <c r="C88" s="133"/>
      <c r="D88" s="133"/>
      <c r="E88" s="133"/>
      <c r="F88" s="133"/>
      <c r="G88" s="133"/>
    </row>
    <row r="89" spans="1:18" ht="19.899999999999999" customHeight="1" x14ac:dyDescent="0.25">
      <c r="A89" s="133"/>
      <c r="B89" s="133"/>
      <c r="C89" s="133"/>
      <c r="D89" s="133"/>
      <c r="E89" s="133"/>
      <c r="F89" s="133"/>
      <c r="G89" s="133"/>
    </row>
    <row r="90" spans="1:18" s="78" customFormat="1" ht="19.899999999999999" customHeight="1" x14ac:dyDescent="0.25">
      <c r="A90" s="180" t="s">
        <v>672</v>
      </c>
      <c r="B90" s="181"/>
      <c r="C90" s="181"/>
      <c r="D90" s="181"/>
      <c r="E90" s="181"/>
      <c r="F90" s="181"/>
      <c r="G90" s="181"/>
      <c r="H90" s="181"/>
      <c r="I90" s="181"/>
      <c r="K90" s="9"/>
      <c r="L90" s="9"/>
      <c r="M90" s="9"/>
      <c r="N90" s="9"/>
      <c r="O90" s="9"/>
      <c r="P90" s="9"/>
      <c r="Q90" s="9"/>
      <c r="R90" s="9"/>
    </row>
    <row r="91" spans="1:18" ht="19.899999999999999" customHeight="1" x14ac:dyDescent="0.25">
      <c r="A91" s="133" t="s">
        <v>647</v>
      </c>
      <c r="B91" s="133"/>
      <c r="C91" s="133"/>
      <c r="D91" s="133"/>
      <c r="E91" s="133"/>
      <c r="F91" s="133"/>
      <c r="G91" s="133"/>
    </row>
    <row r="92" spans="1:18" ht="19.899999999999999" customHeight="1" x14ac:dyDescent="0.25">
      <c r="A92" s="133" t="s">
        <v>164</v>
      </c>
      <c r="B92" s="133"/>
      <c r="C92" s="133"/>
      <c r="D92" s="133"/>
      <c r="E92" s="133"/>
      <c r="F92" s="133"/>
      <c r="G92" s="133"/>
    </row>
    <row r="93" spans="1:18" s="11" customFormat="1" ht="34.9" customHeight="1" x14ac:dyDescent="0.25">
      <c r="A93" s="497" t="s">
        <v>333</v>
      </c>
      <c r="B93" s="497"/>
      <c r="C93" s="497"/>
      <c r="D93" s="497"/>
      <c r="E93" s="497"/>
      <c r="F93" s="497"/>
      <c r="G93" s="497"/>
      <c r="K93" s="9"/>
      <c r="L93" s="9"/>
      <c r="M93" s="9"/>
      <c r="N93" s="9"/>
      <c r="O93" s="9"/>
      <c r="P93" s="9"/>
      <c r="Q93" s="9"/>
      <c r="R93" s="9"/>
    </row>
    <row r="94" spans="1:18" ht="19.899999999999999" customHeight="1" x14ac:dyDescent="0.25">
      <c r="A94" s="133" t="s">
        <v>332</v>
      </c>
      <c r="B94" s="133"/>
      <c r="C94" s="133"/>
      <c r="D94" s="133"/>
      <c r="E94" s="133"/>
      <c r="F94" s="133"/>
      <c r="G94" s="133"/>
    </row>
    <row r="95" spans="1:18" ht="19.899999999999999" customHeight="1" x14ac:dyDescent="0.25">
      <c r="A95" s="133" t="s">
        <v>331</v>
      </c>
      <c r="B95" s="133"/>
      <c r="C95" s="133"/>
      <c r="D95" s="133"/>
      <c r="E95" s="133"/>
      <c r="F95" s="133"/>
      <c r="G95" s="133"/>
    </row>
    <row r="96" spans="1:18" s="11" customFormat="1" ht="34.9" customHeight="1" x14ac:dyDescent="0.25">
      <c r="A96" s="497" t="s">
        <v>537</v>
      </c>
      <c r="B96" s="497"/>
      <c r="C96" s="497"/>
      <c r="D96" s="497"/>
      <c r="E96" s="497"/>
      <c r="F96" s="497"/>
      <c r="G96" s="497"/>
      <c r="K96" s="9"/>
      <c r="L96" s="9"/>
      <c r="M96" s="9"/>
      <c r="N96" s="9"/>
      <c r="O96" s="9"/>
      <c r="P96" s="9"/>
      <c r="Q96" s="9"/>
      <c r="R96" s="9"/>
    </row>
    <row r="97" spans="1:18" ht="19.899999999999999" customHeight="1" x14ac:dyDescent="0.25">
      <c r="A97" s="133" t="s">
        <v>163</v>
      </c>
      <c r="B97" s="133"/>
      <c r="C97" s="133"/>
      <c r="D97" s="133"/>
      <c r="E97" s="133"/>
      <c r="F97" s="133"/>
      <c r="G97" s="133"/>
    </row>
    <row r="98" spans="1:18" ht="19.899999999999999" customHeight="1" x14ac:dyDescent="0.25">
      <c r="A98" s="133"/>
      <c r="B98" s="133"/>
      <c r="C98" s="133"/>
      <c r="D98" s="133"/>
      <c r="E98" s="133"/>
      <c r="F98" s="133"/>
      <c r="G98" s="133"/>
    </row>
    <row r="99" spans="1:18" s="78" customFormat="1" ht="19.899999999999999" customHeight="1" x14ac:dyDescent="0.25">
      <c r="A99" s="180" t="s">
        <v>674</v>
      </c>
      <c r="B99" s="181"/>
      <c r="C99" s="181"/>
      <c r="D99" s="181"/>
      <c r="E99" s="181"/>
      <c r="F99" s="181"/>
      <c r="G99" s="181"/>
      <c r="H99" s="181"/>
      <c r="I99" s="181"/>
      <c r="K99" s="9"/>
      <c r="L99" s="9"/>
      <c r="M99" s="9"/>
      <c r="N99" s="9"/>
      <c r="O99" s="9"/>
      <c r="P99" s="9"/>
      <c r="Q99" s="9"/>
      <c r="R99" s="9"/>
    </row>
    <row r="100" spans="1:18" s="11" customFormat="1" ht="34.9" customHeight="1" x14ac:dyDescent="0.25">
      <c r="A100" s="497" t="s">
        <v>717</v>
      </c>
      <c r="B100" s="497"/>
      <c r="C100" s="497"/>
      <c r="D100" s="497"/>
      <c r="E100" s="497"/>
      <c r="F100" s="497"/>
      <c r="G100" s="497"/>
      <c r="K100" s="9"/>
      <c r="L100" s="9"/>
      <c r="M100" s="9"/>
      <c r="N100" s="9"/>
      <c r="O100" s="9"/>
      <c r="P100" s="9"/>
      <c r="Q100" s="9"/>
      <c r="R100" s="9"/>
    </row>
    <row r="101" spans="1:18" s="11" customFormat="1" ht="19.899999999999999" customHeight="1" x14ac:dyDescent="0.25">
      <c r="A101" s="497" t="s">
        <v>165</v>
      </c>
      <c r="B101" s="497"/>
      <c r="C101" s="497"/>
      <c r="D101" s="497"/>
      <c r="E101" s="497"/>
      <c r="F101" s="497"/>
      <c r="G101" s="497"/>
      <c r="K101" s="9"/>
      <c r="L101" s="9"/>
      <c r="M101" s="9"/>
      <c r="N101" s="9"/>
      <c r="O101" s="9"/>
      <c r="P101" s="9"/>
      <c r="Q101" s="9"/>
      <c r="R101" s="9"/>
    </row>
    <row r="102" spans="1:18" ht="19.899999999999999" customHeight="1" x14ac:dyDescent="0.25">
      <c r="A102" s="133" t="s">
        <v>166</v>
      </c>
      <c r="B102" s="133"/>
      <c r="C102" s="133"/>
      <c r="D102" s="133"/>
      <c r="E102" s="133"/>
      <c r="F102" s="133"/>
      <c r="G102" s="133"/>
    </row>
    <row r="103" spans="1:18" ht="19.899999999999999" customHeight="1" x14ac:dyDescent="0.25">
      <c r="A103" s="133" t="s">
        <v>167</v>
      </c>
      <c r="B103" s="133"/>
      <c r="C103" s="133"/>
      <c r="D103" s="133"/>
      <c r="E103" s="133"/>
      <c r="F103" s="133"/>
      <c r="G103" s="133"/>
    </row>
    <row r="104" spans="1:18" ht="19.899999999999999" customHeight="1" x14ac:dyDescent="0.25">
      <c r="A104" s="133" t="s">
        <v>314</v>
      </c>
      <c r="B104" s="133"/>
      <c r="C104" s="133"/>
      <c r="D104" s="133"/>
      <c r="E104" s="133"/>
      <c r="F104" s="133"/>
      <c r="G104" s="133"/>
    </row>
    <row r="105" spans="1:18" ht="19.899999999999999" customHeight="1" x14ac:dyDescent="0.25">
      <c r="A105" s="133" t="s">
        <v>168</v>
      </c>
      <c r="B105" s="133"/>
      <c r="C105" s="133"/>
      <c r="D105" s="133"/>
      <c r="E105" s="133"/>
      <c r="F105" s="133"/>
      <c r="G105" s="133"/>
    </row>
    <row r="106" spans="1:18" ht="19.899999999999999" customHeight="1" x14ac:dyDescent="0.25">
      <c r="A106" s="133" t="s">
        <v>169</v>
      </c>
      <c r="B106" s="133"/>
      <c r="C106" s="133"/>
      <c r="D106" s="133"/>
      <c r="E106" s="133"/>
      <c r="F106" s="133"/>
      <c r="G106" s="133"/>
    </row>
    <row r="107" spans="1:18" ht="19.899999999999999" customHeight="1" x14ac:dyDescent="0.25">
      <c r="A107" s="133" t="s">
        <v>315</v>
      </c>
      <c r="B107" s="133"/>
      <c r="C107" s="133"/>
      <c r="D107" s="133"/>
      <c r="E107" s="133"/>
      <c r="F107" s="133"/>
      <c r="G107" s="133"/>
    </row>
    <row r="108" spans="1:18" ht="19.899999999999999" customHeight="1" x14ac:dyDescent="0.25">
      <c r="A108" s="133" t="s">
        <v>170</v>
      </c>
      <c r="B108" s="133"/>
      <c r="C108" s="133"/>
      <c r="D108" s="133"/>
      <c r="E108" s="133"/>
      <c r="F108" s="133"/>
      <c r="G108" s="133"/>
    </row>
    <row r="109" spans="1:18" ht="19.899999999999999" customHeight="1" x14ac:dyDescent="0.25">
      <c r="A109" s="133" t="s">
        <v>171</v>
      </c>
      <c r="B109" s="133"/>
      <c r="C109" s="133"/>
      <c r="D109" s="133"/>
      <c r="E109" s="133"/>
      <c r="F109" s="133"/>
      <c r="G109" s="133"/>
    </row>
    <row r="110" spans="1:18" ht="19.899999999999999" customHeight="1" x14ac:dyDescent="0.25">
      <c r="A110" s="133" t="s">
        <v>172</v>
      </c>
      <c r="B110" s="133"/>
      <c r="C110" s="133"/>
      <c r="D110" s="133"/>
      <c r="E110" s="133"/>
      <c r="F110" s="133"/>
      <c r="G110" s="133"/>
    </row>
    <row r="111" spans="1:18" ht="19.899999999999999" customHeight="1" x14ac:dyDescent="0.25">
      <c r="A111" s="133" t="s">
        <v>173</v>
      </c>
      <c r="B111" s="133"/>
      <c r="C111" s="133"/>
      <c r="D111" s="133"/>
      <c r="E111" s="133"/>
      <c r="F111" s="133"/>
      <c r="G111" s="133"/>
    </row>
    <row r="112" spans="1:18" ht="19.899999999999999" customHeight="1" x14ac:dyDescent="0.25">
      <c r="A112" s="133" t="s">
        <v>174</v>
      </c>
      <c r="B112" s="133"/>
      <c r="C112" s="133"/>
      <c r="D112" s="133"/>
      <c r="E112" s="133"/>
      <c r="F112" s="133"/>
      <c r="G112" s="133"/>
    </row>
    <row r="113" spans="1:18" ht="19.899999999999999" customHeight="1" x14ac:dyDescent="0.25">
      <c r="A113" s="133" t="s">
        <v>175</v>
      </c>
      <c r="B113" s="133"/>
      <c r="C113" s="133"/>
      <c r="D113" s="133"/>
      <c r="E113" s="133"/>
      <c r="F113" s="133"/>
      <c r="G113" s="133"/>
    </row>
    <row r="114" spans="1:18" ht="19.899999999999999" customHeight="1" x14ac:dyDescent="0.25">
      <c r="A114" s="133" t="s">
        <v>176</v>
      </c>
      <c r="B114" s="133"/>
      <c r="C114" s="133"/>
      <c r="D114" s="133"/>
      <c r="E114" s="133"/>
      <c r="F114" s="133"/>
      <c r="G114" s="133"/>
    </row>
    <row r="115" spans="1:18" ht="19.899999999999999" customHeight="1" x14ac:dyDescent="0.25">
      <c r="A115" s="133" t="s">
        <v>177</v>
      </c>
      <c r="B115" s="133"/>
      <c r="C115" s="133"/>
      <c r="D115" s="133"/>
      <c r="E115" s="133"/>
      <c r="F115" s="133"/>
      <c r="G115" s="133"/>
    </row>
    <row r="116" spans="1:18" ht="19.899999999999999" customHeight="1" x14ac:dyDescent="0.25">
      <c r="A116" s="133" t="s">
        <v>178</v>
      </c>
      <c r="B116" s="133"/>
      <c r="C116" s="133"/>
      <c r="D116" s="133"/>
      <c r="E116" s="133"/>
      <c r="F116" s="133"/>
      <c r="G116" s="133"/>
    </row>
    <row r="117" spans="1:18" ht="19.899999999999999" customHeight="1" x14ac:dyDescent="0.25">
      <c r="A117" s="133" t="s">
        <v>861</v>
      </c>
      <c r="B117" s="133"/>
      <c r="C117" s="133"/>
      <c r="D117" s="133"/>
      <c r="E117" s="133"/>
      <c r="F117" s="133"/>
      <c r="G117" s="133"/>
    </row>
    <row r="118" spans="1:18" s="11" customFormat="1" ht="34.9" customHeight="1" x14ac:dyDescent="0.25">
      <c r="A118" s="497" t="s">
        <v>333</v>
      </c>
      <c r="B118" s="497"/>
      <c r="C118" s="497"/>
      <c r="D118" s="497"/>
      <c r="E118" s="497"/>
      <c r="F118" s="497"/>
      <c r="G118" s="497"/>
      <c r="K118" s="9"/>
      <c r="L118" s="9"/>
      <c r="M118" s="9"/>
      <c r="N118" s="9"/>
      <c r="O118" s="9"/>
      <c r="P118" s="9"/>
      <c r="Q118" s="9"/>
      <c r="R118" s="9"/>
    </row>
    <row r="119" spans="1:18" ht="19.899999999999999" customHeight="1" x14ac:dyDescent="0.25">
      <c r="A119" s="133" t="s">
        <v>332</v>
      </c>
      <c r="B119" s="133"/>
      <c r="C119" s="133"/>
      <c r="D119" s="133"/>
      <c r="E119" s="133"/>
      <c r="F119" s="133"/>
      <c r="G119" s="133"/>
    </row>
    <row r="120" spans="1:18" s="11" customFormat="1" ht="34.9" customHeight="1" x14ac:dyDescent="0.25">
      <c r="A120" s="497" t="s">
        <v>538</v>
      </c>
      <c r="B120" s="497"/>
      <c r="C120" s="497"/>
      <c r="D120" s="497"/>
      <c r="E120" s="497"/>
      <c r="F120" s="497"/>
      <c r="G120" s="497"/>
      <c r="K120" s="9"/>
      <c r="L120" s="9"/>
      <c r="M120" s="9"/>
      <c r="N120" s="9"/>
      <c r="O120" s="9"/>
      <c r="P120" s="9"/>
      <c r="Q120" s="9"/>
      <c r="R120" s="9"/>
    </row>
    <row r="121" spans="1:18" ht="19.899999999999999" customHeight="1" x14ac:dyDescent="0.25">
      <c r="A121" s="133" t="s">
        <v>331</v>
      </c>
      <c r="B121" s="133"/>
      <c r="C121" s="133"/>
      <c r="D121" s="133"/>
      <c r="E121" s="133"/>
      <c r="F121" s="133"/>
      <c r="G121" s="133"/>
    </row>
    <row r="123" spans="1:18" s="78" customFormat="1" ht="19.899999999999999" customHeight="1" x14ac:dyDescent="0.25">
      <c r="A123" s="180" t="s">
        <v>805</v>
      </c>
      <c r="B123" s="181"/>
      <c r="C123" s="181"/>
      <c r="D123" s="181"/>
      <c r="E123" s="181"/>
      <c r="F123" s="181"/>
      <c r="G123" s="181"/>
      <c r="H123" s="181"/>
      <c r="I123" s="181"/>
      <c r="K123" s="9"/>
      <c r="L123" s="9"/>
      <c r="M123" s="9"/>
      <c r="N123" s="9"/>
      <c r="O123" s="9"/>
      <c r="P123" s="9"/>
      <c r="Q123" s="9"/>
      <c r="R123" s="9"/>
    </row>
    <row r="124" spans="1:18" ht="19.899999999999999" customHeight="1" x14ac:dyDescent="0.25">
      <c r="A124" s="128" t="s">
        <v>225</v>
      </c>
      <c r="B124" s="179">
        <v>2021</v>
      </c>
      <c r="C124" s="179">
        <v>2020</v>
      </c>
      <c r="D124" s="179">
        <v>2019</v>
      </c>
      <c r="E124" s="179">
        <v>2018</v>
      </c>
      <c r="F124" s="179">
        <v>2017</v>
      </c>
      <c r="G124" s="179">
        <v>2016</v>
      </c>
      <c r="H124" s="179">
        <v>2015</v>
      </c>
      <c r="I124" s="179">
        <v>2014</v>
      </c>
    </row>
    <row r="125" spans="1:18" ht="19.899999999999999" customHeight="1" x14ac:dyDescent="0.25">
      <c r="A125" s="424" t="s">
        <v>24</v>
      </c>
      <c r="B125" s="43">
        <v>1.71</v>
      </c>
      <c r="C125" s="43">
        <v>1.87</v>
      </c>
      <c r="D125" s="43">
        <v>2.11121895664821</v>
      </c>
      <c r="E125" s="43">
        <v>2.8130000000000002</v>
      </c>
      <c r="F125" s="43">
        <v>1.78</v>
      </c>
      <c r="G125" s="43">
        <v>1.92</v>
      </c>
      <c r="H125" s="43">
        <v>2.5</v>
      </c>
      <c r="I125" s="43">
        <v>2.48</v>
      </c>
    </row>
    <row r="126" spans="1:18" ht="19.899999999999999" customHeight="1" x14ac:dyDescent="0.25">
      <c r="A126" s="44" t="s">
        <v>25</v>
      </c>
      <c r="B126" s="43">
        <v>0.8026291115017532</v>
      </c>
      <c r="C126" s="43">
        <v>0.85319757167429677</v>
      </c>
      <c r="D126" s="43">
        <v>0.88427025395008718</v>
      </c>
      <c r="E126" s="43">
        <v>0.81925227606858364</v>
      </c>
      <c r="F126" s="43">
        <v>0.83155038316927765</v>
      </c>
      <c r="G126" s="43">
        <v>0.90487190781150928</v>
      </c>
      <c r="H126" s="43">
        <v>0.45</v>
      </c>
      <c r="I126" s="43">
        <v>0.62</v>
      </c>
    </row>
    <row r="127" spans="1:18" ht="19.899999999999999" customHeight="1" x14ac:dyDescent="0.25">
      <c r="A127" s="44" t="s">
        <v>26</v>
      </c>
      <c r="B127" s="488">
        <v>0.72433658589985006</v>
      </c>
      <c r="C127" s="488">
        <v>0.95087450403148366</v>
      </c>
      <c r="D127" s="488">
        <v>1.0029681619034396</v>
      </c>
      <c r="E127" s="488">
        <v>1.1944037539225241</v>
      </c>
      <c r="F127" s="488">
        <v>1.3721676752679526</v>
      </c>
      <c r="G127" s="488">
        <v>1.1846702585417603</v>
      </c>
      <c r="H127" s="43">
        <v>0.62</v>
      </c>
      <c r="I127" s="43">
        <v>0.46</v>
      </c>
    </row>
    <row r="128" spans="1:18" ht="19.899999999999999" customHeight="1" x14ac:dyDescent="0.25">
      <c r="A128" s="424" t="s">
        <v>1</v>
      </c>
      <c r="B128" s="43">
        <v>0.77735090408371177</v>
      </c>
      <c r="C128" s="43">
        <v>0.88226469900371896</v>
      </c>
      <c r="D128" s="43">
        <v>0.91827166371593993</v>
      </c>
      <c r="E128" s="43">
        <v>0.9153872948381141</v>
      </c>
      <c r="F128" s="43">
        <v>0.93949416704411937</v>
      </c>
      <c r="G128" s="43">
        <v>0.96261769870018532</v>
      </c>
      <c r="H128" s="43">
        <v>0.48</v>
      </c>
      <c r="I128" s="43">
        <v>0.43</v>
      </c>
    </row>
    <row r="129" spans="1:9" ht="19.899999999999999" customHeight="1" x14ac:dyDescent="0.25">
      <c r="A129" s="44" t="s">
        <v>27</v>
      </c>
      <c r="B129" s="43">
        <v>0.4</v>
      </c>
      <c r="C129" s="43">
        <v>0.38</v>
      </c>
      <c r="D129" s="43">
        <v>0.408338223456298</v>
      </c>
      <c r="E129" s="43">
        <v>0.44400000000000001</v>
      </c>
      <c r="F129" s="43">
        <v>0.52500000000000002</v>
      </c>
      <c r="G129" s="43">
        <v>0.53729320634467004</v>
      </c>
      <c r="H129" s="43">
        <v>0.46</v>
      </c>
      <c r="I129" s="43">
        <v>0.72</v>
      </c>
    </row>
    <row r="130" spans="1:9" ht="19.899999999999999" customHeight="1" x14ac:dyDescent="0.25">
      <c r="A130" s="44" t="s">
        <v>28</v>
      </c>
      <c r="B130" s="43">
        <v>0.26</v>
      </c>
      <c r="C130" s="43">
        <v>0.26</v>
      </c>
      <c r="D130" s="43">
        <v>0.41408844282014601</v>
      </c>
      <c r="E130" s="43">
        <v>0.373</v>
      </c>
      <c r="F130" s="43">
        <v>0.34</v>
      </c>
      <c r="G130" s="43">
        <v>0.34499202219616998</v>
      </c>
      <c r="H130" s="43">
        <v>0.34</v>
      </c>
      <c r="I130" s="43">
        <v>0.37</v>
      </c>
    </row>
    <row r="131" spans="1:9" ht="19.899999999999999" customHeight="1" x14ac:dyDescent="0.25">
      <c r="A131" s="44" t="s">
        <v>648</v>
      </c>
      <c r="B131" s="44"/>
      <c r="C131" s="43"/>
      <c r="D131" s="43"/>
      <c r="E131" s="43"/>
      <c r="F131" s="43">
        <v>0.57999999999999996</v>
      </c>
      <c r="G131" s="43">
        <v>0.50682456515314001</v>
      </c>
      <c r="H131" s="43">
        <v>0.48</v>
      </c>
      <c r="I131" s="43">
        <v>0.39</v>
      </c>
    </row>
    <row r="132" spans="1:9" ht="19.899999999999999" customHeight="1" x14ac:dyDescent="0.25">
      <c r="A132" s="44" t="s">
        <v>30</v>
      </c>
      <c r="B132" s="43">
        <v>0.43</v>
      </c>
      <c r="C132" s="43">
        <v>0.37</v>
      </c>
      <c r="D132" s="43">
        <v>0.332051606441086</v>
      </c>
      <c r="E132" s="43">
        <v>0.37</v>
      </c>
      <c r="F132" s="43">
        <v>0.34108481424132497</v>
      </c>
      <c r="G132" s="43">
        <v>0.35125767648624001</v>
      </c>
      <c r="H132" s="43">
        <v>0.34</v>
      </c>
      <c r="I132" s="43">
        <v>0.27</v>
      </c>
    </row>
    <row r="133" spans="1:9" ht="19.899999999999999" customHeight="1" x14ac:dyDescent="0.25">
      <c r="A133" s="44" t="s">
        <v>649</v>
      </c>
      <c r="B133" s="43">
        <v>0.79</v>
      </c>
      <c r="C133" s="43">
        <v>0.59</v>
      </c>
      <c r="D133" s="43">
        <v>0.68839794805929699</v>
      </c>
      <c r="E133" s="43">
        <v>0</v>
      </c>
      <c r="F133" s="43">
        <v>0</v>
      </c>
      <c r="G133" s="43">
        <v>0</v>
      </c>
      <c r="H133" s="43">
        <v>0</v>
      </c>
      <c r="I133" s="43">
        <v>0</v>
      </c>
    </row>
    <row r="134" spans="1:9" ht="19.899999999999999" customHeight="1" x14ac:dyDescent="0.25">
      <c r="A134" s="424" t="s">
        <v>3</v>
      </c>
      <c r="B134" s="45">
        <v>0.46</v>
      </c>
      <c r="C134" s="43">
        <v>0.4</v>
      </c>
      <c r="D134" s="43">
        <v>0.42</v>
      </c>
      <c r="E134" s="43">
        <v>0.4</v>
      </c>
      <c r="F134" s="43">
        <v>0.42</v>
      </c>
      <c r="G134" s="43">
        <v>0.43</v>
      </c>
      <c r="H134" s="43">
        <v>0.39</v>
      </c>
      <c r="I134" s="43">
        <v>0.37</v>
      </c>
    </row>
    <row r="135" spans="1:9" ht="19.899999999999999" customHeight="1" x14ac:dyDescent="0.25">
      <c r="A135" s="424" t="s">
        <v>31</v>
      </c>
      <c r="B135" s="45">
        <v>0.31697847897373405</v>
      </c>
      <c r="C135" s="43">
        <v>0.29942904676183418</v>
      </c>
      <c r="D135" s="43">
        <v>0.24601386636656619</v>
      </c>
      <c r="E135" s="43">
        <v>0.19740358251842269</v>
      </c>
      <c r="F135" s="43">
        <v>0.19889063369229509</v>
      </c>
      <c r="G135" s="43">
        <v>0.25313467886257712</v>
      </c>
      <c r="H135" s="43">
        <v>0.27</v>
      </c>
      <c r="I135" s="43">
        <v>0.16</v>
      </c>
    </row>
    <row r="136" spans="1:9" ht="19.899999999999999" customHeight="1" thickBot="1" x14ac:dyDescent="0.3">
      <c r="A136" s="183" t="s">
        <v>650</v>
      </c>
      <c r="B136" s="326">
        <v>0.69715913592774659</v>
      </c>
      <c r="C136" s="184">
        <v>0.68961152463890141</v>
      </c>
      <c r="D136" s="184">
        <v>0.73020652008427822</v>
      </c>
      <c r="E136" s="184">
        <v>0.72983159343606507</v>
      </c>
      <c r="F136" s="184">
        <v>0.73167856878317727</v>
      </c>
      <c r="G136" s="184">
        <v>0.76273448303664648</v>
      </c>
      <c r="H136" s="184">
        <v>0.59</v>
      </c>
      <c r="I136" s="184">
        <v>0.55000000000000004</v>
      </c>
    </row>
    <row r="137" spans="1:9" ht="19.899999999999999" customHeight="1" x14ac:dyDescent="0.25">
      <c r="A137" s="133" t="s">
        <v>666</v>
      </c>
      <c r="B137" s="133"/>
      <c r="C137" s="133"/>
      <c r="D137" s="133"/>
      <c r="E137" s="133"/>
      <c r="F137" s="185"/>
      <c r="G137" s="22"/>
      <c r="H137" s="22"/>
      <c r="I137" s="22"/>
    </row>
    <row r="138" spans="1:9" ht="19.899999999999999" customHeight="1" x14ac:dyDescent="0.25">
      <c r="A138" s="133" t="s">
        <v>667</v>
      </c>
      <c r="B138" s="133"/>
      <c r="C138" s="133"/>
      <c r="D138" s="133"/>
      <c r="E138" s="133"/>
      <c r="F138" s="185"/>
      <c r="G138" s="22"/>
      <c r="H138" s="22"/>
      <c r="I138" s="22"/>
    </row>
    <row r="139" spans="1:9" ht="19.899999999999999" customHeight="1" x14ac:dyDescent="0.25">
      <c r="A139" s="133" t="s">
        <v>477</v>
      </c>
      <c r="B139" s="133"/>
      <c r="C139" s="133"/>
      <c r="D139" s="133"/>
      <c r="E139" s="133"/>
      <c r="F139" s="185"/>
      <c r="G139" s="22"/>
      <c r="H139" s="22"/>
      <c r="I139" s="22"/>
    </row>
    <row r="140" spans="1:9" ht="19.899999999999999" customHeight="1" x14ac:dyDescent="0.25">
      <c r="A140" s="133" t="s">
        <v>179</v>
      </c>
      <c r="B140" s="133"/>
      <c r="C140" s="133"/>
      <c r="D140" s="133"/>
      <c r="E140" s="133"/>
      <c r="F140" s="133"/>
    </row>
    <row r="141" spans="1:9" ht="19.899999999999999" customHeight="1" x14ac:dyDescent="0.25">
      <c r="A141" s="133" t="s">
        <v>677</v>
      </c>
      <c r="B141" s="133"/>
      <c r="C141" s="133"/>
      <c r="D141" s="133"/>
      <c r="E141" s="133"/>
      <c r="F141" s="133"/>
    </row>
    <row r="142" spans="1:9" ht="19.899999999999999" customHeight="1" x14ac:dyDescent="0.25">
      <c r="A142" s="133" t="s">
        <v>651</v>
      </c>
      <c r="B142" s="133"/>
      <c r="C142" s="133"/>
      <c r="D142" s="133"/>
      <c r="E142" s="133"/>
      <c r="F142" s="133"/>
    </row>
    <row r="143" spans="1:9" ht="19.899999999999999" customHeight="1" x14ac:dyDescent="0.25">
      <c r="A143" s="109"/>
    </row>
    <row r="144" spans="1:9" ht="19.899999999999999" customHeight="1" x14ac:dyDescent="0.25">
      <c r="A144" s="180" t="s">
        <v>801</v>
      </c>
      <c r="B144" s="180"/>
      <c r="C144" s="180"/>
      <c r="D144" s="180"/>
      <c r="E144" s="180"/>
      <c r="F144" s="180"/>
      <c r="G144" s="180"/>
    </row>
    <row r="145" spans="1:9" ht="19.899999999999999" customHeight="1" x14ac:dyDescent="0.25">
      <c r="A145" s="128" t="s">
        <v>225</v>
      </c>
      <c r="B145" s="179">
        <v>2021</v>
      </c>
      <c r="C145" s="179">
        <v>2020</v>
      </c>
      <c r="D145" s="179">
        <v>2019</v>
      </c>
      <c r="E145" s="179">
        <v>2018</v>
      </c>
      <c r="F145" s="179">
        <v>2017</v>
      </c>
      <c r="G145" s="179">
        <v>2016</v>
      </c>
      <c r="H145" s="96">
        <v>2015</v>
      </c>
      <c r="I145" s="96">
        <v>2014</v>
      </c>
    </row>
    <row r="146" spans="1:9" ht="19.899999999999999" customHeight="1" x14ac:dyDescent="0.25">
      <c r="A146" s="424" t="s">
        <v>24</v>
      </c>
      <c r="B146" s="43">
        <v>288.41000000000003</v>
      </c>
      <c r="C146" s="43">
        <v>348.8</v>
      </c>
      <c r="D146" s="43">
        <v>407.19</v>
      </c>
      <c r="E146" s="43">
        <v>425.37</v>
      </c>
      <c r="F146" s="43">
        <v>304.31900000000002</v>
      </c>
      <c r="G146" s="43">
        <v>306.91000000000003</v>
      </c>
      <c r="H146" s="43">
        <v>387.00790000000001</v>
      </c>
      <c r="I146" s="43">
        <v>376.37</v>
      </c>
    </row>
    <row r="147" spans="1:9" ht="19.899999999999999" customHeight="1" x14ac:dyDescent="0.25">
      <c r="A147" s="44" t="s">
        <v>25</v>
      </c>
      <c r="B147" s="489">
        <v>4.5671776386029963</v>
      </c>
      <c r="C147" s="489">
        <v>4.5671776386029963</v>
      </c>
      <c r="D147" s="489">
        <v>5.0503934654523333</v>
      </c>
      <c r="E147" s="489">
        <v>4.9609062039072205</v>
      </c>
      <c r="F147" s="489">
        <v>4.7965890711755117</v>
      </c>
      <c r="G147" s="489">
        <v>4.5378901199321762</v>
      </c>
      <c r="H147" s="43">
        <v>5.081312419806868</v>
      </c>
      <c r="I147" s="43">
        <v>2.72</v>
      </c>
    </row>
    <row r="148" spans="1:9" ht="19.899999999999999" customHeight="1" x14ac:dyDescent="0.25">
      <c r="A148" s="44" t="s">
        <v>26</v>
      </c>
      <c r="B148" s="489">
        <v>7.6711032454280348</v>
      </c>
      <c r="C148" s="489">
        <v>7.2531432435391077</v>
      </c>
      <c r="D148" s="489">
        <v>6.1293542540738182</v>
      </c>
      <c r="E148" s="489">
        <v>4.7021302394562134</v>
      </c>
      <c r="F148" s="489">
        <v>4.958989531644086</v>
      </c>
      <c r="G148" s="489">
        <v>9.2859317766391634</v>
      </c>
      <c r="H148" s="43">
        <v>4.8109999999999999</v>
      </c>
      <c r="I148" s="43">
        <v>4.1500000000000004</v>
      </c>
    </row>
    <row r="149" spans="1:9" ht="19.899999999999999" customHeight="1" x14ac:dyDescent="0.25">
      <c r="A149" s="424" t="s">
        <v>1</v>
      </c>
      <c r="B149" s="43">
        <v>5.2142099920999225</v>
      </c>
      <c r="C149" s="43">
        <v>5.5954038125988399</v>
      </c>
      <c r="D149" s="43">
        <v>5.2755600772412574</v>
      </c>
      <c r="E149" s="43">
        <v>4.7645858051547521</v>
      </c>
      <c r="F149" s="43">
        <v>4.647623690966407</v>
      </c>
      <c r="G149" s="43">
        <v>5.7416340647115076</v>
      </c>
      <c r="H149" s="43">
        <v>2.968</v>
      </c>
      <c r="I149" s="43">
        <v>2.98</v>
      </c>
    </row>
    <row r="150" spans="1:9" ht="19.899999999999999" customHeight="1" x14ac:dyDescent="0.25">
      <c r="A150" s="44" t="s">
        <v>27</v>
      </c>
      <c r="B150" s="43">
        <v>14.61</v>
      </c>
      <c r="C150" s="43">
        <v>10.946</v>
      </c>
      <c r="D150" s="43">
        <v>9.9770000000000003</v>
      </c>
      <c r="E150" s="43">
        <v>7.51</v>
      </c>
      <c r="F150" s="43">
        <v>4.4779999999999998</v>
      </c>
      <c r="G150" s="43">
        <v>4.3760000000000003</v>
      </c>
      <c r="H150" s="43">
        <v>7.1219999999999999</v>
      </c>
      <c r="I150" s="43">
        <v>4.43</v>
      </c>
    </row>
    <row r="151" spans="1:9" ht="19.899999999999999" customHeight="1" x14ac:dyDescent="0.25">
      <c r="A151" s="44" t="s">
        <v>28</v>
      </c>
      <c r="B151" s="43">
        <v>30.18</v>
      </c>
      <c r="C151" s="43">
        <v>30.111000000000001</v>
      </c>
      <c r="D151" s="43">
        <v>46.317</v>
      </c>
      <c r="E151" s="43">
        <v>45.658999999999999</v>
      </c>
      <c r="F151" s="43">
        <v>43.363999999999997</v>
      </c>
      <c r="G151" s="43">
        <v>39.32</v>
      </c>
      <c r="H151" s="43">
        <v>41.276000000000003</v>
      </c>
      <c r="I151" s="43">
        <v>16.149999999999999</v>
      </c>
    </row>
    <row r="152" spans="1:9" ht="19.899999999999999" customHeight="1" x14ac:dyDescent="0.25">
      <c r="A152" s="44" t="s">
        <v>30</v>
      </c>
      <c r="B152" s="43">
        <v>45.6</v>
      </c>
      <c r="C152" s="43">
        <v>42.795999999999999</v>
      </c>
      <c r="D152" s="43">
        <v>38.957000000000001</v>
      </c>
      <c r="E152" s="43">
        <v>44.694000000000003</v>
      </c>
      <c r="F152" s="43">
        <v>44.279000000000003</v>
      </c>
      <c r="G152" s="43">
        <v>47.34</v>
      </c>
      <c r="H152" s="43">
        <v>51.106000000000002</v>
      </c>
      <c r="I152" s="43">
        <v>49.05</v>
      </c>
    </row>
    <row r="153" spans="1:9" ht="19.899999999999999" customHeight="1" x14ac:dyDescent="0.25">
      <c r="A153" s="44" t="s">
        <v>649</v>
      </c>
      <c r="B153" s="43">
        <v>4.9400000000000004</v>
      </c>
      <c r="C153" s="43">
        <v>5.766</v>
      </c>
      <c r="D153" s="43">
        <v>3.4359999999999999</v>
      </c>
      <c r="E153" s="43"/>
      <c r="F153" s="43"/>
      <c r="G153" s="43"/>
      <c r="H153" s="43"/>
      <c r="I153" s="43"/>
    </row>
    <row r="154" spans="1:9" ht="19.899999999999999" customHeight="1" x14ac:dyDescent="0.25">
      <c r="A154" s="424" t="s">
        <v>3</v>
      </c>
      <c r="B154" s="43">
        <v>9.69</v>
      </c>
      <c r="C154" s="43">
        <v>10.417</v>
      </c>
      <c r="D154" s="43">
        <v>10.214</v>
      </c>
      <c r="E154" s="43">
        <v>13.28</v>
      </c>
      <c r="F154" s="43">
        <v>8.0210000000000008</v>
      </c>
      <c r="G154" s="43">
        <v>7.7629999999999999</v>
      </c>
      <c r="H154" s="43">
        <v>12.507999999999999</v>
      </c>
      <c r="I154" s="43">
        <v>8.92</v>
      </c>
    </row>
    <row r="155" spans="1:9" ht="19.899999999999999" customHeight="1" x14ac:dyDescent="0.25">
      <c r="A155" s="424" t="s">
        <v>31</v>
      </c>
      <c r="B155" s="43">
        <v>2.7808731550052359</v>
      </c>
      <c r="C155" s="43">
        <v>3.401982641573424</v>
      </c>
      <c r="D155" s="43">
        <v>3.2227380324851835</v>
      </c>
      <c r="E155" s="43">
        <v>2.8471381972042162</v>
      </c>
      <c r="F155" s="43">
        <v>3.8744113277386019</v>
      </c>
      <c r="G155" s="43">
        <v>4.7328677713252469</v>
      </c>
      <c r="H155" s="43">
        <v>6.0679999999999996</v>
      </c>
      <c r="I155" s="43">
        <v>4.45</v>
      </c>
    </row>
    <row r="156" spans="1:9" ht="19.899999999999999" customHeight="1" thickBot="1" x14ac:dyDescent="0.3">
      <c r="A156" s="183" t="s">
        <v>650</v>
      </c>
      <c r="B156" s="326">
        <v>8.5500375054182829</v>
      </c>
      <c r="C156" s="184">
        <v>8.8339278222160242</v>
      </c>
      <c r="D156" s="184">
        <v>8.503669030003854</v>
      </c>
      <c r="E156" s="184">
        <v>8.1313164514258247</v>
      </c>
      <c r="F156" s="184">
        <v>7.8497637882523685</v>
      </c>
      <c r="G156" s="184">
        <v>9.0824685618326484</v>
      </c>
      <c r="H156" s="43">
        <v>7.98</v>
      </c>
      <c r="I156" s="43">
        <v>8.7100000000000009</v>
      </c>
    </row>
    <row r="157" spans="1:9" s="133" customFormat="1" ht="19.899999999999999" customHeight="1" x14ac:dyDescent="0.25">
      <c r="A157" s="133" t="s">
        <v>666</v>
      </c>
      <c r="F157" s="185"/>
    </row>
    <row r="158" spans="1:9" s="133" customFormat="1" ht="19.899999999999999" customHeight="1" x14ac:dyDescent="0.25">
      <c r="A158" s="133" t="s">
        <v>667</v>
      </c>
      <c r="F158" s="185"/>
    </row>
    <row r="159" spans="1:9" s="133" customFormat="1" ht="19.899999999999999" customHeight="1" x14ac:dyDescent="0.25">
      <c r="A159" s="133" t="s">
        <v>477</v>
      </c>
      <c r="F159" s="185"/>
    </row>
    <row r="160" spans="1:9" s="133" customFormat="1" ht="19.899999999999999" customHeight="1" x14ac:dyDescent="0.25">
      <c r="A160" s="133" t="s">
        <v>458</v>
      </c>
      <c r="G160" s="186"/>
    </row>
    <row r="161" spans="1:10" s="133" customFormat="1" ht="19.899999999999999" customHeight="1" x14ac:dyDescent="0.25">
      <c r="A161" s="133" t="s">
        <v>677</v>
      </c>
    </row>
    <row r="162" spans="1:10" s="133" customFormat="1" ht="19.899999999999999" customHeight="1" x14ac:dyDescent="0.25">
      <c r="A162" s="133" t="s">
        <v>651</v>
      </c>
    </row>
    <row r="164" spans="1:10" ht="19.899999999999999" customHeight="1" x14ac:dyDescent="0.25">
      <c r="A164" s="128" t="s">
        <v>180</v>
      </c>
      <c r="B164" s="179">
        <v>2021</v>
      </c>
      <c r="C164" s="179">
        <v>2020</v>
      </c>
      <c r="D164" s="179">
        <v>2019</v>
      </c>
      <c r="E164" s="179">
        <v>2018</v>
      </c>
      <c r="F164" s="179">
        <v>2017</v>
      </c>
      <c r="G164" s="179">
        <v>2016</v>
      </c>
      <c r="H164" s="96">
        <v>2015</v>
      </c>
      <c r="I164" s="96"/>
    </row>
    <row r="165" spans="1:10" ht="19.899999999999999" customHeight="1" thickBot="1" x14ac:dyDescent="0.3">
      <c r="A165" s="183" t="s">
        <v>357</v>
      </c>
      <c r="B165" s="327">
        <v>306</v>
      </c>
      <c r="C165" s="253">
        <v>177</v>
      </c>
      <c r="D165" s="253">
        <v>128</v>
      </c>
      <c r="E165" s="253">
        <v>113</v>
      </c>
      <c r="F165" s="253">
        <v>90</v>
      </c>
      <c r="G165" s="253">
        <v>16</v>
      </c>
      <c r="H165" s="43">
        <v>108.55200000000001</v>
      </c>
      <c r="I165" s="43"/>
    </row>
    <row r="166" spans="1:10" ht="19.899999999999999" customHeight="1" x14ac:dyDescent="0.25">
      <c r="A166" s="9" t="s">
        <v>668</v>
      </c>
    </row>
    <row r="167" spans="1:10" ht="34.9" customHeight="1" x14ac:dyDescent="0.25">
      <c r="A167" s="498" t="s">
        <v>316</v>
      </c>
      <c r="B167" s="498"/>
      <c r="C167" s="498"/>
      <c r="D167" s="498"/>
      <c r="E167" s="498"/>
      <c r="F167" s="498"/>
      <c r="G167" s="498"/>
    </row>
    <row r="168" spans="1:10" ht="34.9" customHeight="1" x14ac:dyDescent="0.25">
      <c r="A168" s="498" t="s">
        <v>317</v>
      </c>
      <c r="B168" s="498"/>
      <c r="C168" s="498"/>
      <c r="D168" s="498"/>
      <c r="E168" s="498"/>
      <c r="F168" s="498"/>
      <c r="G168" s="498"/>
    </row>
    <row r="169" spans="1:10" ht="19.899999999999999" customHeight="1" x14ac:dyDescent="0.25">
      <c r="A169" s="9" t="s">
        <v>181</v>
      </c>
    </row>
    <row r="170" spans="1:10" s="133" customFormat="1" ht="19.899999999999999" customHeight="1" x14ac:dyDescent="0.25">
      <c r="A170" s="133" t="s">
        <v>318</v>
      </c>
    </row>
    <row r="171" spans="1:10" s="133" customFormat="1" ht="19.899999999999999" customHeight="1" x14ac:dyDescent="0.25">
      <c r="A171" s="133" t="s">
        <v>182</v>
      </c>
    </row>
    <row r="172" spans="1:10" s="133" customFormat="1" ht="19.899999999999999" customHeight="1" x14ac:dyDescent="0.25">
      <c r="A172" s="133" t="s">
        <v>319</v>
      </c>
    </row>
    <row r="174" spans="1:10" ht="19.899999999999999" customHeight="1" x14ac:dyDescent="0.25">
      <c r="A174" s="128" t="s">
        <v>411</v>
      </c>
      <c r="B174" s="179"/>
      <c r="C174" s="179"/>
      <c r="D174" s="179"/>
      <c r="E174" s="179"/>
      <c r="F174" s="179"/>
      <c r="G174" s="179"/>
      <c r="H174" s="96"/>
      <c r="I174" s="96"/>
    </row>
    <row r="175" spans="1:10" ht="19.899999999999999" customHeight="1" x14ac:dyDescent="0.25">
      <c r="A175" s="128" t="s">
        <v>802</v>
      </c>
      <c r="B175" s="179">
        <v>2021</v>
      </c>
      <c r="C175" s="179">
        <v>2020</v>
      </c>
      <c r="D175" s="179">
        <v>2019</v>
      </c>
      <c r="E175" s="179">
        <v>2018</v>
      </c>
      <c r="F175" s="179">
        <v>2017</v>
      </c>
      <c r="G175" s="179">
        <v>2016</v>
      </c>
      <c r="H175" s="96">
        <v>2015</v>
      </c>
      <c r="I175" s="96">
        <v>2014</v>
      </c>
    </row>
    <row r="176" spans="1:10" ht="19.899999999999999" customHeight="1" x14ac:dyDescent="0.25">
      <c r="A176" s="23" t="s">
        <v>652</v>
      </c>
      <c r="B176" s="39">
        <v>19317.558641168602</v>
      </c>
      <c r="C176" s="39">
        <v>17943.393764521199</v>
      </c>
      <c r="D176" s="39">
        <v>18050.824027211002</v>
      </c>
      <c r="E176" s="39">
        <v>18342.62</v>
      </c>
      <c r="F176" s="39">
        <v>19853.101231320001</v>
      </c>
      <c r="G176" s="39">
        <v>18672.750669094999</v>
      </c>
      <c r="H176" s="39">
        <v>18350.13</v>
      </c>
      <c r="I176" s="39">
        <v>17725.169999999998</v>
      </c>
      <c r="J176" s="16"/>
    </row>
    <row r="177" spans="1:10" ht="19.899999999999999" customHeight="1" x14ac:dyDescent="0.25">
      <c r="A177" s="23" t="s">
        <v>499</v>
      </c>
      <c r="B177" s="39">
        <v>3160.7806021280098</v>
      </c>
      <c r="C177" s="39">
        <v>3029.1023000639998</v>
      </c>
      <c r="D177" s="39">
        <v>3111.426532</v>
      </c>
      <c r="E177" s="39">
        <v>2889.51</v>
      </c>
      <c r="F177" s="39">
        <v>3013.5447064</v>
      </c>
      <c r="G177" s="39">
        <v>2777.2962120000002</v>
      </c>
      <c r="H177" s="39">
        <v>2722.53</v>
      </c>
      <c r="I177" s="39">
        <v>2358.7600000000002</v>
      </c>
      <c r="J177" s="16"/>
    </row>
    <row r="178" spans="1:10" ht="19.899999999999999" customHeight="1" x14ac:dyDescent="0.25">
      <c r="A178" s="23"/>
      <c r="B178" s="30">
        <f>SUM(B176:B177)</f>
        <v>22478.33924329661</v>
      </c>
      <c r="C178" s="39">
        <f t="shared" ref="C178:I178" si="12">SUM(C176:C177)</f>
        <v>20972.496064585197</v>
      </c>
      <c r="D178" s="39">
        <f t="shared" si="12"/>
        <v>21162.250559211003</v>
      </c>
      <c r="E178" s="39">
        <f t="shared" si="12"/>
        <v>21232.129999999997</v>
      </c>
      <c r="F178" s="39">
        <f t="shared" si="12"/>
        <v>22866.645937720001</v>
      </c>
      <c r="G178" s="39">
        <f t="shared" si="12"/>
        <v>21450.046881095001</v>
      </c>
      <c r="H178" s="39">
        <f t="shared" si="12"/>
        <v>21072.66</v>
      </c>
      <c r="I178" s="39">
        <f t="shared" si="12"/>
        <v>20083.93</v>
      </c>
      <c r="J178" s="16"/>
    </row>
    <row r="179" spans="1:10" ht="19.899999999999999" customHeight="1" x14ac:dyDescent="0.25">
      <c r="A179" s="23" t="s">
        <v>653</v>
      </c>
      <c r="B179" s="39"/>
      <c r="C179" s="39"/>
      <c r="D179" s="39"/>
      <c r="E179" s="39"/>
      <c r="F179" s="39"/>
      <c r="G179" s="39"/>
      <c r="H179" s="39"/>
      <c r="I179" s="39"/>
      <c r="J179" s="16"/>
    </row>
    <row r="180" spans="1:10" ht="19.899999999999999" customHeight="1" thickBot="1" x14ac:dyDescent="0.3">
      <c r="A180" s="187" t="s">
        <v>678</v>
      </c>
      <c r="B180" s="187"/>
      <c r="C180" s="188"/>
      <c r="D180" s="188"/>
      <c r="E180" s="188"/>
      <c r="F180" s="188"/>
      <c r="G180" s="188"/>
      <c r="H180" s="39"/>
      <c r="I180" s="39"/>
      <c r="J180" s="16"/>
    </row>
    <row r="181" spans="1:10" s="133" customFormat="1" ht="19.899999999999999" customHeight="1" x14ac:dyDescent="0.25">
      <c r="A181" s="133" t="s">
        <v>654</v>
      </c>
    </row>
    <row r="182" spans="1:10" s="133" customFormat="1" ht="19.899999999999999" customHeight="1" x14ac:dyDescent="0.25">
      <c r="A182" s="133" t="s">
        <v>655</v>
      </c>
    </row>
    <row r="183" spans="1:10" s="133" customFormat="1" ht="19.899999999999999" customHeight="1" x14ac:dyDescent="0.25">
      <c r="A183" s="133" t="s">
        <v>656</v>
      </c>
    </row>
  </sheetData>
  <sheetProtection algorithmName="SHA-512" hashValue="cIAs/1cICJzzxfN3J+FdexSvl5aha6p3ma1dHgZLqBGN01RhlFSoMqq+wLj/EH/V7H4dWQG+sgRVEsrUlShdtg==" saltValue="/UmlhJRUTmld6g378OchBQ==" spinCount="100000" sheet="1" objects="1" scenarios="1"/>
  <mergeCells count="11">
    <mergeCell ref="A101:G101"/>
    <mergeCell ref="A118:G118"/>
    <mergeCell ref="A120:G120"/>
    <mergeCell ref="A167:G167"/>
    <mergeCell ref="A168:G168"/>
    <mergeCell ref="A100:G100"/>
    <mergeCell ref="A83:G83"/>
    <mergeCell ref="A85:G85"/>
    <mergeCell ref="A86:G86"/>
    <mergeCell ref="A93:G93"/>
    <mergeCell ref="A96:G96"/>
  </mergeCells>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autoPageBreaks="0"/>
  </sheetPr>
  <dimension ref="A1:G52"/>
  <sheetViews>
    <sheetView showGridLines="0" workbookViewId="0">
      <selection activeCell="A46" sqref="A46:G51"/>
    </sheetView>
  </sheetViews>
  <sheetFormatPr defaultColWidth="8.85546875" defaultRowHeight="19.899999999999999" customHeight="1" x14ac:dyDescent="0.25"/>
  <cols>
    <col min="1" max="1" width="50.7109375" style="9" customWidth="1"/>
    <col min="2" max="10" width="13.7109375" style="9" customWidth="1"/>
    <col min="11" max="16384" width="8.85546875" style="9"/>
  </cols>
  <sheetData>
    <row r="1" spans="1:7" ht="19.899999999999999" customHeight="1" x14ac:dyDescent="0.25">
      <c r="A1" s="128" t="s">
        <v>11</v>
      </c>
      <c r="B1" s="128"/>
      <c r="C1" s="128"/>
      <c r="D1" s="128"/>
      <c r="E1" s="128"/>
      <c r="F1" s="128"/>
      <c r="G1" s="128"/>
    </row>
    <row r="3" spans="1:7" ht="19.899999999999999" customHeight="1" x14ac:dyDescent="0.25">
      <c r="A3" s="128" t="s">
        <v>10</v>
      </c>
      <c r="B3" s="179">
        <v>2021</v>
      </c>
      <c r="C3" s="179">
        <v>2020</v>
      </c>
      <c r="D3" s="179">
        <v>2019</v>
      </c>
      <c r="E3" s="179">
        <v>2018</v>
      </c>
      <c r="F3" s="179">
        <v>2017</v>
      </c>
      <c r="G3" s="179">
        <v>2016</v>
      </c>
    </row>
    <row r="4" spans="1:7" ht="19.899999999999999" customHeight="1" x14ac:dyDescent="0.25">
      <c r="A4" s="9" t="s">
        <v>4</v>
      </c>
      <c r="B4" s="39">
        <v>151999.15</v>
      </c>
      <c r="C4" s="39">
        <v>146897.57</v>
      </c>
      <c r="D4" s="39">
        <v>148235.24</v>
      </c>
      <c r="E4" s="39">
        <v>150443.421</v>
      </c>
      <c r="F4" s="39">
        <v>151055.69099999999</v>
      </c>
      <c r="G4" s="39">
        <v>153379.12</v>
      </c>
    </row>
    <row r="5" spans="1:7" ht="19.899999999999999" customHeight="1" x14ac:dyDescent="0.25">
      <c r="A5" s="9" t="s">
        <v>3</v>
      </c>
      <c r="B5" s="39">
        <v>189137.77</v>
      </c>
      <c r="C5" s="39">
        <v>173960.3</v>
      </c>
      <c r="D5" s="39">
        <v>211204.166</v>
      </c>
      <c r="E5" s="39">
        <v>247204.345</v>
      </c>
      <c r="F5" s="39">
        <v>282330.337</v>
      </c>
      <c r="G5" s="39">
        <v>287480.01500000001</v>
      </c>
    </row>
    <row r="6" spans="1:7" ht="19.899999999999999" customHeight="1" x14ac:dyDescent="0.25">
      <c r="A6" s="9" t="s">
        <v>2</v>
      </c>
      <c r="B6" s="39">
        <v>465141.9</v>
      </c>
      <c r="C6" s="39">
        <v>399300.14600000001</v>
      </c>
      <c r="D6" s="39">
        <v>436440.94</v>
      </c>
      <c r="E6" s="39">
        <v>449728.47700000001</v>
      </c>
      <c r="F6" s="39">
        <v>497814.321</v>
      </c>
      <c r="G6" s="39">
        <v>525748.96</v>
      </c>
    </row>
    <row r="7" spans="1:7" ht="19.899999999999999" customHeight="1" x14ac:dyDescent="0.25">
      <c r="A7" s="9" t="s">
        <v>1</v>
      </c>
      <c r="B7" s="39">
        <v>473724.92899999802</v>
      </c>
      <c r="C7" s="39">
        <v>476426.5</v>
      </c>
      <c r="D7" s="39">
        <v>457457.87</v>
      </c>
      <c r="E7" s="39">
        <v>436563.95600000001</v>
      </c>
      <c r="F7" s="39">
        <v>434886.09700000001</v>
      </c>
      <c r="G7" s="39">
        <v>433814</v>
      </c>
    </row>
    <row r="8" spans="1:7" ht="19.899999999999999" customHeight="1" thickBot="1" x14ac:dyDescent="0.3">
      <c r="A8" s="166" t="s">
        <v>0</v>
      </c>
      <c r="B8" s="328">
        <f>SUM(B4:B7)</f>
        <v>1280003.748999998</v>
      </c>
      <c r="C8" s="188">
        <f>SUM(C4:C7)</f>
        <v>1196584.5160000001</v>
      </c>
      <c r="D8" s="188">
        <f t="shared" ref="D8" si="0">SUM(D4:D7)</f>
        <v>1253338.216</v>
      </c>
      <c r="E8" s="188">
        <f>SUM(E4:E7)</f>
        <v>1283940.199</v>
      </c>
      <c r="F8" s="188">
        <f>SUM(F4:F7)</f>
        <v>1366086.446</v>
      </c>
      <c r="G8" s="188">
        <f>SUM(G4:G7)</f>
        <v>1400422.095</v>
      </c>
    </row>
    <row r="10" spans="1:7" ht="19.899999999999999" customHeight="1" x14ac:dyDescent="0.25">
      <c r="A10" s="128" t="s">
        <v>9</v>
      </c>
      <c r="B10" s="179">
        <v>2021</v>
      </c>
      <c r="C10" s="179">
        <v>2020</v>
      </c>
      <c r="D10" s="179">
        <v>2019</v>
      </c>
      <c r="E10" s="179">
        <v>2018</v>
      </c>
      <c r="F10" s="179">
        <v>2017</v>
      </c>
      <c r="G10" s="179">
        <v>2016</v>
      </c>
    </row>
    <row r="11" spans="1:7" ht="19.899999999999999" customHeight="1" x14ac:dyDescent="0.25">
      <c r="A11" s="9" t="s">
        <v>4</v>
      </c>
      <c r="B11" s="39">
        <v>18649.13</v>
      </c>
      <c r="C11" s="39">
        <v>13515.61</v>
      </c>
      <c r="D11" s="39">
        <v>17026.849999999999</v>
      </c>
      <c r="E11" s="39">
        <v>14926.58</v>
      </c>
      <c r="F11" s="39">
        <v>12485.54</v>
      </c>
      <c r="G11" s="39">
        <v>12713.02</v>
      </c>
    </row>
    <row r="12" spans="1:7" ht="19.899999999999999" customHeight="1" x14ac:dyDescent="0.25">
      <c r="A12" s="9" t="s">
        <v>3</v>
      </c>
      <c r="B12" s="39">
        <v>63605.626519999998</v>
      </c>
      <c r="C12" s="39">
        <v>54128.436759999997</v>
      </c>
      <c r="D12" s="39">
        <v>55987.239000000001</v>
      </c>
      <c r="E12" s="39">
        <v>52189.608999999997</v>
      </c>
      <c r="F12" s="39">
        <v>59206.012999999999</v>
      </c>
      <c r="G12" s="39">
        <v>71056.558999999994</v>
      </c>
    </row>
    <row r="13" spans="1:7" ht="19.899999999999999" customHeight="1" x14ac:dyDescent="0.25">
      <c r="A13" s="9" t="s">
        <v>2</v>
      </c>
      <c r="B13" s="39">
        <v>3034.335</v>
      </c>
      <c r="C13" s="39">
        <v>2243.6129999999998</v>
      </c>
      <c r="D13" s="39">
        <v>2106.107</v>
      </c>
      <c r="E13" s="39">
        <v>1961.434</v>
      </c>
      <c r="F13" s="39">
        <v>3019.25</v>
      </c>
      <c r="G13" s="39">
        <v>3059.5839999999998</v>
      </c>
    </row>
    <row r="14" spans="1:7" ht="19.899999999999999" customHeight="1" x14ac:dyDescent="0.25">
      <c r="A14" s="9" t="s">
        <v>1</v>
      </c>
      <c r="B14" s="39">
        <v>107441.433000006</v>
      </c>
      <c r="C14" s="39">
        <v>114813.7</v>
      </c>
      <c r="D14" s="39">
        <v>114600.93399999999</v>
      </c>
      <c r="E14" s="39">
        <v>114442.447</v>
      </c>
      <c r="F14" s="39">
        <v>113429.59299999999</v>
      </c>
      <c r="G14" s="39">
        <v>96669</v>
      </c>
    </row>
    <row r="15" spans="1:7" ht="19.899999999999999" customHeight="1" thickBot="1" x14ac:dyDescent="0.3">
      <c r="A15" s="166" t="s">
        <v>0</v>
      </c>
      <c r="B15" s="328">
        <f>SUM(B11:B14)</f>
        <v>192730.524520006</v>
      </c>
      <c r="C15" s="188">
        <f>SUM(C11:C14)</f>
        <v>184701.35975999999</v>
      </c>
      <c r="D15" s="188">
        <f t="shared" ref="D15" si="1">SUM(D11:D14)</f>
        <v>189721.13</v>
      </c>
      <c r="E15" s="188">
        <f>SUM(E11:E14)</f>
        <v>183520.07</v>
      </c>
      <c r="F15" s="188">
        <f>SUM(F11:F14)</f>
        <v>188140.39600000001</v>
      </c>
      <c r="G15" s="188">
        <f>SUM(G11:G14)</f>
        <v>183498.163</v>
      </c>
    </row>
    <row r="17" spans="1:7" ht="19.899999999999999" customHeight="1" x14ac:dyDescent="0.25">
      <c r="A17" s="128" t="s">
        <v>8</v>
      </c>
      <c r="B17" s="179">
        <v>2021</v>
      </c>
      <c r="C17" s="179">
        <v>2020</v>
      </c>
      <c r="D17" s="179">
        <v>2019</v>
      </c>
      <c r="E17" s="179">
        <v>2018</v>
      </c>
      <c r="F17" s="179">
        <v>2017</v>
      </c>
      <c r="G17" s="179">
        <v>2016</v>
      </c>
    </row>
    <row r="18" spans="1:7" ht="19.899999999999999" customHeight="1" x14ac:dyDescent="0.25">
      <c r="A18" s="9" t="s">
        <v>4</v>
      </c>
      <c r="B18" s="39">
        <v>1225606.5877114499</v>
      </c>
      <c r="C18" s="39">
        <v>1018738.72588206</v>
      </c>
      <c r="D18" s="39">
        <v>1150338.9527630501</v>
      </c>
      <c r="E18" s="39">
        <v>1082421.4037868599</v>
      </c>
      <c r="F18" s="39">
        <v>997029.86804636603</v>
      </c>
      <c r="G18" s="39">
        <v>1014335.50978373</v>
      </c>
    </row>
    <row r="19" spans="1:7" ht="19.899999999999999" customHeight="1" x14ac:dyDescent="0.25">
      <c r="A19" s="9" t="s">
        <v>3</v>
      </c>
      <c r="B19" s="39">
        <v>5207413.9155584797</v>
      </c>
      <c r="C19" s="39">
        <v>4702830.0062926803</v>
      </c>
      <c r="D19" s="39">
        <v>3907976.27516839</v>
      </c>
      <c r="E19" s="39">
        <v>3142462.65755666</v>
      </c>
      <c r="F19" s="39">
        <v>3631526.2669066601</v>
      </c>
      <c r="G19" s="39">
        <v>3604448.28115698</v>
      </c>
    </row>
    <row r="20" spans="1:7" ht="19.899999999999999" customHeight="1" x14ac:dyDescent="0.25">
      <c r="A20" s="9" t="s">
        <v>2</v>
      </c>
      <c r="B20" s="39">
        <v>1784371.71658813</v>
      </c>
      <c r="C20" s="39">
        <v>1518586.5879085099</v>
      </c>
      <c r="D20" s="39">
        <v>1647636.7785702399</v>
      </c>
      <c r="E20" s="39">
        <v>1690253.1766460701</v>
      </c>
      <c r="F20" s="39">
        <v>1902704.56205311</v>
      </c>
      <c r="G20" s="39">
        <v>2005574.7134920401</v>
      </c>
    </row>
    <row r="21" spans="1:7" ht="19.899999999999999" customHeight="1" x14ac:dyDescent="0.25">
      <c r="A21" s="9" t="s">
        <v>1</v>
      </c>
      <c r="B21" s="39">
        <v>5687493.3795515802</v>
      </c>
      <c r="C21" s="39">
        <v>5888420.1644685902</v>
      </c>
      <c r="D21" s="39">
        <v>5791655.9966219598</v>
      </c>
      <c r="E21" s="39">
        <v>5712920.5951754004</v>
      </c>
      <c r="F21" s="39">
        <v>5646855.0267242603</v>
      </c>
      <c r="G21" s="39">
        <v>5073536.8958908096</v>
      </c>
    </row>
    <row r="22" spans="1:7" ht="19.899999999999999" customHeight="1" thickBot="1" x14ac:dyDescent="0.3">
      <c r="A22" s="166" t="s">
        <v>0</v>
      </c>
      <c r="B22" s="328">
        <v>13904885.599409699</v>
      </c>
      <c r="C22" s="188">
        <f>SUM(C18:C21)</f>
        <v>13128575.48455184</v>
      </c>
      <c r="D22" s="188">
        <f t="shared" ref="D22" si="2">SUM(D18:D21)</f>
        <v>12497608.003123641</v>
      </c>
      <c r="E22" s="188">
        <f>SUM(E18:E21)</f>
        <v>11628057.83316499</v>
      </c>
      <c r="F22" s="188">
        <f>SUM(F18:F21)</f>
        <v>12178115.723730396</v>
      </c>
      <c r="G22" s="188">
        <f>SUM(G18:G21)</f>
        <v>11697895.40032356</v>
      </c>
    </row>
    <row r="23" spans="1:7" ht="19.899999999999999" customHeight="1" x14ac:dyDescent="0.25">
      <c r="A23" s="12"/>
      <c r="C23" s="78"/>
      <c r="D23" s="78"/>
      <c r="E23" s="77"/>
      <c r="F23" s="12"/>
      <c r="G23" s="78"/>
    </row>
    <row r="24" spans="1:7" ht="19.899999999999999" customHeight="1" x14ac:dyDescent="0.25">
      <c r="A24" s="128" t="s">
        <v>7</v>
      </c>
      <c r="B24" s="179">
        <v>2021</v>
      </c>
      <c r="C24" s="179">
        <v>2020</v>
      </c>
      <c r="D24" s="179">
        <v>2019</v>
      </c>
      <c r="E24" s="179">
        <v>2018</v>
      </c>
      <c r="F24" s="179">
        <v>2017</v>
      </c>
      <c r="G24" s="179">
        <v>2016</v>
      </c>
    </row>
    <row r="25" spans="1:7" ht="19.899999999999999" customHeight="1" x14ac:dyDescent="0.25">
      <c r="A25" s="9" t="s">
        <v>4</v>
      </c>
      <c r="B25" s="16">
        <v>4.9359999999999999</v>
      </c>
      <c r="C25" s="16">
        <v>4.9199994450037297</v>
      </c>
      <c r="D25" s="16">
        <v>3.93</v>
      </c>
      <c r="E25" s="16">
        <v>3.45</v>
      </c>
      <c r="F25" s="16">
        <v>3.2508180699325702</v>
      </c>
      <c r="G25" s="16">
        <v>3.75</v>
      </c>
    </row>
    <row r="26" spans="1:7" ht="19.899999999999999" customHeight="1" x14ac:dyDescent="0.25">
      <c r="A26" s="9" t="s">
        <v>3</v>
      </c>
      <c r="B26" s="16">
        <v>4.9359999999999999</v>
      </c>
      <c r="C26" s="16">
        <v>4.1039482355880299</v>
      </c>
      <c r="D26" s="16">
        <v>4.05</v>
      </c>
      <c r="E26" s="16">
        <v>3.56</v>
      </c>
      <c r="F26" s="16">
        <v>3.8859204710238902</v>
      </c>
      <c r="G26" s="16">
        <v>3.82</v>
      </c>
    </row>
    <row r="27" spans="1:7" ht="19.899999999999999" customHeight="1" x14ac:dyDescent="0.25">
      <c r="A27" s="9" t="s">
        <v>2</v>
      </c>
      <c r="B27" s="16">
        <v>6.0979999999999999</v>
      </c>
      <c r="C27" s="16">
        <v>6.6940948653391104</v>
      </c>
      <c r="D27" s="16">
        <v>7.42</v>
      </c>
      <c r="E27" s="16">
        <v>10.76</v>
      </c>
      <c r="F27" s="16">
        <v>6.7651738448286496</v>
      </c>
      <c r="G27" s="16">
        <v>6.91</v>
      </c>
    </row>
    <row r="28" spans="1:7" ht="19.899999999999999" customHeight="1" x14ac:dyDescent="0.25">
      <c r="A28" s="9" t="s">
        <v>1</v>
      </c>
      <c r="B28" s="16">
        <v>7.3280000000000003</v>
      </c>
      <c r="C28" s="16">
        <v>7.8595238184755098</v>
      </c>
      <c r="D28" s="16">
        <v>7.96</v>
      </c>
      <c r="E28" s="16">
        <v>8.1</v>
      </c>
      <c r="F28" s="16">
        <v>7.95380413755802</v>
      </c>
      <c r="G28" s="16">
        <v>7.09</v>
      </c>
    </row>
    <row r="29" spans="1:7" ht="19.899999999999999" customHeight="1" thickBot="1" x14ac:dyDescent="0.3">
      <c r="A29" s="166" t="s">
        <v>0</v>
      </c>
      <c r="B29" s="329">
        <v>5.6550000000000002</v>
      </c>
      <c r="C29" s="187">
        <v>5.6368755646226898</v>
      </c>
      <c r="D29" s="187">
        <v>5.67</v>
      </c>
      <c r="E29" s="187">
        <v>5.64</v>
      </c>
      <c r="F29" s="187">
        <v>5.45506400278681</v>
      </c>
      <c r="G29" s="187">
        <v>5.27</v>
      </c>
    </row>
    <row r="30" spans="1:7" ht="19.899999999999999" customHeight="1" x14ac:dyDescent="0.25">
      <c r="A30" s="62"/>
      <c r="B30" s="62"/>
      <c r="C30" s="62"/>
      <c r="D30" s="62"/>
      <c r="E30" s="62"/>
      <c r="F30" s="62"/>
      <c r="G30" s="62"/>
    </row>
    <row r="31" spans="1:7" ht="19.899999999999999" customHeight="1" x14ac:dyDescent="0.25">
      <c r="A31" s="128" t="s">
        <v>6</v>
      </c>
      <c r="B31" s="179">
        <v>2021</v>
      </c>
      <c r="C31" s="179">
        <v>2020</v>
      </c>
      <c r="D31" s="179">
        <v>2019</v>
      </c>
      <c r="E31" s="179">
        <v>2018</v>
      </c>
      <c r="F31" s="179">
        <v>2017</v>
      </c>
      <c r="G31" s="179">
        <v>2016</v>
      </c>
    </row>
    <row r="32" spans="1:7" ht="19.899999999999999" customHeight="1" x14ac:dyDescent="0.25">
      <c r="A32" s="9" t="s">
        <v>4</v>
      </c>
      <c r="B32" s="39">
        <v>30.16</v>
      </c>
      <c r="C32" s="39">
        <v>23.29</v>
      </c>
      <c r="D32" s="39">
        <v>28.5</v>
      </c>
      <c r="E32" s="39">
        <v>25.79</v>
      </c>
      <c r="F32" s="39">
        <v>22.07</v>
      </c>
      <c r="G32" s="39">
        <v>20.68</v>
      </c>
    </row>
    <row r="33" spans="1:7" ht="19.899999999999999" customHeight="1" x14ac:dyDescent="0.25">
      <c r="A33" s="9" t="s">
        <v>3</v>
      </c>
      <c r="B33" s="20" t="s">
        <v>642</v>
      </c>
      <c r="C33" s="39">
        <v>83.816999999999993</v>
      </c>
      <c r="D33" s="39">
        <v>81.010000000000005</v>
      </c>
      <c r="E33" s="39">
        <v>78.180000000000007</v>
      </c>
      <c r="F33" s="39">
        <v>80.78</v>
      </c>
      <c r="G33" s="39">
        <v>83.9</v>
      </c>
    </row>
    <row r="34" spans="1:7" ht="19.899999999999999" customHeight="1" x14ac:dyDescent="0.25">
      <c r="A34" s="9" t="s">
        <v>2</v>
      </c>
      <c r="B34" s="39">
        <v>42.74</v>
      </c>
      <c r="C34" s="39">
        <v>28.59</v>
      </c>
      <c r="D34" s="39">
        <v>32.450000000000003</v>
      </c>
      <c r="E34" s="39">
        <v>33.15</v>
      </c>
      <c r="F34" s="39">
        <v>34.4</v>
      </c>
      <c r="G34" s="39">
        <v>31.55</v>
      </c>
    </row>
    <row r="35" spans="1:7" ht="19.899999999999999" customHeight="1" x14ac:dyDescent="0.25">
      <c r="A35" s="9" t="s">
        <v>1</v>
      </c>
      <c r="B35" s="39">
        <v>143.69999999999999</v>
      </c>
      <c r="C35" s="39">
        <v>121.34</v>
      </c>
      <c r="D35" s="39">
        <v>157.83000000000001</v>
      </c>
      <c r="E35" s="39">
        <v>164.43</v>
      </c>
      <c r="F35" s="39">
        <v>120.29</v>
      </c>
      <c r="G35" s="39">
        <v>153.19</v>
      </c>
    </row>
    <row r="36" spans="1:7" ht="19.899999999999999" customHeight="1" thickBot="1" x14ac:dyDescent="0.3">
      <c r="A36" s="166" t="s">
        <v>0</v>
      </c>
      <c r="B36" s="328">
        <v>340.88</v>
      </c>
      <c r="C36" s="188">
        <f>SUM(C32:C35)</f>
        <v>257.03700000000003</v>
      </c>
      <c r="D36" s="188">
        <f>SUM(D32:D35)</f>
        <v>299.79000000000002</v>
      </c>
      <c r="E36" s="188">
        <f>SUM(E32:E35)</f>
        <v>301.55</v>
      </c>
      <c r="F36" s="188">
        <f>SUM(F32:F35)</f>
        <v>257.54000000000002</v>
      </c>
      <c r="G36" s="188">
        <v>289.32</v>
      </c>
    </row>
    <row r="37" spans="1:7" ht="19.899999999999999" customHeight="1" x14ac:dyDescent="0.25">
      <c r="A37" s="133" t="s">
        <v>560</v>
      </c>
    </row>
    <row r="39" spans="1:7" ht="19.899999999999999" customHeight="1" x14ac:dyDescent="0.25">
      <c r="A39" s="128" t="s">
        <v>5</v>
      </c>
      <c r="B39" s="179">
        <v>2021</v>
      </c>
      <c r="C39" s="179">
        <v>2019</v>
      </c>
      <c r="D39" s="179">
        <v>2019</v>
      </c>
      <c r="E39" s="179">
        <v>2018</v>
      </c>
      <c r="F39" s="179">
        <v>2017</v>
      </c>
      <c r="G39" s="179">
        <v>2016</v>
      </c>
    </row>
    <row r="40" spans="1:7" ht="19.899999999999999" customHeight="1" x14ac:dyDescent="0.25">
      <c r="A40" s="9" t="s">
        <v>4</v>
      </c>
      <c r="B40" s="88">
        <v>0.16</v>
      </c>
      <c r="C40" s="88">
        <v>0.15</v>
      </c>
      <c r="D40" s="88">
        <v>0.17</v>
      </c>
      <c r="E40" s="88">
        <v>0.16</v>
      </c>
      <c r="F40" s="88">
        <v>0.15</v>
      </c>
      <c r="G40" s="88">
        <v>0.14390809198394</v>
      </c>
    </row>
    <row r="41" spans="1:7" ht="19.899999999999999" customHeight="1" x14ac:dyDescent="0.25">
      <c r="A41" s="9" t="s">
        <v>3</v>
      </c>
      <c r="B41" s="88">
        <v>0.15</v>
      </c>
      <c r="C41" s="88">
        <v>0.12</v>
      </c>
      <c r="D41" s="88">
        <v>0.13</v>
      </c>
      <c r="E41" s="88">
        <v>0.15</v>
      </c>
      <c r="F41" s="88">
        <v>0.15</v>
      </c>
      <c r="G41" s="88">
        <v>0.14408775582785999</v>
      </c>
    </row>
    <row r="42" spans="1:7" ht="19.899999999999999" customHeight="1" x14ac:dyDescent="0.25">
      <c r="A42" s="9" t="s">
        <v>2</v>
      </c>
      <c r="B42" s="88">
        <v>0.14000000000000001</v>
      </c>
      <c r="C42" s="88">
        <v>0.12</v>
      </c>
      <c r="D42" s="88">
        <v>0.13</v>
      </c>
      <c r="E42" s="88">
        <v>0.13</v>
      </c>
      <c r="F42" s="88">
        <v>0.11</v>
      </c>
      <c r="G42" s="88">
        <v>0.12</v>
      </c>
    </row>
    <row r="43" spans="1:7" ht="19.899999999999999" customHeight="1" x14ac:dyDescent="0.25">
      <c r="A43" s="9" t="s">
        <v>1</v>
      </c>
      <c r="B43" s="88">
        <v>0.25</v>
      </c>
      <c r="C43" s="88">
        <v>0.23</v>
      </c>
      <c r="D43" s="88">
        <v>0.33</v>
      </c>
      <c r="E43" s="88">
        <v>0.37</v>
      </c>
      <c r="F43" s="88">
        <v>0.26</v>
      </c>
      <c r="G43" s="88">
        <v>0.32</v>
      </c>
    </row>
    <row r="44" spans="1:7" ht="19.899999999999999" customHeight="1" thickBot="1" x14ac:dyDescent="0.3">
      <c r="A44" s="166" t="s">
        <v>0</v>
      </c>
      <c r="B44" s="330">
        <v>0.14000000000000001</v>
      </c>
      <c r="C44" s="182">
        <v>0.16</v>
      </c>
      <c r="D44" s="182">
        <v>0.2</v>
      </c>
      <c r="E44" s="182">
        <v>0.21</v>
      </c>
      <c r="F44" s="182">
        <v>0.17</v>
      </c>
      <c r="G44" s="182">
        <v>0.2</v>
      </c>
    </row>
    <row r="46" spans="1:7" ht="19.899999999999999" customHeight="1" x14ac:dyDescent="0.25">
      <c r="A46" s="128" t="s">
        <v>643</v>
      </c>
      <c r="B46" s="179">
        <v>2021</v>
      </c>
      <c r="C46" s="179">
        <v>2020</v>
      </c>
      <c r="D46" s="179">
        <v>2019</v>
      </c>
      <c r="E46" s="179">
        <v>2018</v>
      </c>
      <c r="F46" s="179">
        <v>2017</v>
      </c>
      <c r="G46" s="179">
        <v>2016</v>
      </c>
    </row>
    <row r="47" spans="1:7" ht="19.899999999999999" customHeight="1" x14ac:dyDescent="0.25">
      <c r="A47" s="9" t="s">
        <v>4</v>
      </c>
      <c r="B47" s="39">
        <v>132.69999999999999</v>
      </c>
      <c r="C47" s="39">
        <v>102.773</v>
      </c>
      <c r="D47" s="39">
        <v>132.80863195625653</v>
      </c>
      <c r="E47" s="39">
        <v>125.30254936131401</v>
      </c>
      <c r="F47" s="39">
        <v>109.71190296882824</v>
      </c>
      <c r="G47" s="39">
        <v>113.84707995710842</v>
      </c>
    </row>
    <row r="48" spans="1:7" ht="19.899999999999999" customHeight="1" x14ac:dyDescent="0.25">
      <c r="A48" s="9" t="s">
        <v>3</v>
      </c>
      <c r="B48" s="20">
        <v>775.5</v>
      </c>
      <c r="C48" s="39">
        <v>693.07999999999993</v>
      </c>
      <c r="D48" s="39">
        <v>572.86694075039304</v>
      </c>
      <c r="E48" s="39">
        <v>508.36391116861444</v>
      </c>
      <c r="F48" s="39">
        <v>563.40943232583197</v>
      </c>
      <c r="G48" s="39">
        <v>565.54406266671185</v>
      </c>
    </row>
    <row r="49" spans="1:7" ht="19.899999999999999" customHeight="1" x14ac:dyDescent="0.25">
      <c r="A49" s="9" t="s">
        <v>2</v>
      </c>
      <c r="B49" s="39">
        <v>535.9</v>
      </c>
      <c r="C49" s="39">
        <v>451.06100000000004</v>
      </c>
      <c r="D49" s="39">
        <v>495.82550000308908</v>
      </c>
      <c r="E49" s="39">
        <v>467.17379583969176</v>
      </c>
      <c r="F49" s="39">
        <v>529.60649943603039</v>
      </c>
      <c r="G49" s="39">
        <v>569.40078122404987</v>
      </c>
    </row>
    <row r="50" spans="1:7" ht="19.899999999999999" customHeight="1" x14ac:dyDescent="0.25">
      <c r="A50" s="9" t="s">
        <v>1</v>
      </c>
      <c r="B50" s="39">
        <v>812.3</v>
      </c>
      <c r="C50" s="39">
        <v>877</v>
      </c>
      <c r="D50" s="39">
        <v>893.32590916892673</v>
      </c>
      <c r="E50" s="39">
        <v>889.13927389781168</v>
      </c>
      <c r="F50" s="39">
        <v>907.19125884261894</v>
      </c>
      <c r="G50" s="39">
        <v>891.91217433853853</v>
      </c>
    </row>
    <row r="51" spans="1:7" ht="19.899999999999999" customHeight="1" thickBot="1" x14ac:dyDescent="0.3">
      <c r="A51" s="166" t="s">
        <v>0</v>
      </c>
      <c r="B51" s="328">
        <v>2256.4</v>
      </c>
      <c r="C51" s="188">
        <v>2123.9139999999998</v>
      </c>
      <c r="D51" s="188">
        <v>2094.8269818786653</v>
      </c>
      <c r="E51" s="188">
        <v>1989.979530267432</v>
      </c>
      <c r="F51" s="188">
        <v>2109.9190935733095</v>
      </c>
      <c r="G51" s="188">
        <v>2140.7040981864088</v>
      </c>
    </row>
    <row r="52" spans="1:7" ht="19.899999999999999" customHeight="1" x14ac:dyDescent="0.25">
      <c r="A52" s="133" t="s">
        <v>539</v>
      </c>
      <c r="B52" s="30"/>
      <c r="C52" s="39"/>
      <c r="D52" s="39"/>
      <c r="E52" s="39"/>
      <c r="F52" s="39"/>
      <c r="G52" s="39"/>
    </row>
  </sheetData>
  <sheetProtection algorithmName="SHA-512" hashValue="BO4J18yRim6omMplPx/909pFfO1+sQbifRNmjSH2bTfWOjB4VptGK3jNw8gKlsG2Hj1+2HxkZTodaXa7agifgA==" saltValue="LP0KUPyxYYgADCDkOGcqpA==" spinCount="100000" sheet="1" objects="1" scenarios="1"/>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autoPageBreaks="0"/>
  </sheetPr>
  <dimension ref="A1:XEW135"/>
  <sheetViews>
    <sheetView showGridLines="0" topLeftCell="A4" workbookViewId="0"/>
  </sheetViews>
  <sheetFormatPr defaultColWidth="13.7109375" defaultRowHeight="19.899999999999999" customHeight="1" x14ac:dyDescent="0.25"/>
  <cols>
    <col min="1" max="1" width="50.7109375" style="9" customWidth="1"/>
    <col min="2" max="5" width="13.7109375" style="9" customWidth="1"/>
    <col min="6" max="7" width="13.7109375" style="9"/>
    <col min="8" max="9" width="13.7109375" style="9" customWidth="1"/>
    <col min="10" max="16384" width="13.7109375" style="9"/>
  </cols>
  <sheetData>
    <row r="1" spans="1:11" ht="19.899999999999999" customHeight="1" x14ac:dyDescent="0.25">
      <c r="A1" s="128" t="s">
        <v>339</v>
      </c>
      <c r="B1" s="128"/>
      <c r="C1" s="128"/>
      <c r="D1" s="128"/>
      <c r="E1" s="128"/>
    </row>
    <row r="3" spans="1:11" ht="19.899999999999999" customHeight="1" x14ac:dyDescent="0.25">
      <c r="A3" s="128" t="s">
        <v>402</v>
      </c>
      <c r="B3" s="179"/>
      <c r="C3" s="179"/>
      <c r="D3" s="179"/>
      <c r="E3" s="179"/>
      <c r="K3" s="21"/>
    </row>
    <row r="4" spans="1:11" ht="19.899999999999999" customHeight="1" x14ac:dyDescent="0.25">
      <c r="A4" s="128" t="s">
        <v>12</v>
      </c>
      <c r="B4" s="179">
        <v>2021</v>
      </c>
      <c r="C4" s="179">
        <v>2020</v>
      </c>
      <c r="D4" s="179">
        <v>2019</v>
      </c>
      <c r="E4" s="179">
        <v>2018</v>
      </c>
      <c r="K4" s="21"/>
    </row>
    <row r="5" spans="1:11" ht="19.899999999999999" customHeight="1" x14ac:dyDescent="0.25">
      <c r="A5" s="12" t="s">
        <v>24</v>
      </c>
      <c r="B5" s="89">
        <v>1.6060000000000001</v>
      </c>
      <c r="C5" s="89">
        <v>1.613</v>
      </c>
      <c r="D5" s="89">
        <v>3.220005</v>
      </c>
      <c r="E5" s="89">
        <v>2.8923839999999998</v>
      </c>
    </row>
    <row r="6" spans="1:11" ht="19.899999999999999" customHeight="1" x14ac:dyDescent="0.25">
      <c r="A6" s="9" t="s">
        <v>26</v>
      </c>
      <c r="B6" s="89">
        <v>1.7190000000000001</v>
      </c>
      <c r="C6" s="89">
        <v>1.8029999999999999</v>
      </c>
      <c r="D6" s="89">
        <v>1.5765499999999999</v>
      </c>
      <c r="E6" s="89">
        <v>1.5596650000000001</v>
      </c>
    </row>
    <row r="7" spans="1:11" ht="19.899999999999999" customHeight="1" x14ac:dyDescent="0.25">
      <c r="A7" s="9" t="s">
        <v>25</v>
      </c>
      <c r="B7" s="89">
        <v>1.6559999999999999</v>
      </c>
      <c r="C7" s="89">
        <v>3.0339999999999998</v>
      </c>
      <c r="D7" s="89">
        <v>4.3324170000000004</v>
      </c>
      <c r="E7" s="89">
        <v>5.7763780000000002</v>
      </c>
      <c r="J7" s="89"/>
    </row>
    <row r="8" spans="1:11" ht="19.899999999999999" customHeight="1" x14ac:dyDescent="0.25">
      <c r="A8" s="12" t="s">
        <v>1</v>
      </c>
      <c r="B8" s="89">
        <v>3.3759999999999999</v>
      </c>
      <c r="C8" s="89">
        <v>4.8369999999999997</v>
      </c>
      <c r="D8" s="89">
        <f>SUM(D6:D7)</f>
        <v>5.9089670000000005</v>
      </c>
      <c r="E8" s="89">
        <f>SUM(E6:E7)</f>
        <v>7.3360430000000001</v>
      </c>
      <c r="J8" s="89"/>
    </row>
    <row r="9" spans="1:11" ht="19.899999999999999" customHeight="1" x14ac:dyDescent="0.25">
      <c r="A9" s="12" t="s">
        <v>31</v>
      </c>
      <c r="B9" s="89">
        <v>3.7450000000000001</v>
      </c>
      <c r="C9" s="89">
        <v>2.8860000000000001</v>
      </c>
      <c r="D9" s="89">
        <v>4.2793799999999997</v>
      </c>
      <c r="E9" s="89">
        <v>3.7565400000000002</v>
      </c>
    </row>
    <row r="10" spans="1:11" ht="19.899999999999999" customHeight="1" x14ac:dyDescent="0.25">
      <c r="A10" s="9" t="s">
        <v>27</v>
      </c>
      <c r="B10" s="89">
        <v>1.49</v>
      </c>
      <c r="C10" s="89">
        <v>2.4319999999999999</v>
      </c>
      <c r="D10" s="89">
        <v>2.5202399999999998</v>
      </c>
      <c r="E10" s="89">
        <v>2.4625379999999999</v>
      </c>
    </row>
    <row r="11" spans="1:11" ht="19.899999999999999" customHeight="1" x14ac:dyDescent="0.25">
      <c r="A11" s="9" t="s">
        <v>28</v>
      </c>
      <c r="B11" s="89">
        <v>1.516</v>
      </c>
      <c r="C11" s="89">
        <v>1.9870000000000001</v>
      </c>
      <c r="D11" s="89">
        <v>1.2468999999999999</v>
      </c>
      <c r="E11" s="89">
        <v>2.49803</v>
      </c>
    </row>
    <row r="12" spans="1:11" ht="19.899999999999999" customHeight="1" x14ac:dyDescent="0.25">
      <c r="A12" s="9" t="s">
        <v>29</v>
      </c>
      <c r="B12" s="89">
        <v>0</v>
      </c>
      <c r="C12" s="89">
        <v>0</v>
      </c>
      <c r="D12" s="89">
        <v>0</v>
      </c>
      <c r="E12" s="89">
        <v>0</v>
      </c>
    </row>
    <row r="13" spans="1:11" ht="19.899999999999999" customHeight="1" x14ac:dyDescent="0.25">
      <c r="A13" s="9" t="s">
        <v>30</v>
      </c>
      <c r="B13" s="89">
        <v>2.2080000000000002</v>
      </c>
      <c r="C13" s="89">
        <v>2.2930000000000001</v>
      </c>
      <c r="D13" s="89">
        <v>2.331928</v>
      </c>
      <c r="E13" s="89">
        <v>2.232977</v>
      </c>
    </row>
    <row r="14" spans="1:11" ht="19.899999999999999" customHeight="1" x14ac:dyDescent="0.25">
      <c r="A14" s="9" t="s">
        <v>91</v>
      </c>
      <c r="B14" s="89">
        <v>4.5919999999999996</v>
      </c>
      <c r="C14" s="89">
        <v>5.5990000000000002</v>
      </c>
      <c r="D14" s="89">
        <v>2.8269479999999998</v>
      </c>
      <c r="E14" s="89">
        <v>0</v>
      </c>
      <c r="J14" s="89"/>
      <c r="K14" s="89"/>
    </row>
    <row r="15" spans="1:11" ht="19.899999999999999" customHeight="1" x14ac:dyDescent="0.25">
      <c r="A15" s="91" t="s">
        <v>3</v>
      </c>
      <c r="B15" s="89">
        <v>9.8070000000000004</v>
      </c>
      <c r="C15" s="89">
        <v>12.313000000000001</v>
      </c>
      <c r="D15" s="89">
        <f>SUM(D10:D14)</f>
        <v>8.9260159999999988</v>
      </c>
      <c r="E15" s="89">
        <f>SUM(E10:E14)</f>
        <v>7.1935450000000003</v>
      </c>
      <c r="J15" s="89"/>
      <c r="K15" s="89"/>
    </row>
    <row r="16" spans="1:11" ht="19.899999999999999" customHeight="1" thickBot="1" x14ac:dyDescent="0.3">
      <c r="A16" s="189" t="s">
        <v>13</v>
      </c>
      <c r="B16" s="190">
        <v>18.536000000000001</v>
      </c>
      <c r="C16" s="331">
        <v>21.651</v>
      </c>
      <c r="D16" s="331">
        <f>SUM(D5,D8,D9,D15)</f>
        <v>22.334367999999998</v>
      </c>
      <c r="E16" s="331">
        <f>SUM(E5,E8,E9,E15)</f>
        <v>21.178512000000001</v>
      </c>
      <c r="J16" s="89"/>
      <c r="K16" s="89"/>
    </row>
    <row r="17" spans="1:1022 1027:2047 2052:3072 3077:4092 4097:5117 5122:6142 6147:7167 7172:8192 8197:9212 9217:10237 10242:11262 11267:12287 12292:13312 13317:14332 14337:15357 15362:16377" ht="19.899999999999999" customHeight="1" x14ac:dyDescent="0.25">
      <c r="A17" s="12"/>
      <c r="B17" s="91"/>
      <c r="C17" s="89"/>
      <c r="D17" s="89"/>
      <c r="E17" s="89"/>
      <c r="J17" s="89"/>
      <c r="K17" s="89"/>
    </row>
    <row r="18" spans="1:1022 1027:2047 2052:3072 3077:4092 4097:5117 5122:6142 6147:7167 7172:8192 8197:9212 9217:10237 10242:11262 11267:12287 12292:13312 13317:14332 14337:15357 15362:16377" ht="19.899999999999999" customHeight="1" x14ac:dyDescent="0.25">
      <c r="A18" s="128" t="s">
        <v>253</v>
      </c>
      <c r="B18" s="179">
        <v>2021</v>
      </c>
      <c r="C18" s="179">
        <v>2020</v>
      </c>
      <c r="D18" s="179">
        <v>2019</v>
      </c>
      <c r="E18" s="179">
        <v>2018</v>
      </c>
      <c r="K18" s="89"/>
    </row>
    <row r="19" spans="1:1022 1027:2047 2052:3072 3077:4092 4097:5117 5122:6142 6147:7167 7172:8192 8197:9212 9217:10237 10242:11262 11267:12287 12292:13312 13317:14332 14337:15357 15362:16377" s="89" customFormat="1" ht="19.899999999999999" customHeight="1" x14ac:dyDescent="0.25">
      <c r="A19" s="9" t="s">
        <v>541</v>
      </c>
      <c r="B19" s="89">
        <v>7.4210000000000003</v>
      </c>
      <c r="C19" s="89">
        <v>8.0169999999999995</v>
      </c>
      <c r="D19" s="89">
        <v>9.9545100000000009</v>
      </c>
      <c r="E19" s="89">
        <v>11.092000000000001</v>
      </c>
      <c r="F19" s="9"/>
      <c r="G19" s="9"/>
      <c r="H19" s="9"/>
      <c r="I19" s="9"/>
      <c r="L19" s="9"/>
      <c r="Q19" s="9"/>
      <c r="V19" s="9"/>
      <c r="AA19" s="9"/>
      <c r="AF19" s="9"/>
      <c r="AK19" s="9"/>
      <c r="AP19" s="9"/>
      <c r="AU19" s="9"/>
      <c r="AZ19" s="9"/>
      <c r="BE19" s="9"/>
      <c r="BJ19" s="9"/>
      <c r="BO19" s="9"/>
      <c r="BT19" s="9"/>
      <c r="BY19" s="9"/>
      <c r="CD19" s="9"/>
      <c r="CI19" s="9"/>
      <c r="CN19" s="9"/>
      <c r="CS19" s="9"/>
      <c r="CX19" s="9"/>
      <c r="DC19" s="9"/>
      <c r="DH19" s="9"/>
      <c r="DM19" s="9"/>
      <c r="DR19" s="9"/>
      <c r="DW19" s="9"/>
      <c r="EB19" s="9"/>
      <c r="EG19" s="9"/>
      <c r="EL19" s="9"/>
      <c r="EQ19" s="9"/>
      <c r="EV19" s="9"/>
      <c r="FA19" s="9"/>
      <c r="FF19" s="9"/>
      <c r="FK19" s="9"/>
      <c r="FP19" s="9"/>
      <c r="FU19" s="9"/>
      <c r="FZ19" s="9"/>
      <c r="GE19" s="9"/>
      <c r="GJ19" s="9"/>
      <c r="GO19" s="9"/>
      <c r="GT19" s="9"/>
      <c r="GY19" s="9"/>
      <c r="HD19" s="9"/>
      <c r="HI19" s="9"/>
      <c r="HN19" s="9"/>
      <c r="HS19" s="9"/>
      <c r="HX19" s="9"/>
      <c r="IC19" s="9"/>
      <c r="IH19" s="9"/>
      <c r="IM19" s="9"/>
      <c r="IR19" s="9"/>
      <c r="IW19" s="9"/>
      <c r="JB19" s="9"/>
      <c r="JG19" s="9"/>
      <c r="JL19" s="9"/>
      <c r="JQ19" s="9"/>
      <c r="JV19" s="9"/>
      <c r="KA19" s="9"/>
      <c r="KF19" s="9"/>
      <c r="KK19" s="9"/>
      <c r="KP19" s="9"/>
      <c r="KU19" s="9"/>
      <c r="KZ19" s="9"/>
      <c r="LE19" s="9"/>
      <c r="LJ19" s="9"/>
      <c r="LO19" s="9"/>
      <c r="LT19" s="9"/>
      <c r="LY19" s="9"/>
      <c r="MD19" s="9"/>
      <c r="MI19" s="9"/>
      <c r="MN19" s="9"/>
      <c r="MS19" s="9"/>
      <c r="MX19" s="9"/>
      <c r="NC19" s="9"/>
      <c r="NH19" s="9"/>
      <c r="NM19" s="9"/>
      <c r="NR19" s="9"/>
      <c r="NW19" s="9"/>
      <c r="OB19" s="9"/>
      <c r="OG19" s="9"/>
      <c r="OL19" s="9"/>
      <c r="OQ19" s="9"/>
      <c r="OV19" s="9"/>
      <c r="PA19" s="9"/>
      <c r="PF19" s="9"/>
      <c r="PK19" s="9"/>
      <c r="PP19" s="9"/>
      <c r="PU19" s="9"/>
      <c r="PZ19" s="9"/>
      <c r="QE19" s="9"/>
      <c r="QJ19" s="9"/>
      <c r="QO19" s="9"/>
      <c r="QT19" s="9"/>
      <c r="QY19" s="9"/>
      <c r="RD19" s="9"/>
      <c r="RI19" s="9"/>
      <c r="RN19" s="9"/>
      <c r="RS19" s="9"/>
      <c r="RX19" s="9"/>
      <c r="SC19" s="9"/>
      <c r="SH19" s="9"/>
      <c r="SM19" s="9"/>
      <c r="SR19" s="9"/>
      <c r="SW19" s="9"/>
      <c r="TB19" s="9"/>
      <c r="TG19" s="9"/>
      <c r="TL19" s="9"/>
      <c r="TQ19" s="9"/>
      <c r="TV19" s="9"/>
      <c r="UA19" s="9"/>
      <c r="UF19" s="9"/>
      <c r="UK19" s="9"/>
      <c r="UP19" s="9"/>
      <c r="UU19" s="9"/>
      <c r="UZ19" s="9"/>
      <c r="VE19" s="9"/>
      <c r="VJ19" s="9"/>
      <c r="VO19" s="9"/>
      <c r="VT19" s="9"/>
      <c r="VY19" s="9"/>
      <c r="WD19" s="9"/>
      <c r="WI19" s="9"/>
      <c r="WN19" s="9"/>
      <c r="WS19" s="9"/>
      <c r="WX19" s="9"/>
      <c r="XC19" s="9"/>
      <c r="XH19" s="9"/>
      <c r="XM19" s="9"/>
      <c r="XR19" s="9"/>
      <c r="XW19" s="9"/>
      <c r="YB19" s="9"/>
      <c r="YG19" s="9"/>
      <c r="YL19" s="9"/>
      <c r="YQ19" s="9"/>
      <c r="YV19" s="9"/>
      <c r="ZA19" s="9"/>
      <c r="ZF19" s="9"/>
      <c r="ZK19" s="9"/>
      <c r="ZP19" s="9"/>
      <c r="ZU19" s="9"/>
      <c r="ZZ19" s="9"/>
      <c r="AAE19" s="9"/>
      <c r="AAJ19" s="9"/>
      <c r="AAO19" s="9"/>
      <c r="AAT19" s="9"/>
      <c r="AAY19" s="9"/>
      <c r="ABD19" s="9"/>
      <c r="ABI19" s="9"/>
      <c r="ABN19" s="9"/>
      <c r="ABS19" s="9"/>
      <c r="ABX19" s="9"/>
      <c r="ACC19" s="9"/>
      <c r="ACH19" s="9"/>
      <c r="ACM19" s="9"/>
      <c r="ACR19" s="9"/>
      <c r="ACW19" s="9"/>
      <c r="ADB19" s="9"/>
      <c r="ADG19" s="9"/>
      <c r="ADL19" s="9"/>
      <c r="ADQ19" s="9"/>
      <c r="ADV19" s="9"/>
      <c r="AEA19" s="9"/>
      <c r="AEF19" s="9"/>
      <c r="AEK19" s="9"/>
      <c r="AEP19" s="9"/>
      <c r="AEU19" s="9"/>
      <c r="AEZ19" s="9"/>
      <c r="AFE19" s="9"/>
      <c r="AFJ19" s="9"/>
      <c r="AFO19" s="9"/>
      <c r="AFT19" s="9"/>
      <c r="AFY19" s="9"/>
      <c r="AGD19" s="9"/>
      <c r="AGI19" s="9"/>
      <c r="AGN19" s="9"/>
      <c r="AGS19" s="9"/>
      <c r="AGX19" s="9"/>
      <c r="AHC19" s="9"/>
      <c r="AHH19" s="9"/>
      <c r="AHM19" s="9"/>
      <c r="AHR19" s="9"/>
      <c r="AHW19" s="9"/>
      <c r="AIB19" s="9"/>
      <c r="AIG19" s="9"/>
      <c r="AIL19" s="9"/>
      <c r="AIQ19" s="9"/>
      <c r="AIV19" s="9"/>
      <c r="AJA19" s="9"/>
      <c r="AJF19" s="9"/>
      <c r="AJK19" s="9"/>
      <c r="AJP19" s="9"/>
      <c r="AJU19" s="9"/>
      <c r="AJZ19" s="9"/>
      <c r="AKE19" s="9"/>
      <c r="AKJ19" s="9"/>
      <c r="AKO19" s="9"/>
      <c r="AKT19" s="9"/>
      <c r="AKY19" s="9"/>
      <c r="ALD19" s="9"/>
      <c r="ALI19" s="9"/>
      <c r="ALN19" s="9"/>
      <c r="ALS19" s="9"/>
      <c r="ALX19" s="9"/>
      <c r="AMC19" s="9"/>
      <c r="AMH19" s="9"/>
      <c r="AMM19" s="9"/>
      <c r="AMR19" s="9"/>
      <c r="AMW19" s="9"/>
      <c r="ANB19" s="9"/>
      <c r="ANG19" s="9"/>
      <c r="ANL19" s="9"/>
      <c r="ANQ19" s="9"/>
      <c r="ANV19" s="9"/>
      <c r="AOA19" s="9"/>
      <c r="AOF19" s="9"/>
      <c r="AOK19" s="9"/>
      <c r="AOP19" s="9"/>
      <c r="AOU19" s="9"/>
      <c r="AOZ19" s="9"/>
      <c r="APE19" s="9"/>
      <c r="APJ19" s="9"/>
      <c r="APO19" s="9"/>
      <c r="APT19" s="9"/>
      <c r="APY19" s="9"/>
      <c r="AQD19" s="9"/>
      <c r="AQI19" s="9"/>
      <c r="AQN19" s="9"/>
      <c r="AQS19" s="9"/>
      <c r="AQX19" s="9"/>
      <c r="ARC19" s="9"/>
      <c r="ARH19" s="9"/>
      <c r="ARM19" s="9"/>
      <c r="ARR19" s="9"/>
      <c r="ARW19" s="9"/>
      <c r="ASB19" s="9"/>
      <c r="ASG19" s="9"/>
      <c r="ASL19" s="9"/>
      <c r="ASQ19" s="9"/>
      <c r="ASV19" s="9"/>
      <c r="ATA19" s="9"/>
      <c r="ATF19" s="9"/>
      <c r="ATK19" s="9"/>
      <c r="ATP19" s="9"/>
      <c r="ATU19" s="9"/>
      <c r="ATZ19" s="9"/>
      <c r="AUE19" s="9"/>
      <c r="AUJ19" s="9"/>
      <c r="AUO19" s="9"/>
      <c r="AUT19" s="9"/>
      <c r="AUY19" s="9"/>
      <c r="AVD19" s="9"/>
      <c r="AVI19" s="9"/>
      <c r="AVN19" s="9"/>
      <c r="AVS19" s="9"/>
      <c r="AVX19" s="9"/>
      <c r="AWC19" s="9"/>
      <c r="AWH19" s="9"/>
      <c r="AWM19" s="9"/>
      <c r="AWR19" s="9"/>
      <c r="AWW19" s="9"/>
      <c r="AXB19" s="9"/>
      <c r="AXG19" s="9"/>
      <c r="AXL19" s="9"/>
      <c r="AXQ19" s="9"/>
      <c r="AXV19" s="9"/>
      <c r="AYA19" s="9"/>
      <c r="AYF19" s="9"/>
      <c r="AYK19" s="9"/>
      <c r="AYP19" s="9"/>
      <c r="AYU19" s="9"/>
      <c r="AYZ19" s="9"/>
      <c r="AZE19" s="9"/>
      <c r="AZJ19" s="9"/>
      <c r="AZO19" s="9"/>
      <c r="AZT19" s="9"/>
      <c r="AZY19" s="9"/>
      <c r="BAD19" s="9"/>
      <c r="BAI19" s="9"/>
      <c r="BAN19" s="9"/>
      <c r="BAS19" s="9"/>
      <c r="BAX19" s="9"/>
      <c r="BBC19" s="9"/>
      <c r="BBH19" s="9"/>
      <c r="BBM19" s="9"/>
      <c r="BBR19" s="9"/>
      <c r="BBW19" s="9"/>
      <c r="BCB19" s="9"/>
      <c r="BCG19" s="9"/>
      <c r="BCL19" s="9"/>
      <c r="BCQ19" s="9"/>
      <c r="BCV19" s="9"/>
      <c r="BDA19" s="9"/>
      <c r="BDF19" s="9"/>
      <c r="BDK19" s="9"/>
      <c r="BDP19" s="9"/>
      <c r="BDU19" s="9"/>
      <c r="BDZ19" s="9"/>
      <c r="BEE19" s="9"/>
      <c r="BEJ19" s="9"/>
      <c r="BEO19" s="9"/>
      <c r="BET19" s="9"/>
      <c r="BEY19" s="9"/>
      <c r="BFD19" s="9"/>
      <c r="BFI19" s="9"/>
      <c r="BFN19" s="9"/>
      <c r="BFS19" s="9"/>
      <c r="BFX19" s="9"/>
      <c r="BGC19" s="9"/>
      <c r="BGH19" s="9"/>
      <c r="BGM19" s="9"/>
      <c r="BGR19" s="9"/>
      <c r="BGW19" s="9"/>
      <c r="BHB19" s="9"/>
      <c r="BHG19" s="9"/>
      <c r="BHL19" s="9"/>
      <c r="BHQ19" s="9"/>
      <c r="BHV19" s="9"/>
      <c r="BIA19" s="9"/>
      <c r="BIF19" s="9"/>
      <c r="BIK19" s="9"/>
      <c r="BIP19" s="9"/>
      <c r="BIU19" s="9"/>
      <c r="BIZ19" s="9"/>
      <c r="BJE19" s="9"/>
      <c r="BJJ19" s="9"/>
      <c r="BJO19" s="9"/>
      <c r="BJT19" s="9"/>
      <c r="BJY19" s="9"/>
      <c r="BKD19" s="9"/>
      <c r="BKI19" s="9"/>
      <c r="BKN19" s="9"/>
      <c r="BKS19" s="9"/>
      <c r="BKX19" s="9"/>
      <c r="BLC19" s="9"/>
      <c r="BLH19" s="9"/>
      <c r="BLM19" s="9"/>
      <c r="BLR19" s="9"/>
      <c r="BLW19" s="9"/>
      <c r="BMB19" s="9"/>
      <c r="BMG19" s="9"/>
      <c r="BML19" s="9"/>
      <c r="BMQ19" s="9"/>
      <c r="BMV19" s="9"/>
      <c r="BNA19" s="9"/>
      <c r="BNF19" s="9"/>
      <c r="BNK19" s="9"/>
      <c r="BNP19" s="9"/>
      <c r="BNU19" s="9"/>
      <c r="BNZ19" s="9"/>
      <c r="BOE19" s="9"/>
      <c r="BOJ19" s="9"/>
      <c r="BOO19" s="9"/>
      <c r="BOT19" s="9"/>
      <c r="BOY19" s="9"/>
      <c r="BPD19" s="9"/>
      <c r="BPI19" s="9"/>
      <c r="BPN19" s="9"/>
      <c r="BPS19" s="9"/>
      <c r="BPX19" s="9"/>
      <c r="BQC19" s="9"/>
      <c r="BQH19" s="9"/>
      <c r="BQM19" s="9"/>
      <c r="BQR19" s="9"/>
      <c r="BQW19" s="9"/>
      <c r="BRB19" s="9"/>
      <c r="BRG19" s="9"/>
      <c r="BRL19" s="9"/>
      <c r="BRQ19" s="9"/>
      <c r="BRV19" s="9"/>
      <c r="BSA19" s="9"/>
      <c r="BSF19" s="9"/>
      <c r="BSK19" s="9"/>
      <c r="BSP19" s="9"/>
      <c r="BSU19" s="9"/>
      <c r="BSZ19" s="9"/>
      <c r="BTE19" s="9"/>
      <c r="BTJ19" s="9"/>
      <c r="BTO19" s="9"/>
      <c r="BTT19" s="9"/>
      <c r="BTY19" s="9"/>
      <c r="BUD19" s="9"/>
      <c r="BUI19" s="9"/>
      <c r="BUN19" s="9"/>
      <c r="BUS19" s="9"/>
      <c r="BUX19" s="9"/>
      <c r="BVC19" s="9"/>
      <c r="BVH19" s="9"/>
      <c r="BVM19" s="9"/>
      <c r="BVR19" s="9"/>
      <c r="BVW19" s="9"/>
      <c r="BWB19" s="9"/>
      <c r="BWG19" s="9"/>
      <c r="BWL19" s="9"/>
      <c r="BWQ19" s="9"/>
      <c r="BWV19" s="9"/>
      <c r="BXA19" s="9"/>
      <c r="BXF19" s="9"/>
      <c r="BXK19" s="9"/>
      <c r="BXP19" s="9"/>
      <c r="BXU19" s="9"/>
      <c r="BXZ19" s="9"/>
      <c r="BYE19" s="9"/>
      <c r="BYJ19" s="9"/>
      <c r="BYO19" s="9"/>
      <c r="BYT19" s="9"/>
      <c r="BYY19" s="9"/>
      <c r="BZD19" s="9"/>
      <c r="BZI19" s="9"/>
      <c r="BZN19" s="9"/>
      <c r="BZS19" s="9"/>
      <c r="BZX19" s="9"/>
      <c r="CAC19" s="9"/>
      <c r="CAH19" s="9"/>
      <c r="CAM19" s="9"/>
      <c r="CAR19" s="9"/>
      <c r="CAW19" s="9"/>
      <c r="CBB19" s="9"/>
      <c r="CBG19" s="9"/>
      <c r="CBL19" s="9"/>
      <c r="CBQ19" s="9"/>
      <c r="CBV19" s="9"/>
      <c r="CCA19" s="9"/>
      <c r="CCF19" s="9"/>
      <c r="CCK19" s="9"/>
      <c r="CCP19" s="9"/>
      <c r="CCU19" s="9"/>
      <c r="CCZ19" s="9"/>
      <c r="CDE19" s="9"/>
      <c r="CDJ19" s="9"/>
      <c r="CDO19" s="9"/>
      <c r="CDT19" s="9"/>
      <c r="CDY19" s="9"/>
      <c r="CED19" s="9"/>
      <c r="CEI19" s="9"/>
      <c r="CEN19" s="9"/>
      <c r="CES19" s="9"/>
      <c r="CEX19" s="9"/>
      <c r="CFC19" s="9"/>
      <c r="CFH19" s="9"/>
      <c r="CFM19" s="9"/>
      <c r="CFR19" s="9"/>
      <c r="CFW19" s="9"/>
      <c r="CGB19" s="9"/>
      <c r="CGG19" s="9"/>
      <c r="CGL19" s="9"/>
      <c r="CGQ19" s="9"/>
      <c r="CGV19" s="9"/>
      <c r="CHA19" s="9"/>
      <c r="CHF19" s="9"/>
      <c r="CHK19" s="9"/>
      <c r="CHP19" s="9"/>
      <c r="CHU19" s="9"/>
      <c r="CHZ19" s="9"/>
      <c r="CIE19" s="9"/>
      <c r="CIJ19" s="9"/>
      <c r="CIO19" s="9"/>
      <c r="CIT19" s="9"/>
      <c r="CIY19" s="9"/>
      <c r="CJD19" s="9"/>
      <c r="CJI19" s="9"/>
      <c r="CJN19" s="9"/>
      <c r="CJS19" s="9"/>
      <c r="CJX19" s="9"/>
      <c r="CKC19" s="9"/>
      <c r="CKH19" s="9"/>
      <c r="CKM19" s="9"/>
      <c r="CKR19" s="9"/>
      <c r="CKW19" s="9"/>
      <c r="CLB19" s="9"/>
      <c r="CLG19" s="9"/>
      <c r="CLL19" s="9"/>
      <c r="CLQ19" s="9"/>
      <c r="CLV19" s="9"/>
      <c r="CMA19" s="9"/>
      <c r="CMF19" s="9"/>
      <c r="CMK19" s="9"/>
      <c r="CMP19" s="9"/>
      <c r="CMU19" s="9"/>
      <c r="CMZ19" s="9"/>
      <c r="CNE19" s="9"/>
      <c r="CNJ19" s="9"/>
      <c r="CNO19" s="9"/>
      <c r="CNT19" s="9"/>
      <c r="CNY19" s="9"/>
      <c r="COD19" s="9"/>
      <c r="COI19" s="9"/>
      <c r="CON19" s="9"/>
      <c r="COS19" s="9"/>
      <c r="COX19" s="9"/>
      <c r="CPC19" s="9"/>
      <c r="CPH19" s="9"/>
      <c r="CPM19" s="9"/>
      <c r="CPR19" s="9"/>
      <c r="CPW19" s="9"/>
      <c r="CQB19" s="9"/>
      <c r="CQG19" s="9"/>
      <c r="CQL19" s="9"/>
      <c r="CQQ19" s="9"/>
      <c r="CQV19" s="9"/>
      <c r="CRA19" s="9"/>
      <c r="CRF19" s="9"/>
      <c r="CRK19" s="9"/>
      <c r="CRP19" s="9"/>
      <c r="CRU19" s="9"/>
      <c r="CRZ19" s="9"/>
      <c r="CSE19" s="9"/>
      <c r="CSJ19" s="9"/>
      <c r="CSO19" s="9"/>
      <c r="CST19" s="9"/>
      <c r="CSY19" s="9"/>
      <c r="CTD19" s="9"/>
      <c r="CTI19" s="9"/>
      <c r="CTN19" s="9"/>
      <c r="CTS19" s="9"/>
      <c r="CTX19" s="9"/>
      <c r="CUC19" s="9"/>
      <c r="CUH19" s="9"/>
      <c r="CUM19" s="9"/>
      <c r="CUR19" s="9"/>
      <c r="CUW19" s="9"/>
      <c r="CVB19" s="9"/>
      <c r="CVG19" s="9"/>
      <c r="CVL19" s="9"/>
      <c r="CVQ19" s="9"/>
      <c r="CVV19" s="9"/>
      <c r="CWA19" s="9"/>
      <c r="CWF19" s="9"/>
      <c r="CWK19" s="9"/>
      <c r="CWP19" s="9"/>
      <c r="CWU19" s="9"/>
      <c r="CWZ19" s="9"/>
      <c r="CXE19" s="9"/>
      <c r="CXJ19" s="9"/>
      <c r="CXO19" s="9"/>
      <c r="CXT19" s="9"/>
      <c r="CXY19" s="9"/>
      <c r="CYD19" s="9"/>
      <c r="CYI19" s="9"/>
      <c r="CYN19" s="9"/>
      <c r="CYS19" s="9"/>
      <c r="CYX19" s="9"/>
      <c r="CZC19" s="9"/>
      <c r="CZH19" s="9"/>
      <c r="CZM19" s="9"/>
      <c r="CZR19" s="9"/>
      <c r="CZW19" s="9"/>
      <c r="DAB19" s="9"/>
      <c r="DAG19" s="9"/>
      <c r="DAL19" s="9"/>
      <c r="DAQ19" s="9"/>
      <c r="DAV19" s="9"/>
      <c r="DBA19" s="9"/>
      <c r="DBF19" s="9"/>
      <c r="DBK19" s="9"/>
      <c r="DBP19" s="9"/>
      <c r="DBU19" s="9"/>
      <c r="DBZ19" s="9"/>
      <c r="DCE19" s="9"/>
      <c r="DCJ19" s="9"/>
      <c r="DCO19" s="9"/>
      <c r="DCT19" s="9"/>
      <c r="DCY19" s="9"/>
      <c r="DDD19" s="9"/>
      <c r="DDI19" s="9"/>
      <c r="DDN19" s="9"/>
      <c r="DDS19" s="9"/>
      <c r="DDX19" s="9"/>
      <c r="DEC19" s="9"/>
      <c r="DEH19" s="9"/>
      <c r="DEM19" s="9"/>
      <c r="DER19" s="9"/>
      <c r="DEW19" s="9"/>
      <c r="DFB19" s="9"/>
      <c r="DFG19" s="9"/>
      <c r="DFL19" s="9"/>
      <c r="DFQ19" s="9"/>
      <c r="DFV19" s="9"/>
      <c r="DGA19" s="9"/>
      <c r="DGF19" s="9"/>
      <c r="DGK19" s="9"/>
      <c r="DGP19" s="9"/>
      <c r="DGU19" s="9"/>
      <c r="DGZ19" s="9"/>
      <c r="DHE19" s="9"/>
      <c r="DHJ19" s="9"/>
      <c r="DHO19" s="9"/>
      <c r="DHT19" s="9"/>
      <c r="DHY19" s="9"/>
      <c r="DID19" s="9"/>
      <c r="DII19" s="9"/>
      <c r="DIN19" s="9"/>
      <c r="DIS19" s="9"/>
      <c r="DIX19" s="9"/>
      <c r="DJC19" s="9"/>
      <c r="DJH19" s="9"/>
      <c r="DJM19" s="9"/>
      <c r="DJR19" s="9"/>
      <c r="DJW19" s="9"/>
      <c r="DKB19" s="9"/>
      <c r="DKG19" s="9"/>
      <c r="DKL19" s="9"/>
      <c r="DKQ19" s="9"/>
      <c r="DKV19" s="9"/>
      <c r="DLA19" s="9"/>
      <c r="DLF19" s="9"/>
      <c r="DLK19" s="9"/>
      <c r="DLP19" s="9"/>
      <c r="DLU19" s="9"/>
      <c r="DLZ19" s="9"/>
      <c r="DME19" s="9"/>
      <c r="DMJ19" s="9"/>
      <c r="DMO19" s="9"/>
      <c r="DMT19" s="9"/>
      <c r="DMY19" s="9"/>
      <c r="DND19" s="9"/>
      <c r="DNI19" s="9"/>
      <c r="DNN19" s="9"/>
      <c r="DNS19" s="9"/>
      <c r="DNX19" s="9"/>
      <c r="DOC19" s="9"/>
      <c r="DOH19" s="9"/>
      <c r="DOM19" s="9"/>
      <c r="DOR19" s="9"/>
      <c r="DOW19" s="9"/>
      <c r="DPB19" s="9"/>
      <c r="DPG19" s="9"/>
      <c r="DPL19" s="9"/>
      <c r="DPQ19" s="9"/>
      <c r="DPV19" s="9"/>
      <c r="DQA19" s="9"/>
      <c r="DQF19" s="9"/>
      <c r="DQK19" s="9"/>
      <c r="DQP19" s="9"/>
      <c r="DQU19" s="9"/>
      <c r="DQZ19" s="9"/>
      <c r="DRE19" s="9"/>
      <c r="DRJ19" s="9"/>
      <c r="DRO19" s="9"/>
      <c r="DRT19" s="9"/>
      <c r="DRY19" s="9"/>
      <c r="DSD19" s="9"/>
      <c r="DSI19" s="9"/>
      <c r="DSN19" s="9"/>
      <c r="DSS19" s="9"/>
      <c r="DSX19" s="9"/>
      <c r="DTC19" s="9"/>
      <c r="DTH19" s="9"/>
      <c r="DTM19" s="9"/>
      <c r="DTR19" s="9"/>
      <c r="DTW19" s="9"/>
      <c r="DUB19" s="9"/>
      <c r="DUG19" s="9"/>
      <c r="DUL19" s="9"/>
      <c r="DUQ19" s="9"/>
      <c r="DUV19" s="9"/>
      <c r="DVA19" s="9"/>
      <c r="DVF19" s="9"/>
      <c r="DVK19" s="9"/>
      <c r="DVP19" s="9"/>
      <c r="DVU19" s="9"/>
      <c r="DVZ19" s="9"/>
      <c r="DWE19" s="9"/>
      <c r="DWJ19" s="9"/>
      <c r="DWO19" s="9"/>
      <c r="DWT19" s="9"/>
      <c r="DWY19" s="9"/>
      <c r="DXD19" s="9"/>
      <c r="DXI19" s="9"/>
      <c r="DXN19" s="9"/>
      <c r="DXS19" s="9"/>
      <c r="DXX19" s="9"/>
      <c r="DYC19" s="9"/>
      <c r="DYH19" s="9"/>
      <c r="DYM19" s="9"/>
      <c r="DYR19" s="9"/>
      <c r="DYW19" s="9"/>
      <c r="DZB19" s="9"/>
      <c r="DZG19" s="9"/>
      <c r="DZL19" s="9"/>
      <c r="DZQ19" s="9"/>
      <c r="DZV19" s="9"/>
      <c r="EAA19" s="9"/>
      <c r="EAF19" s="9"/>
      <c r="EAK19" s="9"/>
      <c r="EAP19" s="9"/>
      <c r="EAU19" s="9"/>
      <c r="EAZ19" s="9"/>
      <c r="EBE19" s="9"/>
      <c r="EBJ19" s="9"/>
      <c r="EBO19" s="9"/>
      <c r="EBT19" s="9"/>
      <c r="EBY19" s="9"/>
      <c r="ECD19" s="9"/>
      <c r="ECI19" s="9"/>
      <c r="ECN19" s="9"/>
      <c r="ECS19" s="9"/>
      <c r="ECX19" s="9"/>
      <c r="EDC19" s="9"/>
      <c r="EDH19" s="9"/>
      <c r="EDM19" s="9"/>
      <c r="EDR19" s="9"/>
      <c r="EDW19" s="9"/>
      <c r="EEB19" s="9"/>
      <c r="EEG19" s="9"/>
      <c r="EEL19" s="9"/>
      <c r="EEQ19" s="9"/>
      <c r="EEV19" s="9"/>
      <c r="EFA19" s="9"/>
      <c r="EFF19" s="9"/>
      <c r="EFK19" s="9"/>
      <c r="EFP19" s="9"/>
      <c r="EFU19" s="9"/>
      <c r="EFZ19" s="9"/>
      <c r="EGE19" s="9"/>
      <c r="EGJ19" s="9"/>
      <c r="EGO19" s="9"/>
      <c r="EGT19" s="9"/>
      <c r="EGY19" s="9"/>
      <c r="EHD19" s="9"/>
      <c r="EHI19" s="9"/>
      <c r="EHN19" s="9"/>
      <c r="EHS19" s="9"/>
      <c r="EHX19" s="9"/>
      <c r="EIC19" s="9"/>
      <c r="EIH19" s="9"/>
      <c r="EIM19" s="9"/>
      <c r="EIR19" s="9"/>
      <c r="EIW19" s="9"/>
      <c r="EJB19" s="9"/>
      <c r="EJG19" s="9"/>
      <c r="EJL19" s="9"/>
      <c r="EJQ19" s="9"/>
      <c r="EJV19" s="9"/>
      <c r="EKA19" s="9"/>
      <c r="EKF19" s="9"/>
      <c r="EKK19" s="9"/>
      <c r="EKP19" s="9"/>
      <c r="EKU19" s="9"/>
      <c r="EKZ19" s="9"/>
      <c r="ELE19" s="9"/>
      <c r="ELJ19" s="9"/>
      <c r="ELO19" s="9"/>
      <c r="ELT19" s="9"/>
      <c r="ELY19" s="9"/>
      <c r="EMD19" s="9"/>
      <c r="EMI19" s="9"/>
      <c r="EMN19" s="9"/>
      <c r="EMS19" s="9"/>
      <c r="EMX19" s="9"/>
      <c r="ENC19" s="9"/>
      <c r="ENH19" s="9"/>
      <c r="ENM19" s="9"/>
      <c r="ENR19" s="9"/>
      <c r="ENW19" s="9"/>
      <c r="EOB19" s="9"/>
      <c r="EOG19" s="9"/>
      <c r="EOL19" s="9"/>
      <c r="EOQ19" s="9"/>
      <c r="EOV19" s="9"/>
      <c r="EPA19" s="9"/>
      <c r="EPF19" s="9"/>
      <c r="EPK19" s="9"/>
      <c r="EPP19" s="9"/>
      <c r="EPU19" s="9"/>
      <c r="EPZ19" s="9"/>
      <c r="EQE19" s="9"/>
      <c r="EQJ19" s="9"/>
      <c r="EQO19" s="9"/>
      <c r="EQT19" s="9"/>
      <c r="EQY19" s="9"/>
      <c r="ERD19" s="9"/>
      <c r="ERI19" s="9"/>
      <c r="ERN19" s="9"/>
      <c r="ERS19" s="9"/>
      <c r="ERX19" s="9"/>
      <c r="ESC19" s="9"/>
      <c r="ESH19" s="9"/>
      <c r="ESM19" s="9"/>
      <c r="ESR19" s="9"/>
      <c r="ESW19" s="9"/>
      <c r="ETB19" s="9"/>
      <c r="ETG19" s="9"/>
      <c r="ETL19" s="9"/>
      <c r="ETQ19" s="9"/>
      <c r="ETV19" s="9"/>
      <c r="EUA19" s="9"/>
      <c r="EUF19" s="9"/>
      <c r="EUK19" s="9"/>
      <c r="EUP19" s="9"/>
      <c r="EUU19" s="9"/>
      <c r="EUZ19" s="9"/>
      <c r="EVE19" s="9"/>
      <c r="EVJ19" s="9"/>
      <c r="EVO19" s="9"/>
      <c r="EVT19" s="9"/>
      <c r="EVY19" s="9"/>
      <c r="EWD19" s="9"/>
      <c r="EWI19" s="9"/>
      <c r="EWN19" s="9"/>
      <c r="EWS19" s="9"/>
      <c r="EWX19" s="9"/>
      <c r="EXC19" s="9"/>
      <c r="EXH19" s="9"/>
      <c r="EXM19" s="9"/>
      <c r="EXR19" s="9"/>
      <c r="EXW19" s="9"/>
      <c r="EYB19" s="9"/>
      <c r="EYG19" s="9"/>
      <c r="EYL19" s="9"/>
      <c r="EYQ19" s="9"/>
      <c r="EYV19" s="9"/>
      <c r="EZA19" s="9"/>
      <c r="EZF19" s="9"/>
      <c r="EZK19" s="9"/>
      <c r="EZP19" s="9"/>
      <c r="EZU19" s="9"/>
      <c r="EZZ19" s="9"/>
      <c r="FAE19" s="9"/>
      <c r="FAJ19" s="9"/>
      <c r="FAO19" s="9"/>
      <c r="FAT19" s="9"/>
      <c r="FAY19" s="9"/>
      <c r="FBD19" s="9"/>
      <c r="FBI19" s="9"/>
      <c r="FBN19" s="9"/>
      <c r="FBS19" s="9"/>
      <c r="FBX19" s="9"/>
      <c r="FCC19" s="9"/>
      <c r="FCH19" s="9"/>
      <c r="FCM19" s="9"/>
      <c r="FCR19" s="9"/>
      <c r="FCW19" s="9"/>
      <c r="FDB19" s="9"/>
      <c r="FDG19" s="9"/>
      <c r="FDL19" s="9"/>
      <c r="FDQ19" s="9"/>
      <c r="FDV19" s="9"/>
      <c r="FEA19" s="9"/>
      <c r="FEF19" s="9"/>
      <c r="FEK19" s="9"/>
      <c r="FEP19" s="9"/>
      <c r="FEU19" s="9"/>
      <c r="FEZ19" s="9"/>
      <c r="FFE19" s="9"/>
      <c r="FFJ19" s="9"/>
      <c r="FFO19" s="9"/>
      <c r="FFT19" s="9"/>
      <c r="FFY19" s="9"/>
      <c r="FGD19" s="9"/>
      <c r="FGI19" s="9"/>
      <c r="FGN19" s="9"/>
      <c r="FGS19" s="9"/>
      <c r="FGX19" s="9"/>
      <c r="FHC19" s="9"/>
      <c r="FHH19" s="9"/>
      <c r="FHM19" s="9"/>
      <c r="FHR19" s="9"/>
      <c r="FHW19" s="9"/>
      <c r="FIB19" s="9"/>
      <c r="FIG19" s="9"/>
      <c r="FIL19" s="9"/>
      <c r="FIQ19" s="9"/>
      <c r="FIV19" s="9"/>
      <c r="FJA19" s="9"/>
      <c r="FJF19" s="9"/>
      <c r="FJK19" s="9"/>
      <c r="FJP19" s="9"/>
      <c r="FJU19" s="9"/>
      <c r="FJZ19" s="9"/>
      <c r="FKE19" s="9"/>
      <c r="FKJ19" s="9"/>
      <c r="FKO19" s="9"/>
      <c r="FKT19" s="9"/>
      <c r="FKY19" s="9"/>
      <c r="FLD19" s="9"/>
      <c r="FLI19" s="9"/>
      <c r="FLN19" s="9"/>
      <c r="FLS19" s="9"/>
      <c r="FLX19" s="9"/>
      <c r="FMC19" s="9"/>
      <c r="FMH19" s="9"/>
      <c r="FMM19" s="9"/>
      <c r="FMR19" s="9"/>
      <c r="FMW19" s="9"/>
      <c r="FNB19" s="9"/>
      <c r="FNG19" s="9"/>
      <c r="FNL19" s="9"/>
      <c r="FNQ19" s="9"/>
      <c r="FNV19" s="9"/>
      <c r="FOA19" s="9"/>
      <c r="FOF19" s="9"/>
      <c r="FOK19" s="9"/>
      <c r="FOP19" s="9"/>
      <c r="FOU19" s="9"/>
      <c r="FOZ19" s="9"/>
      <c r="FPE19" s="9"/>
      <c r="FPJ19" s="9"/>
      <c r="FPO19" s="9"/>
      <c r="FPT19" s="9"/>
      <c r="FPY19" s="9"/>
      <c r="FQD19" s="9"/>
      <c r="FQI19" s="9"/>
      <c r="FQN19" s="9"/>
      <c r="FQS19" s="9"/>
      <c r="FQX19" s="9"/>
      <c r="FRC19" s="9"/>
      <c r="FRH19" s="9"/>
      <c r="FRM19" s="9"/>
      <c r="FRR19" s="9"/>
      <c r="FRW19" s="9"/>
      <c r="FSB19" s="9"/>
      <c r="FSG19" s="9"/>
      <c r="FSL19" s="9"/>
      <c r="FSQ19" s="9"/>
      <c r="FSV19" s="9"/>
      <c r="FTA19" s="9"/>
      <c r="FTF19" s="9"/>
      <c r="FTK19" s="9"/>
      <c r="FTP19" s="9"/>
      <c r="FTU19" s="9"/>
      <c r="FTZ19" s="9"/>
      <c r="FUE19" s="9"/>
      <c r="FUJ19" s="9"/>
      <c r="FUO19" s="9"/>
      <c r="FUT19" s="9"/>
      <c r="FUY19" s="9"/>
      <c r="FVD19" s="9"/>
      <c r="FVI19" s="9"/>
      <c r="FVN19" s="9"/>
      <c r="FVS19" s="9"/>
      <c r="FVX19" s="9"/>
      <c r="FWC19" s="9"/>
      <c r="FWH19" s="9"/>
      <c r="FWM19" s="9"/>
      <c r="FWR19" s="9"/>
      <c r="FWW19" s="9"/>
      <c r="FXB19" s="9"/>
      <c r="FXG19" s="9"/>
      <c r="FXL19" s="9"/>
      <c r="FXQ19" s="9"/>
      <c r="FXV19" s="9"/>
      <c r="FYA19" s="9"/>
      <c r="FYF19" s="9"/>
      <c r="FYK19" s="9"/>
      <c r="FYP19" s="9"/>
      <c r="FYU19" s="9"/>
      <c r="FYZ19" s="9"/>
      <c r="FZE19" s="9"/>
      <c r="FZJ19" s="9"/>
      <c r="FZO19" s="9"/>
      <c r="FZT19" s="9"/>
      <c r="FZY19" s="9"/>
      <c r="GAD19" s="9"/>
      <c r="GAI19" s="9"/>
      <c r="GAN19" s="9"/>
      <c r="GAS19" s="9"/>
      <c r="GAX19" s="9"/>
      <c r="GBC19" s="9"/>
      <c r="GBH19" s="9"/>
      <c r="GBM19" s="9"/>
      <c r="GBR19" s="9"/>
      <c r="GBW19" s="9"/>
      <c r="GCB19" s="9"/>
      <c r="GCG19" s="9"/>
      <c r="GCL19" s="9"/>
      <c r="GCQ19" s="9"/>
      <c r="GCV19" s="9"/>
      <c r="GDA19" s="9"/>
      <c r="GDF19" s="9"/>
      <c r="GDK19" s="9"/>
      <c r="GDP19" s="9"/>
      <c r="GDU19" s="9"/>
      <c r="GDZ19" s="9"/>
      <c r="GEE19" s="9"/>
      <c r="GEJ19" s="9"/>
      <c r="GEO19" s="9"/>
      <c r="GET19" s="9"/>
      <c r="GEY19" s="9"/>
      <c r="GFD19" s="9"/>
      <c r="GFI19" s="9"/>
      <c r="GFN19" s="9"/>
      <c r="GFS19" s="9"/>
      <c r="GFX19" s="9"/>
      <c r="GGC19" s="9"/>
      <c r="GGH19" s="9"/>
      <c r="GGM19" s="9"/>
      <c r="GGR19" s="9"/>
      <c r="GGW19" s="9"/>
      <c r="GHB19" s="9"/>
      <c r="GHG19" s="9"/>
      <c r="GHL19" s="9"/>
      <c r="GHQ19" s="9"/>
      <c r="GHV19" s="9"/>
      <c r="GIA19" s="9"/>
      <c r="GIF19" s="9"/>
      <c r="GIK19" s="9"/>
      <c r="GIP19" s="9"/>
      <c r="GIU19" s="9"/>
      <c r="GIZ19" s="9"/>
      <c r="GJE19" s="9"/>
      <c r="GJJ19" s="9"/>
      <c r="GJO19" s="9"/>
      <c r="GJT19" s="9"/>
      <c r="GJY19" s="9"/>
      <c r="GKD19" s="9"/>
      <c r="GKI19" s="9"/>
      <c r="GKN19" s="9"/>
      <c r="GKS19" s="9"/>
      <c r="GKX19" s="9"/>
      <c r="GLC19" s="9"/>
      <c r="GLH19" s="9"/>
      <c r="GLM19" s="9"/>
      <c r="GLR19" s="9"/>
      <c r="GLW19" s="9"/>
      <c r="GMB19" s="9"/>
      <c r="GMG19" s="9"/>
      <c r="GML19" s="9"/>
      <c r="GMQ19" s="9"/>
      <c r="GMV19" s="9"/>
      <c r="GNA19" s="9"/>
      <c r="GNF19" s="9"/>
      <c r="GNK19" s="9"/>
      <c r="GNP19" s="9"/>
      <c r="GNU19" s="9"/>
      <c r="GNZ19" s="9"/>
      <c r="GOE19" s="9"/>
      <c r="GOJ19" s="9"/>
      <c r="GOO19" s="9"/>
      <c r="GOT19" s="9"/>
      <c r="GOY19" s="9"/>
      <c r="GPD19" s="9"/>
      <c r="GPI19" s="9"/>
      <c r="GPN19" s="9"/>
      <c r="GPS19" s="9"/>
      <c r="GPX19" s="9"/>
      <c r="GQC19" s="9"/>
      <c r="GQH19" s="9"/>
      <c r="GQM19" s="9"/>
      <c r="GQR19" s="9"/>
      <c r="GQW19" s="9"/>
      <c r="GRB19" s="9"/>
      <c r="GRG19" s="9"/>
      <c r="GRL19" s="9"/>
      <c r="GRQ19" s="9"/>
      <c r="GRV19" s="9"/>
      <c r="GSA19" s="9"/>
      <c r="GSF19" s="9"/>
      <c r="GSK19" s="9"/>
      <c r="GSP19" s="9"/>
      <c r="GSU19" s="9"/>
      <c r="GSZ19" s="9"/>
      <c r="GTE19" s="9"/>
      <c r="GTJ19" s="9"/>
      <c r="GTO19" s="9"/>
      <c r="GTT19" s="9"/>
      <c r="GTY19" s="9"/>
      <c r="GUD19" s="9"/>
      <c r="GUI19" s="9"/>
      <c r="GUN19" s="9"/>
      <c r="GUS19" s="9"/>
      <c r="GUX19" s="9"/>
      <c r="GVC19" s="9"/>
      <c r="GVH19" s="9"/>
      <c r="GVM19" s="9"/>
      <c r="GVR19" s="9"/>
      <c r="GVW19" s="9"/>
      <c r="GWB19" s="9"/>
      <c r="GWG19" s="9"/>
      <c r="GWL19" s="9"/>
      <c r="GWQ19" s="9"/>
      <c r="GWV19" s="9"/>
      <c r="GXA19" s="9"/>
      <c r="GXF19" s="9"/>
      <c r="GXK19" s="9"/>
      <c r="GXP19" s="9"/>
      <c r="GXU19" s="9"/>
      <c r="GXZ19" s="9"/>
      <c r="GYE19" s="9"/>
      <c r="GYJ19" s="9"/>
      <c r="GYO19" s="9"/>
      <c r="GYT19" s="9"/>
      <c r="GYY19" s="9"/>
      <c r="GZD19" s="9"/>
      <c r="GZI19" s="9"/>
      <c r="GZN19" s="9"/>
      <c r="GZS19" s="9"/>
      <c r="GZX19" s="9"/>
      <c r="HAC19" s="9"/>
      <c r="HAH19" s="9"/>
      <c r="HAM19" s="9"/>
      <c r="HAR19" s="9"/>
      <c r="HAW19" s="9"/>
      <c r="HBB19" s="9"/>
      <c r="HBG19" s="9"/>
      <c r="HBL19" s="9"/>
      <c r="HBQ19" s="9"/>
      <c r="HBV19" s="9"/>
      <c r="HCA19" s="9"/>
      <c r="HCF19" s="9"/>
      <c r="HCK19" s="9"/>
      <c r="HCP19" s="9"/>
      <c r="HCU19" s="9"/>
      <c r="HCZ19" s="9"/>
      <c r="HDE19" s="9"/>
      <c r="HDJ19" s="9"/>
      <c r="HDO19" s="9"/>
      <c r="HDT19" s="9"/>
      <c r="HDY19" s="9"/>
      <c r="HED19" s="9"/>
      <c r="HEI19" s="9"/>
      <c r="HEN19" s="9"/>
      <c r="HES19" s="9"/>
      <c r="HEX19" s="9"/>
      <c r="HFC19" s="9"/>
      <c r="HFH19" s="9"/>
      <c r="HFM19" s="9"/>
      <c r="HFR19" s="9"/>
      <c r="HFW19" s="9"/>
      <c r="HGB19" s="9"/>
      <c r="HGG19" s="9"/>
      <c r="HGL19" s="9"/>
      <c r="HGQ19" s="9"/>
      <c r="HGV19" s="9"/>
      <c r="HHA19" s="9"/>
      <c r="HHF19" s="9"/>
      <c r="HHK19" s="9"/>
      <c r="HHP19" s="9"/>
      <c r="HHU19" s="9"/>
      <c r="HHZ19" s="9"/>
      <c r="HIE19" s="9"/>
      <c r="HIJ19" s="9"/>
      <c r="HIO19" s="9"/>
      <c r="HIT19" s="9"/>
      <c r="HIY19" s="9"/>
      <c r="HJD19" s="9"/>
      <c r="HJI19" s="9"/>
      <c r="HJN19" s="9"/>
      <c r="HJS19" s="9"/>
      <c r="HJX19" s="9"/>
      <c r="HKC19" s="9"/>
      <c r="HKH19" s="9"/>
      <c r="HKM19" s="9"/>
      <c r="HKR19" s="9"/>
      <c r="HKW19" s="9"/>
      <c r="HLB19" s="9"/>
      <c r="HLG19" s="9"/>
      <c r="HLL19" s="9"/>
      <c r="HLQ19" s="9"/>
      <c r="HLV19" s="9"/>
      <c r="HMA19" s="9"/>
      <c r="HMF19" s="9"/>
      <c r="HMK19" s="9"/>
      <c r="HMP19" s="9"/>
      <c r="HMU19" s="9"/>
      <c r="HMZ19" s="9"/>
      <c r="HNE19" s="9"/>
      <c r="HNJ19" s="9"/>
      <c r="HNO19" s="9"/>
      <c r="HNT19" s="9"/>
      <c r="HNY19" s="9"/>
      <c r="HOD19" s="9"/>
      <c r="HOI19" s="9"/>
      <c r="HON19" s="9"/>
      <c r="HOS19" s="9"/>
      <c r="HOX19" s="9"/>
      <c r="HPC19" s="9"/>
      <c r="HPH19" s="9"/>
      <c r="HPM19" s="9"/>
      <c r="HPR19" s="9"/>
      <c r="HPW19" s="9"/>
      <c r="HQB19" s="9"/>
      <c r="HQG19" s="9"/>
      <c r="HQL19" s="9"/>
      <c r="HQQ19" s="9"/>
      <c r="HQV19" s="9"/>
      <c r="HRA19" s="9"/>
      <c r="HRF19" s="9"/>
      <c r="HRK19" s="9"/>
      <c r="HRP19" s="9"/>
      <c r="HRU19" s="9"/>
      <c r="HRZ19" s="9"/>
      <c r="HSE19" s="9"/>
      <c r="HSJ19" s="9"/>
      <c r="HSO19" s="9"/>
      <c r="HST19" s="9"/>
      <c r="HSY19" s="9"/>
      <c r="HTD19" s="9"/>
      <c r="HTI19" s="9"/>
      <c r="HTN19" s="9"/>
      <c r="HTS19" s="9"/>
      <c r="HTX19" s="9"/>
      <c r="HUC19" s="9"/>
      <c r="HUH19" s="9"/>
      <c r="HUM19" s="9"/>
      <c r="HUR19" s="9"/>
      <c r="HUW19" s="9"/>
      <c r="HVB19" s="9"/>
      <c r="HVG19" s="9"/>
      <c r="HVL19" s="9"/>
      <c r="HVQ19" s="9"/>
      <c r="HVV19" s="9"/>
      <c r="HWA19" s="9"/>
      <c r="HWF19" s="9"/>
      <c r="HWK19" s="9"/>
      <c r="HWP19" s="9"/>
      <c r="HWU19" s="9"/>
      <c r="HWZ19" s="9"/>
      <c r="HXE19" s="9"/>
      <c r="HXJ19" s="9"/>
      <c r="HXO19" s="9"/>
      <c r="HXT19" s="9"/>
      <c r="HXY19" s="9"/>
      <c r="HYD19" s="9"/>
      <c r="HYI19" s="9"/>
      <c r="HYN19" s="9"/>
      <c r="HYS19" s="9"/>
      <c r="HYX19" s="9"/>
      <c r="HZC19" s="9"/>
      <c r="HZH19" s="9"/>
      <c r="HZM19" s="9"/>
      <c r="HZR19" s="9"/>
      <c r="HZW19" s="9"/>
      <c r="IAB19" s="9"/>
      <c r="IAG19" s="9"/>
      <c r="IAL19" s="9"/>
      <c r="IAQ19" s="9"/>
      <c r="IAV19" s="9"/>
      <c r="IBA19" s="9"/>
      <c r="IBF19" s="9"/>
      <c r="IBK19" s="9"/>
      <c r="IBP19" s="9"/>
      <c r="IBU19" s="9"/>
      <c r="IBZ19" s="9"/>
      <c r="ICE19" s="9"/>
      <c r="ICJ19" s="9"/>
      <c r="ICO19" s="9"/>
      <c r="ICT19" s="9"/>
      <c r="ICY19" s="9"/>
      <c r="IDD19" s="9"/>
      <c r="IDI19" s="9"/>
      <c r="IDN19" s="9"/>
      <c r="IDS19" s="9"/>
      <c r="IDX19" s="9"/>
      <c r="IEC19" s="9"/>
      <c r="IEH19" s="9"/>
      <c r="IEM19" s="9"/>
      <c r="IER19" s="9"/>
      <c r="IEW19" s="9"/>
      <c r="IFB19" s="9"/>
      <c r="IFG19" s="9"/>
      <c r="IFL19" s="9"/>
      <c r="IFQ19" s="9"/>
      <c r="IFV19" s="9"/>
      <c r="IGA19" s="9"/>
      <c r="IGF19" s="9"/>
      <c r="IGK19" s="9"/>
      <c r="IGP19" s="9"/>
      <c r="IGU19" s="9"/>
      <c r="IGZ19" s="9"/>
      <c r="IHE19" s="9"/>
      <c r="IHJ19" s="9"/>
      <c r="IHO19" s="9"/>
      <c r="IHT19" s="9"/>
      <c r="IHY19" s="9"/>
      <c r="IID19" s="9"/>
      <c r="III19" s="9"/>
      <c r="IIN19" s="9"/>
      <c r="IIS19" s="9"/>
      <c r="IIX19" s="9"/>
      <c r="IJC19" s="9"/>
      <c r="IJH19" s="9"/>
      <c r="IJM19" s="9"/>
      <c r="IJR19" s="9"/>
      <c r="IJW19" s="9"/>
      <c r="IKB19" s="9"/>
      <c r="IKG19" s="9"/>
      <c r="IKL19" s="9"/>
      <c r="IKQ19" s="9"/>
      <c r="IKV19" s="9"/>
      <c r="ILA19" s="9"/>
      <c r="ILF19" s="9"/>
      <c r="ILK19" s="9"/>
      <c r="ILP19" s="9"/>
      <c r="ILU19" s="9"/>
      <c r="ILZ19" s="9"/>
      <c r="IME19" s="9"/>
      <c r="IMJ19" s="9"/>
      <c r="IMO19" s="9"/>
      <c r="IMT19" s="9"/>
      <c r="IMY19" s="9"/>
      <c r="IND19" s="9"/>
      <c r="INI19" s="9"/>
      <c r="INN19" s="9"/>
      <c r="INS19" s="9"/>
      <c r="INX19" s="9"/>
      <c r="IOC19" s="9"/>
      <c r="IOH19" s="9"/>
      <c r="IOM19" s="9"/>
      <c r="IOR19" s="9"/>
      <c r="IOW19" s="9"/>
      <c r="IPB19" s="9"/>
      <c r="IPG19" s="9"/>
      <c r="IPL19" s="9"/>
      <c r="IPQ19" s="9"/>
      <c r="IPV19" s="9"/>
      <c r="IQA19" s="9"/>
      <c r="IQF19" s="9"/>
      <c r="IQK19" s="9"/>
      <c r="IQP19" s="9"/>
      <c r="IQU19" s="9"/>
      <c r="IQZ19" s="9"/>
      <c r="IRE19" s="9"/>
      <c r="IRJ19" s="9"/>
      <c r="IRO19" s="9"/>
      <c r="IRT19" s="9"/>
      <c r="IRY19" s="9"/>
      <c r="ISD19" s="9"/>
      <c r="ISI19" s="9"/>
      <c r="ISN19" s="9"/>
      <c r="ISS19" s="9"/>
      <c r="ISX19" s="9"/>
      <c r="ITC19" s="9"/>
      <c r="ITH19" s="9"/>
      <c r="ITM19" s="9"/>
      <c r="ITR19" s="9"/>
      <c r="ITW19" s="9"/>
      <c r="IUB19" s="9"/>
      <c r="IUG19" s="9"/>
      <c r="IUL19" s="9"/>
      <c r="IUQ19" s="9"/>
      <c r="IUV19" s="9"/>
      <c r="IVA19" s="9"/>
      <c r="IVF19" s="9"/>
      <c r="IVK19" s="9"/>
      <c r="IVP19" s="9"/>
      <c r="IVU19" s="9"/>
      <c r="IVZ19" s="9"/>
      <c r="IWE19" s="9"/>
      <c r="IWJ19" s="9"/>
      <c r="IWO19" s="9"/>
      <c r="IWT19" s="9"/>
      <c r="IWY19" s="9"/>
      <c r="IXD19" s="9"/>
      <c r="IXI19" s="9"/>
      <c r="IXN19" s="9"/>
      <c r="IXS19" s="9"/>
      <c r="IXX19" s="9"/>
      <c r="IYC19" s="9"/>
      <c r="IYH19" s="9"/>
      <c r="IYM19" s="9"/>
      <c r="IYR19" s="9"/>
      <c r="IYW19" s="9"/>
      <c r="IZB19" s="9"/>
      <c r="IZG19" s="9"/>
      <c r="IZL19" s="9"/>
      <c r="IZQ19" s="9"/>
      <c r="IZV19" s="9"/>
      <c r="JAA19" s="9"/>
      <c r="JAF19" s="9"/>
      <c r="JAK19" s="9"/>
      <c r="JAP19" s="9"/>
      <c r="JAU19" s="9"/>
      <c r="JAZ19" s="9"/>
      <c r="JBE19" s="9"/>
      <c r="JBJ19" s="9"/>
      <c r="JBO19" s="9"/>
      <c r="JBT19" s="9"/>
      <c r="JBY19" s="9"/>
      <c r="JCD19" s="9"/>
      <c r="JCI19" s="9"/>
      <c r="JCN19" s="9"/>
      <c r="JCS19" s="9"/>
      <c r="JCX19" s="9"/>
      <c r="JDC19" s="9"/>
      <c r="JDH19" s="9"/>
      <c r="JDM19" s="9"/>
      <c r="JDR19" s="9"/>
      <c r="JDW19" s="9"/>
      <c r="JEB19" s="9"/>
      <c r="JEG19" s="9"/>
      <c r="JEL19" s="9"/>
      <c r="JEQ19" s="9"/>
      <c r="JEV19" s="9"/>
      <c r="JFA19" s="9"/>
      <c r="JFF19" s="9"/>
      <c r="JFK19" s="9"/>
      <c r="JFP19" s="9"/>
      <c r="JFU19" s="9"/>
      <c r="JFZ19" s="9"/>
      <c r="JGE19" s="9"/>
      <c r="JGJ19" s="9"/>
      <c r="JGO19" s="9"/>
      <c r="JGT19" s="9"/>
      <c r="JGY19" s="9"/>
      <c r="JHD19" s="9"/>
      <c r="JHI19" s="9"/>
      <c r="JHN19" s="9"/>
      <c r="JHS19" s="9"/>
      <c r="JHX19" s="9"/>
      <c r="JIC19" s="9"/>
      <c r="JIH19" s="9"/>
      <c r="JIM19" s="9"/>
      <c r="JIR19" s="9"/>
      <c r="JIW19" s="9"/>
      <c r="JJB19" s="9"/>
      <c r="JJG19" s="9"/>
      <c r="JJL19" s="9"/>
      <c r="JJQ19" s="9"/>
      <c r="JJV19" s="9"/>
      <c r="JKA19" s="9"/>
      <c r="JKF19" s="9"/>
      <c r="JKK19" s="9"/>
      <c r="JKP19" s="9"/>
      <c r="JKU19" s="9"/>
      <c r="JKZ19" s="9"/>
      <c r="JLE19" s="9"/>
      <c r="JLJ19" s="9"/>
      <c r="JLO19" s="9"/>
      <c r="JLT19" s="9"/>
      <c r="JLY19" s="9"/>
      <c r="JMD19" s="9"/>
      <c r="JMI19" s="9"/>
      <c r="JMN19" s="9"/>
      <c r="JMS19" s="9"/>
      <c r="JMX19" s="9"/>
      <c r="JNC19" s="9"/>
      <c r="JNH19" s="9"/>
      <c r="JNM19" s="9"/>
      <c r="JNR19" s="9"/>
      <c r="JNW19" s="9"/>
      <c r="JOB19" s="9"/>
      <c r="JOG19" s="9"/>
      <c r="JOL19" s="9"/>
      <c r="JOQ19" s="9"/>
      <c r="JOV19" s="9"/>
      <c r="JPA19" s="9"/>
      <c r="JPF19" s="9"/>
      <c r="JPK19" s="9"/>
      <c r="JPP19" s="9"/>
      <c r="JPU19" s="9"/>
      <c r="JPZ19" s="9"/>
      <c r="JQE19" s="9"/>
      <c r="JQJ19" s="9"/>
      <c r="JQO19" s="9"/>
      <c r="JQT19" s="9"/>
      <c r="JQY19" s="9"/>
      <c r="JRD19" s="9"/>
      <c r="JRI19" s="9"/>
      <c r="JRN19" s="9"/>
      <c r="JRS19" s="9"/>
      <c r="JRX19" s="9"/>
      <c r="JSC19" s="9"/>
      <c r="JSH19" s="9"/>
      <c r="JSM19" s="9"/>
      <c r="JSR19" s="9"/>
      <c r="JSW19" s="9"/>
      <c r="JTB19" s="9"/>
      <c r="JTG19" s="9"/>
      <c r="JTL19" s="9"/>
      <c r="JTQ19" s="9"/>
      <c r="JTV19" s="9"/>
      <c r="JUA19" s="9"/>
      <c r="JUF19" s="9"/>
      <c r="JUK19" s="9"/>
      <c r="JUP19" s="9"/>
      <c r="JUU19" s="9"/>
      <c r="JUZ19" s="9"/>
      <c r="JVE19" s="9"/>
      <c r="JVJ19" s="9"/>
      <c r="JVO19" s="9"/>
      <c r="JVT19" s="9"/>
      <c r="JVY19" s="9"/>
      <c r="JWD19" s="9"/>
      <c r="JWI19" s="9"/>
      <c r="JWN19" s="9"/>
      <c r="JWS19" s="9"/>
      <c r="JWX19" s="9"/>
      <c r="JXC19" s="9"/>
      <c r="JXH19" s="9"/>
      <c r="JXM19" s="9"/>
      <c r="JXR19" s="9"/>
      <c r="JXW19" s="9"/>
      <c r="JYB19" s="9"/>
      <c r="JYG19" s="9"/>
      <c r="JYL19" s="9"/>
      <c r="JYQ19" s="9"/>
      <c r="JYV19" s="9"/>
      <c r="JZA19" s="9"/>
      <c r="JZF19" s="9"/>
      <c r="JZK19" s="9"/>
      <c r="JZP19" s="9"/>
      <c r="JZU19" s="9"/>
      <c r="JZZ19" s="9"/>
      <c r="KAE19" s="9"/>
      <c r="KAJ19" s="9"/>
      <c r="KAO19" s="9"/>
      <c r="KAT19" s="9"/>
      <c r="KAY19" s="9"/>
      <c r="KBD19" s="9"/>
      <c r="KBI19" s="9"/>
      <c r="KBN19" s="9"/>
      <c r="KBS19" s="9"/>
      <c r="KBX19" s="9"/>
      <c r="KCC19" s="9"/>
      <c r="KCH19" s="9"/>
      <c r="KCM19" s="9"/>
      <c r="KCR19" s="9"/>
      <c r="KCW19" s="9"/>
      <c r="KDB19" s="9"/>
      <c r="KDG19" s="9"/>
      <c r="KDL19" s="9"/>
      <c r="KDQ19" s="9"/>
      <c r="KDV19" s="9"/>
      <c r="KEA19" s="9"/>
      <c r="KEF19" s="9"/>
      <c r="KEK19" s="9"/>
      <c r="KEP19" s="9"/>
      <c r="KEU19" s="9"/>
      <c r="KEZ19" s="9"/>
      <c r="KFE19" s="9"/>
      <c r="KFJ19" s="9"/>
      <c r="KFO19" s="9"/>
      <c r="KFT19" s="9"/>
      <c r="KFY19" s="9"/>
      <c r="KGD19" s="9"/>
      <c r="KGI19" s="9"/>
      <c r="KGN19" s="9"/>
      <c r="KGS19" s="9"/>
      <c r="KGX19" s="9"/>
      <c r="KHC19" s="9"/>
      <c r="KHH19" s="9"/>
      <c r="KHM19" s="9"/>
      <c r="KHR19" s="9"/>
      <c r="KHW19" s="9"/>
      <c r="KIB19" s="9"/>
      <c r="KIG19" s="9"/>
      <c r="KIL19" s="9"/>
      <c r="KIQ19" s="9"/>
      <c r="KIV19" s="9"/>
      <c r="KJA19" s="9"/>
      <c r="KJF19" s="9"/>
      <c r="KJK19" s="9"/>
      <c r="KJP19" s="9"/>
      <c r="KJU19" s="9"/>
      <c r="KJZ19" s="9"/>
      <c r="KKE19" s="9"/>
      <c r="KKJ19" s="9"/>
      <c r="KKO19" s="9"/>
      <c r="KKT19" s="9"/>
      <c r="KKY19" s="9"/>
      <c r="KLD19" s="9"/>
      <c r="KLI19" s="9"/>
      <c r="KLN19" s="9"/>
      <c r="KLS19" s="9"/>
      <c r="KLX19" s="9"/>
      <c r="KMC19" s="9"/>
      <c r="KMH19" s="9"/>
      <c r="KMM19" s="9"/>
      <c r="KMR19" s="9"/>
      <c r="KMW19" s="9"/>
      <c r="KNB19" s="9"/>
      <c r="KNG19" s="9"/>
      <c r="KNL19" s="9"/>
      <c r="KNQ19" s="9"/>
      <c r="KNV19" s="9"/>
      <c r="KOA19" s="9"/>
      <c r="KOF19" s="9"/>
      <c r="KOK19" s="9"/>
      <c r="KOP19" s="9"/>
      <c r="KOU19" s="9"/>
      <c r="KOZ19" s="9"/>
      <c r="KPE19" s="9"/>
      <c r="KPJ19" s="9"/>
      <c r="KPO19" s="9"/>
      <c r="KPT19" s="9"/>
      <c r="KPY19" s="9"/>
      <c r="KQD19" s="9"/>
      <c r="KQI19" s="9"/>
      <c r="KQN19" s="9"/>
      <c r="KQS19" s="9"/>
      <c r="KQX19" s="9"/>
      <c r="KRC19" s="9"/>
      <c r="KRH19" s="9"/>
      <c r="KRM19" s="9"/>
      <c r="KRR19" s="9"/>
      <c r="KRW19" s="9"/>
      <c r="KSB19" s="9"/>
      <c r="KSG19" s="9"/>
      <c r="KSL19" s="9"/>
      <c r="KSQ19" s="9"/>
      <c r="KSV19" s="9"/>
      <c r="KTA19" s="9"/>
      <c r="KTF19" s="9"/>
      <c r="KTK19" s="9"/>
      <c r="KTP19" s="9"/>
      <c r="KTU19" s="9"/>
      <c r="KTZ19" s="9"/>
      <c r="KUE19" s="9"/>
      <c r="KUJ19" s="9"/>
      <c r="KUO19" s="9"/>
      <c r="KUT19" s="9"/>
      <c r="KUY19" s="9"/>
      <c r="KVD19" s="9"/>
      <c r="KVI19" s="9"/>
      <c r="KVN19" s="9"/>
      <c r="KVS19" s="9"/>
      <c r="KVX19" s="9"/>
      <c r="KWC19" s="9"/>
      <c r="KWH19" s="9"/>
      <c r="KWM19" s="9"/>
      <c r="KWR19" s="9"/>
      <c r="KWW19" s="9"/>
      <c r="KXB19" s="9"/>
      <c r="KXG19" s="9"/>
      <c r="KXL19" s="9"/>
      <c r="KXQ19" s="9"/>
      <c r="KXV19" s="9"/>
      <c r="KYA19" s="9"/>
      <c r="KYF19" s="9"/>
      <c r="KYK19" s="9"/>
      <c r="KYP19" s="9"/>
      <c r="KYU19" s="9"/>
      <c r="KYZ19" s="9"/>
      <c r="KZE19" s="9"/>
      <c r="KZJ19" s="9"/>
      <c r="KZO19" s="9"/>
      <c r="KZT19" s="9"/>
      <c r="KZY19" s="9"/>
      <c r="LAD19" s="9"/>
      <c r="LAI19" s="9"/>
      <c r="LAN19" s="9"/>
      <c r="LAS19" s="9"/>
      <c r="LAX19" s="9"/>
      <c r="LBC19" s="9"/>
      <c r="LBH19" s="9"/>
      <c r="LBM19" s="9"/>
      <c r="LBR19" s="9"/>
      <c r="LBW19" s="9"/>
      <c r="LCB19" s="9"/>
      <c r="LCG19" s="9"/>
      <c r="LCL19" s="9"/>
      <c r="LCQ19" s="9"/>
      <c r="LCV19" s="9"/>
      <c r="LDA19" s="9"/>
      <c r="LDF19" s="9"/>
      <c r="LDK19" s="9"/>
      <c r="LDP19" s="9"/>
      <c r="LDU19" s="9"/>
      <c r="LDZ19" s="9"/>
      <c r="LEE19" s="9"/>
      <c r="LEJ19" s="9"/>
      <c r="LEO19" s="9"/>
      <c r="LET19" s="9"/>
      <c r="LEY19" s="9"/>
      <c r="LFD19" s="9"/>
      <c r="LFI19" s="9"/>
      <c r="LFN19" s="9"/>
      <c r="LFS19" s="9"/>
      <c r="LFX19" s="9"/>
      <c r="LGC19" s="9"/>
      <c r="LGH19" s="9"/>
      <c r="LGM19" s="9"/>
      <c r="LGR19" s="9"/>
      <c r="LGW19" s="9"/>
      <c r="LHB19" s="9"/>
      <c r="LHG19" s="9"/>
      <c r="LHL19" s="9"/>
      <c r="LHQ19" s="9"/>
      <c r="LHV19" s="9"/>
      <c r="LIA19" s="9"/>
      <c r="LIF19" s="9"/>
      <c r="LIK19" s="9"/>
      <c r="LIP19" s="9"/>
      <c r="LIU19" s="9"/>
      <c r="LIZ19" s="9"/>
      <c r="LJE19" s="9"/>
      <c r="LJJ19" s="9"/>
      <c r="LJO19" s="9"/>
      <c r="LJT19" s="9"/>
      <c r="LJY19" s="9"/>
      <c r="LKD19" s="9"/>
      <c r="LKI19" s="9"/>
      <c r="LKN19" s="9"/>
      <c r="LKS19" s="9"/>
      <c r="LKX19" s="9"/>
      <c r="LLC19" s="9"/>
      <c r="LLH19" s="9"/>
      <c r="LLM19" s="9"/>
      <c r="LLR19" s="9"/>
      <c r="LLW19" s="9"/>
      <c r="LMB19" s="9"/>
      <c r="LMG19" s="9"/>
      <c r="LML19" s="9"/>
      <c r="LMQ19" s="9"/>
      <c r="LMV19" s="9"/>
      <c r="LNA19" s="9"/>
      <c r="LNF19" s="9"/>
      <c r="LNK19" s="9"/>
      <c r="LNP19" s="9"/>
      <c r="LNU19" s="9"/>
      <c r="LNZ19" s="9"/>
      <c r="LOE19" s="9"/>
      <c r="LOJ19" s="9"/>
      <c r="LOO19" s="9"/>
      <c r="LOT19" s="9"/>
      <c r="LOY19" s="9"/>
      <c r="LPD19" s="9"/>
      <c r="LPI19" s="9"/>
      <c r="LPN19" s="9"/>
      <c r="LPS19" s="9"/>
      <c r="LPX19" s="9"/>
      <c r="LQC19" s="9"/>
      <c r="LQH19" s="9"/>
      <c r="LQM19" s="9"/>
      <c r="LQR19" s="9"/>
      <c r="LQW19" s="9"/>
      <c r="LRB19" s="9"/>
      <c r="LRG19" s="9"/>
      <c r="LRL19" s="9"/>
      <c r="LRQ19" s="9"/>
      <c r="LRV19" s="9"/>
      <c r="LSA19" s="9"/>
      <c r="LSF19" s="9"/>
      <c r="LSK19" s="9"/>
      <c r="LSP19" s="9"/>
      <c r="LSU19" s="9"/>
      <c r="LSZ19" s="9"/>
      <c r="LTE19" s="9"/>
      <c r="LTJ19" s="9"/>
      <c r="LTO19" s="9"/>
      <c r="LTT19" s="9"/>
      <c r="LTY19" s="9"/>
      <c r="LUD19" s="9"/>
      <c r="LUI19" s="9"/>
      <c r="LUN19" s="9"/>
      <c r="LUS19" s="9"/>
      <c r="LUX19" s="9"/>
      <c r="LVC19" s="9"/>
      <c r="LVH19" s="9"/>
      <c r="LVM19" s="9"/>
      <c r="LVR19" s="9"/>
      <c r="LVW19" s="9"/>
      <c r="LWB19" s="9"/>
      <c r="LWG19" s="9"/>
      <c r="LWL19" s="9"/>
      <c r="LWQ19" s="9"/>
      <c r="LWV19" s="9"/>
      <c r="LXA19" s="9"/>
      <c r="LXF19" s="9"/>
      <c r="LXK19" s="9"/>
      <c r="LXP19" s="9"/>
      <c r="LXU19" s="9"/>
      <c r="LXZ19" s="9"/>
      <c r="LYE19" s="9"/>
      <c r="LYJ19" s="9"/>
      <c r="LYO19" s="9"/>
      <c r="LYT19" s="9"/>
      <c r="LYY19" s="9"/>
      <c r="LZD19" s="9"/>
      <c r="LZI19" s="9"/>
      <c r="LZN19" s="9"/>
      <c r="LZS19" s="9"/>
      <c r="LZX19" s="9"/>
      <c r="MAC19" s="9"/>
      <c r="MAH19" s="9"/>
      <c r="MAM19" s="9"/>
      <c r="MAR19" s="9"/>
      <c r="MAW19" s="9"/>
      <c r="MBB19" s="9"/>
      <c r="MBG19" s="9"/>
      <c r="MBL19" s="9"/>
      <c r="MBQ19" s="9"/>
      <c r="MBV19" s="9"/>
      <c r="MCA19" s="9"/>
      <c r="MCF19" s="9"/>
      <c r="MCK19" s="9"/>
      <c r="MCP19" s="9"/>
      <c r="MCU19" s="9"/>
      <c r="MCZ19" s="9"/>
      <c r="MDE19" s="9"/>
      <c r="MDJ19" s="9"/>
      <c r="MDO19" s="9"/>
      <c r="MDT19" s="9"/>
      <c r="MDY19" s="9"/>
      <c r="MED19" s="9"/>
      <c r="MEI19" s="9"/>
      <c r="MEN19" s="9"/>
      <c r="MES19" s="9"/>
      <c r="MEX19" s="9"/>
      <c r="MFC19" s="9"/>
      <c r="MFH19" s="9"/>
      <c r="MFM19" s="9"/>
      <c r="MFR19" s="9"/>
      <c r="MFW19" s="9"/>
      <c r="MGB19" s="9"/>
      <c r="MGG19" s="9"/>
      <c r="MGL19" s="9"/>
      <c r="MGQ19" s="9"/>
      <c r="MGV19" s="9"/>
      <c r="MHA19" s="9"/>
      <c r="MHF19" s="9"/>
      <c r="MHK19" s="9"/>
      <c r="MHP19" s="9"/>
      <c r="MHU19" s="9"/>
      <c r="MHZ19" s="9"/>
      <c r="MIE19" s="9"/>
      <c r="MIJ19" s="9"/>
      <c r="MIO19" s="9"/>
      <c r="MIT19" s="9"/>
      <c r="MIY19" s="9"/>
      <c r="MJD19" s="9"/>
      <c r="MJI19" s="9"/>
      <c r="MJN19" s="9"/>
      <c r="MJS19" s="9"/>
      <c r="MJX19" s="9"/>
      <c r="MKC19" s="9"/>
      <c r="MKH19" s="9"/>
      <c r="MKM19" s="9"/>
      <c r="MKR19" s="9"/>
      <c r="MKW19" s="9"/>
      <c r="MLB19" s="9"/>
      <c r="MLG19" s="9"/>
      <c r="MLL19" s="9"/>
      <c r="MLQ19" s="9"/>
      <c r="MLV19" s="9"/>
      <c r="MMA19" s="9"/>
      <c r="MMF19" s="9"/>
      <c r="MMK19" s="9"/>
      <c r="MMP19" s="9"/>
      <c r="MMU19" s="9"/>
      <c r="MMZ19" s="9"/>
      <c r="MNE19" s="9"/>
      <c r="MNJ19" s="9"/>
      <c r="MNO19" s="9"/>
      <c r="MNT19" s="9"/>
      <c r="MNY19" s="9"/>
      <c r="MOD19" s="9"/>
      <c r="MOI19" s="9"/>
      <c r="MON19" s="9"/>
      <c r="MOS19" s="9"/>
      <c r="MOX19" s="9"/>
      <c r="MPC19" s="9"/>
      <c r="MPH19" s="9"/>
      <c r="MPM19" s="9"/>
      <c r="MPR19" s="9"/>
      <c r="MPW19" s="9"/>
      <c r="MQB19" s="9"/>
      <c r="MQG19" s="9"/>
      <c r="MQL19" s="9"/>
      <c r="MQQ19" s="9"/>
      <c r="MQV19" s="9"/>
      <c r="MRA19" s="9"/>
      <c r="MRF19" s="9"/>
      <c r="MRK19" s="9"/>
      <c r="MRP19" s="9"/>
      <c r="MRU19" s="9"/>
      <c r="MRZ19" s="9"/>
      <c r="MSE19" s="9"/>
      <c r="MSJ19" s="9"/>
      <c r="MSO19" s="9"/>
      <c r="MST19" s="9"/>
      <c r="MSY19" s="9"/>
      <c r="MTD19" s="9"/>
      <c r="MTI19" s="9"/>
      <c r="MTN19" s="9"/>
      <c r="MTS19" s="9"/>
      <c r="MTX19" s="9"/>
      <c r="MUC19" s="9"/>
      <c r="MUH19" s="9"/>
      <c r="MUM19" s="9"/>
      <c r="MUR19" s="9"/>
      <c r="MUW19" s="9"/>
      <c r="MVB19" s="9"/>
      <c r="MVG19" s="9"/>
      <c r="MVL19" s="9"/>
      <c r="MVQ19" s="9"/>
      <c r="MVV19" s="9"/>
      <c r="MWA19" s="9"/>
      <c r="MWF19" s="9"/>
      <c r="MWK19" s="9"/>
      <c r="MWP19" s="9"/>
      <c r="MWU19" s="9"/>
      <c r="MWZ19" s="9"/>
      <c r="MXE19" s="9"/>
      <c r="MXJ19" s="9"/>
      <c r="MXO19" s="9"/>
      <c r="MXT19" s="9"/>
      <c r="MXY19" s="9"/>
      <c r="MYD19" s="9"/>
      <c r="MYI19" s="9"/>
      <c r="MYN19" s="9"/>
      <c r="MYS19" s="9"/>
      <c r="MYX19" s="9"/>
      <c r="MZC19" s="9"/>
      <c r="MZH19" s="9"/>
      <c r="MZM19" s="9"/>
      <c r="MZR19" s="9"/>
      <c r="MZW19" s="9"/>
      <c r="NAB19" s="9"/>
      <c r="NAG19" s="9"/>
      <c r="NAL19" s="9"/>
      <c r="NAQ19" s="9"/>
      <c r="NAV19" s="9"/>
      <c r="NBA19" s="9"/>
      <c r="NBF19" s="9"/>
      <c r="NBK19" s="9"/>
      <c r="NBP19" s="9"/>
      <c r="NBU19" s="9"/>
      <c r="NBZ19" s="9"/>
      <c r="NCE19" s="9"/>
      <c r="NCJ19" s="9"/>
      <c r="NCO19" s="9"/>
      <c r="NCT19" s="9"/>
      <c r="NCY19" s="9"/>
      <c r="NDD19" s="9"/>
      <c r="NDI19" s="9"/>
      <c r="NDN19" s="9"/>
      <c r="NDS19" s="9"/>
      <c r="NDX19" s="9"/>
      <c r="NEC19" s="9"/>
      <c r="NEH19" s="9"/>
      <c r="NEM19" s="9"/>
      <c r="NER19" s="9"/>
      <c r="NEW19" s="9"/>
      <c r="NFB19" s="9"/>
      <c r="NFG19" s="9"/>
      <c r="NFL19" s="9"/>
      <c r="NFQ19" s="9"/>
      <c r="NFV19" s="9"/>
      <c r="NGA19" s="9"/>
      <c r="NGF19" s="9"/>
      <c r="NGK19" s="9"/>
      <c r="NGP19" s="9"/>
      <c r="NGU19" s="9"/>
      <c r="NGZ19" s="9"/>
      <c r="NHE19" s="9"/>
      <c r="NHJ19" s="9"/>
      <c r="NHO19" s="9"/>
      <c r="NHT19" s="9"/>
      <c r="NHY19" s="9"/>
      <c r="NID19" s="9"/>
      <c r="NII19" s="9"/>
      <c r="NIN19" s="9"/>
      <c r="NIS19" s="9"/>
      <c r="NIX19" s="9"/>
      <c r="NJC19" s="9"/>
      <c r="NJH19" s="9"/>
      <c r="NJM19" s="9"/>
      <c r="NJR19" s="9"/>
      <c r="NJW19" s="9"/>
      <c r="NKB19" s="9"/>
      <c r="NKG19" s="9"/>
      <c r="NKL19" s="9"/>
      <c r="NKQ19" s="9"/>
      <c r="NKV19" s="9"/>
      <c r="NLA19" s="9"/>
      <c r="NLF19" s="9"/>
      <c r="NLK19" s="9"/>
      <c r="NLP19" s="9"/>
      <c r="NLU19" s="9"/>
      <c r="NLZ19" s="9"/>
      <c r="NME19" s="9"/>
      <c r="NMJ19" s="9"/>
      <c r="NMO19" s="9"/>
      <c r="NMT19" s="9"/>
      <c r="NMY19" s="9"/>
      <c r="NND19" s="9"/>
      <c r="NNI19" s="9"/>
      <c r="NNN19" s="9"/>
      <c r="NNS19" s="9"/>
      <c r="NNX19" s="9"/>
      <c r="NOC19" s="9"/>
      <c r="NOH19" s="9"/>
      <c r="NOM19" s="9"/>
      <c r="NOR19" s="9"/>
      <c r="NOW19" s="9"/>
      <c r="NPB19" s="9"/>
      <c r="NPG19" s="9"/>
      <c r="NPL19" s="9"/>
      <c r="NPQ19" s="9"/>
      <c r="NPV19" s="9"/>
      <c r="NQA19" s="9"/>
      <c r="NQF19" s="9"/>
      <c r="NQK19" s="9"/>
      <c r="NQP19" s="9"/>
      <c r="NQU19" s="9"/>
      <c r="NQZ19" s="9"/>
      <c r="NRE19" s="9"/>
      <c r="NRJ19" s="9"/>
      <c r="NRO19" s="9"/>
      <c r="NRT19" s="9"/>
      <c r="NRY19" s="9"/>
      <c r="NSD19" s="9"/>
      <c r="NSI19" s="9"/>
      <c r="NSN19" s="9"/>
      <c r="NSS19" s="9"/>
      <c r="NSX19" s="9"/>
      <c r="NTC19" s="9"/>
      <c r="NTH19" s="9"/>
      <c r="NTM19" s="9"/>
      <c r="NTR19" s="9"/>
      <c r="NTW19" s="9"/>
      <c r="NUB19" s="9"/>
      <c r="NUG19" s="9"/>
      <c r="NUL19" s="9"/>
      <c r="NUQ19" s="9"/>
      <c r="NUV19" s="9"/>
      <c r="NVA19" s="9"/>
      <c r="NVF19" s="9"/>
      <c r="NVK19" s="9"/>
      <c r="NVP19" s="9"/>
      <c r="NVU19" s="9"/>
      <c r="NVZ19" s="9"/>
      <c r="NWE19" s="9"/>
      <c r="NWJ19" s="9"/>
      <c r="NWO19" s="9"/>
      <c r="NWT19" s="9"/>
      <c r="NWY19" s="9"/>
      <c r="NXD19" s="9"/>
      <c r="NXI19" s="9"/>
      <c r="NXN19" s="9"/>
      <c r="NXS19" s="9"/>
      <c r="NXX19" s="9"/>
      <c r="NYC19" s="9"/>
      <c r="NYH19" s="9"/>
      <c r="NYM19" s="9"/>
      <c r="NYR19" s="9"/>
      <c r="NYW19" s="9"/>
      <c r="NZB19" s="9"/>
      <c r="NZG19" s="9"/>
      <c r="NZL19" s="9"/>
      <c r="NZQ19" s="9"/>
      <c r="NZV19" s="9"/>
      <c r="OAA19" s="9"/>
      <c r="OAF19" s="9"/>
      <c r="OAK19" s="9"/>
      <c r="OAP19" s="9"/>
      <c r="OAU19" s="9"/>
      <c r="OAZ19" s="9"/>
      <c r="OBE19" s="9"/>
      <c r="OBJ19" s="9"/>
      <c r="OBO19" s="9"/>
      <c r="OBT19" s="9"/>
      <c r="OBY19" s="9"/>
      <c r="OCD19" s="9"/>
      <c r="OCI19" s="9"/>
      <c r="OCN19" s="9"/>
      <c r="OCS19" s="9"/>
      <c r="OCX19" s="9"/>
      <c r="ODC19" s="9"/>
      <c r="ODH19" s="9"/>
      <c r="ODM19" s="9"/>
      <c r="ODR19" s="9"/>
      <c r="ODW19" s="9"/>
      <c r="OEB19" s="9"/>
      <c r="OEG19" s="9"/>
      <c r="OEL19" s="9"/>
      <c r="OEQ19" s="9"/>
      <c r="OEV19" s="9"/>
      <c r="OFA19" s="9"/>
      <c r="OFF19" s="9"/>
      <c r="OFK19" s="9"/>
      <c r="OFP19" s="9"/>
      <c r="OFU19" s="9"/>
      <c r="OFZ19" s="9"/>
      <c r="OGE19" s="9"/>
      <c r="OGJ19" s="9"/>
      <c r="OGO19" s="9"/>
      <c r="OGT19" s="9"/>
      <c r="OGY19" s="9"/>
      <c r="OHD19" s="9"/>
      <c r="OHI19" s="9"/>
      <c r="OHN19" s="9"/>
      <c r="OHS19" s="9"/>
      <c r="OHX19" s="9"/>
      <c r="OIC19" s="9"/>
      <c r="OIH19" s="9"/>
      <c r="OIM19" s="9"/>
      <c r="OIR19" s="9"/>
      <c r="OIW19" s="9"/>
      <c r="OJB19" s="9"/>
      <c r="OJG19" s="9"/>
      <c r="OJL19" s="9"/>
      <c r="OJQ19" s="9"/>
      <c r="OJV19" s="9"/>
      <c r="OKA19" s="9"/>
      <c r="OKF19" s="9"/>
      <c r="OKK19" s="9"/>
      <c r="OKP19" s="9"/>
      <c r="OKU19" s="9"/>
      <c r="OKZ19" s="9"/>
      <c r="OLE19" s="9"/>
      <c r="OLJ19" s="9"/>
      <c r="OLO19" s="9"/>
      <c r="OLT19" s="9"/>
      <c r="OLY19" s="9"/>
      <c r="OMD19" s="9"/>
      <c r="OMI19" s="9"/>
      <c r="OMN19" s="9"/>
      <c r="OMS19" s="9"/>
      <c r="OMX19" s="9"/>
      <c r="ONC19" s="9"/>
      <c r="ONH19" s="9"/>
      <c r="ONM19" s="9"/>
      <c r="ONR19" s="9"/>
      <c r="ONW19" s="9"/>
      <c r="OOB19" s="9"/>
      <c r="OOG19" s="9"/>
      <c r="OOL19" s="9"/>
      <c r="OOQ19" s="9"/>
      <c r="OOV19" s="9"/>
      <c r="OPA19" s="9"/>
      <c r="OPF19" s="9"/>
      <c r="OPK19" s="9"/>
      <c r="OPP19" s="9"/>
      <c r="OPU19" s="9"/>
      <c r="OPZ19" s="9"/>
      <c r="OQE19" s="9"/>
      <c r="OQJ19" s="9"/>
      <c r="OQO19" s="9"/>
      <c r="OQT19" s="9"/>
      <c r="OQY19" s="9"/>
      <c r="ORD19" s="9"/>
      <c r="ORI19" s="9"/>
      <c r="ORN19" s="9"/>
      <c r="ORS19" s="9"/>
      <c r="ORX19" s="9"/>
      <c r="OSC19" s="9"/>
      <c r="OSH19" s="9"/>
      <c r="OSM19" s="9"/>
      <c r="OSR19" s="9"/>
      <c r="OSW19" s="9"/>
      <c r="OTB19" s="9"/>
      <c r="OTG19" s="9"/>
      <c r="OTL19" s="9"/>
      <c r="OTQ19" s="9"/>
      <c r="OTV19" s="9"/>
      <c r="OUA19" s="9"/>
      <c r="OUF19" s="9"/>
      <c r="OUK19" s="9"/>
      <c r="OUP19" s="9"/>
      <c r="OUU19" s="9"/>
      <c r="OUZ19" s="9"/>
      <c r="OVE19" s="9"/>
      <c r="OVJ19" s="9"/>
      <c r="OVO19" s="9"/>
      <c r="OVT19" s="9"/>
      <c r="OVY19" s="9"/>
      <c r="OWD19" s="9"/>
      <c r="OWI19" s="9"/>
      <c r="OWN19" s="9"/>
      <c r="OWS19" s="9"/>
      <c r="OWX19" s="9"/>
      <c r="OXC19" s="9"/>
      <c r="OXH19" s="9"/>
      <c r="OXM19" s="9"/>
      <c r="OXR19" s="9"/>
      <c r="OXW19" s="9"/>
      <c r="OYB19" s="9"/>
      <c r="OYG19" s="9"/>
      <c r="OYL19" s="9"/>
      <c r="OYQ19" s="9"/>
      <c r="OYV19" s="9"/>
      <c r="OZA19" s="9"/>
      <c r="OZF19" s="9"/>
      <c r="OZK19" s="9"/>
      <c r="OZP19" s="9"/>
      <c r="OZU19" s="9"/>
      <c r="OZZ19" s="9"/>
      <c r="PAE19" s="9"/>
      <c r="PAJ19" s="9"/>
      <c r="PAO19" s="9"/>
      <c r="PAT19" s="9"/>
      <c r="PAY19" s="9"/>
      <c r="PBD19" s="9"/>
      <c r="PBI19" s="9"/>
      <c r="PBN19" s="9"/>
      <c r="PBS19" s="9"/>
      <c r="PBX19" s="9"/>
      <c r="PCC19" s="9"/>
      <c r="PCH19" s="9"/>
      <c r="PCM19" s="9"/>
      <c r="PCR19" s="9"/>
      <c r="PCW19" s="9"/>
      <c r="PDB19" s="9"/>
      <c r="PDG19" s="9"/>
      <c r="PDL19" s="9"/>
      <c r="PDQ19" s="9"/>
      <c r="PDV19" s="9"/>
      <c r="PEA19" s="9"/>
      <c r="PEF19" s="9"/>
      <c r="PEK19" s="9"/>
      <c r="PEP19" s="9"/>
      <c r="PEU19" s="9"/>
      <c r="PEZ19" s="9"/>
      <c r="PFE19" s="9"/>
      <c r="PFJ19" s="9"/>
      <c r="PFO19" s="9"/>
      <c r="PFT19" s="9"/>
      <c r="PFY19" s="9"/>
      <c r="PGD19" s="9"/>
      <c r="PGI19" s="9"/>
      <c r="PGN19" s="9"/>
      <c r="PGS19" s="9"/>
      <c r="PGX19" s="9"/>
      <c r="PHC19" s="9"/>
      <c r="PHH19" s="9"/>
      <c r="PHM19" s="9"/>
      <c r="PHR19" s="9"/>
      <c r="PHW19" s="9"/>
      <c r="PIB19" s="9"/>
      <c r="PIG19" s="9"/>
      <c r="PIL19" s="9"/>
      <c r="PIQ19" s="9"/>
      <c r="PIV19" s="9"/>
      <c r="PJA19" s="9"/>
      <c r="PJF19" s="9"/>
      <c r="PJK19" s="9"/>
      <c r="PJP19" s="9"/>
      <c r="PJU19" s="9"/>
      <c r="PJZ19" s="9"/>
      <c r="PKE19" s="9"/>
      <c r="PKJ19" s="9"/>
      <c r="PKO19" s="9"/>
      <c r="PKT19" s="9"/>
      <c r="PKY19" s="9"/>
      <c r="PLD19" s="9"/>
      <c r="PLI19" s="9"/>
      <c r="PLN19" s="9"/>
      <c r="PLS19" s="9"/>
      <c r="PLX19" s="9"/>
      <c r="PMC19" s="9"/>
      <c r="PMH19" s="9"/>
      <c r="PMM19" s="9"/>
      <c r="PMR19" s="9"/>
      <c r="PMW19" s="9"/>
      <c r="PNB19" s="9"/>
      <c r="PNG19" s="9"/>
      <c r="PNL19" s="9"/>
      <c r="PNQ19" s="9"/>
      <c r="PNV19" s="9"/>
      <c r="POA19" s="9"/>
      <c r="POF19" s="9"/>
      <c r="POK19" s="9"/>
      <c r="POP19" s="9"/>
      <c r="POU19" s="9"/>
      <c r="POZ19" s="9"/>
      <c r="PPE19" s="9"/>
      <c r="PPJ19" s="9"/>
      <c r="PPO19" s="9"/>
      <c r="PPT19" s="9"/>
      <c r="PPY19" s="9"/>
      <c r="PQD19" s="9"/>
      <c r="PQI19" s="9"/>
      <c r="PQN19" s="9"/>
      <c r="PQS19" s="9"/>
      <c r="PQX19" s="9"/>
      <c r="PRC19" s="9"/>
      <c r="PRH19" s="9"/>
      <c r="PRM19" s="9"/>
      <c r="PRR19" s="9"/>
      <c r="PRW19" s="9"/>
      <c r="PSB19" s="9"/>
      <c r="PSG19" s="9"/>
      <c r="PSL19" s="9"/>
      <c r="PSQ19" s="9"/>
      <c r="PSV19" s="9"/>
      <c r="PTA19" s="9"/>
      <c r="PTF19" s="9"/>
      <c r="PTK19" s="9"/>
      <c r="PTP19" s="9"/>
      <c r="PTU19" s="9"/>
      <c r="PTZ19" s="9"/>
      <c r="PUE19" s="9"/>
      <c r="PUJ19" s="9"/>
      <c r="PUO19" s="9"/>
      <c r="PUT19" s="9"/>
      <c r="PUY19" s="9"/>
      <c r="PVD19" s="9"/>
      <c r="PVI19" s="9"/>
      <c r="PVN19" s="9"/>
      <c r="PVS19" s="9"/>
      <c r="PVX19" s="9"/>
      <c r="PWC19" s="9"/>
      <c r="PWH19" s="9"/>
      <c r="PWM19" s="9"/>
      <c r="PWR19" s="9"/>
      <c r="PWW19" s="9"/>
      <c r="PXB19" s="9"/>
      <c r="PXG19" s="9"/>
      <c r="PXL19" s="9"/>
      <c r="PXQ19" s="9"/>
      <c r="PXV19" s="9"/>
      <c r="PYA19" s="9"/>
      <c r="PYF19" s="9"/>
      <c r="PYK19" s="9"/>
      <c r="PYP19" s="9"/>
      <c r="PYU19" s="9"/>
      <c r="PYZ19" s="9"/>
      <c r="PZE19" s="9"/>
      <c r="PZJ19" s="9"/>
      <c r="PZO19" s="9"/>
      <c r="PZT19" s="9"/>
      <c r="PZY19" s="9"/>
      <c r="QAD19" s="9"/>
      <c r="QAI19" s="9"/>
      <c r="QAN19" s="9"/>
      <c r="QAS19" s="9"/>
      <c r="QAX19" s="9"/>
      <c r="QBC19" s="9"/>
      <c r="QBH19" s="9"/>
      <c r="QBM19" s="9"/>
      <c r="QBR19" s="9"/>
      <c r="QBW19" s="9"/>
      <c r="QCB19" s="9"/>
      <c r="QCG19" s="9"/>
      <c r="QCL19" s="9"/>
      <c r="QCQ19" s="9"/>
      <c r="QCV19" s="9"/>
      <c r="QDA19" s="9"/>
      <c r="QDF19" s="9"/>
      <c r="QDK19" s="9"/>
      <c r="QDP19" s="9"/>
      <c r="QDU19" s="9"/>
      <c r="QDZ19" s="9"/>
      <c r="QEE19" s="9"/>
      <c r="QEJ19" s="9"/>
      <c r="QEO19" s="9"/>
      <c r="QET19" s="9"/>
      <c r="QEY19" s="9"/>
      <c r="QFD19" s="9"/>
      <c r="QFI19" s="9"/>
      <c r="QFN19" s="9"/>
      <c r="QFS19" s="9"/>
      <c r="QFX19" s="9"/>
      <c r="QGC19" s="9"/>
      <c r="QGH19" s="9"/>
      <c r="QGM19" s="9"/>
      <c r="QGR19" s="9"/>
      <c r="QGW19" s="9"/>
      <c r="QHB19" s="9"/>
      <c r="QHG19" s="9"/>
      <c r="QHL19" s="9"/>
      <c r="QHQ19" s="9"/>
      <c r="QHV19" s="9"/>
      <c r="QIA19" s="9"/>
      <c r="QIF19" s="9"/>
      <c r="QIK19" s="9"/>
      <c r="QIP19" s="9"/>
      <c r="QIU19" s="9"/>
      <c r="QIZ19" s="9"/>
      <c r="QJE19" s="9"/>
      <c r="QJJ19" s="9"/>
      <c r="QJO19" s="9"/>
      <c r="QJT19" s="9"/>
      <c r="QJY19" s="9"/>
      <c r="QKD19" s="9"/>
      <c r="QKI19" s="9"/>
      <c r="QKN19" s="9"/>
      <c r="QKS19" s="9"/>
      <c r="QKX19" s="9"/>
      <c r="QLC19" s="9"/>
      <c r="QLH19" s="9"/>
      <c r="QLM19" s="9"/>
      <c r="QLR19" s="9"/>
      <c r="QLW19" s="9"/>
      <c r="QMB19" s="9"/>
      <c r="QMG19" s="9"/>
      <c r="QML19" s="9"/>
      <c r="QMQ19" s="9"/>
      <c r="QMV19" s="9"/>
      <c r="QNA19" s="9"/>
      <c r="QNF19" s="9"/>
      <c r="QNK19" s="9"/>
      <c r="QNP19" s="9"/>
      <c r="QNU19" s="9"/>
      <c r="QNZ19" s="9"/>
      <c r="QOE19" s="9"/>
      <c r="QOJ19" s="9"/>
      <c r="QOO19" s="9"/>
      <c r="QOT19" s="9"/>
      <c r="QOY19" s="9"/>
      <c r="QPD19" s="9"/>
      <c r="QPI19" s="9"/>
      <c r="QPN19" s="9"/>
      <c r="QPS19" s="9"/>
      <c r="QPX19" s="9"/>
      <c r="QQC19" s="9"/>
      <c r="QQH19" s="9"/>
      <c r="QQM19" s="9"/>
      <c r="QQR19" s="9"/>
      <c r="QQW19" s="9"/>
      <c r="QRB19" s="9"/>
      <c r="QRG19" s="9"/>
      <c r="QRL19" s="9"/>
      <c r="QRQ19" s="9"/>
      <c r="QRV19" s="9"/>
      <c r="QSA19" s="9"/>
      <c r="QSF19" s="9"/>
      <c r="QSK19" s="9"/>
      <c r="QSP19" s="9"/>
      <c r="QSU19" s="9"/>
      <c r="QSZ19" s="9"/>
      <c r="QTE19" s="9"/>
      <c r="QTJ19" s="9"/>
      <c r="QTO19" s="9"/>
      <c r="QTT19" s="9"/>
      <c r="QTY19" s="9"/>
      <c r="QUD19" s="9"/>
      <c r="QUI19" s="9"/>
      <c r="QUN19" s="9"/>
      <c r="QUS19" s="9"/>
      <c r="QUX19" s="9"/>
      <c r="QVC19" s="9"/>
      <c r="QVH19" s="9"/>
      <c r="QVM19" s="9"/>
      <c r="QVR19" s="9"/>
      <c r="QVW19" s="9"/>
      <c r="QWB19" s="9"/>
      <c r="QWG19" s="9"/>
      <c r="QWL19" s="9"/>
      <c r="QWQ19" s="9"/>
      <c r="QWV19" s="9"/>
      <c r="QXA19" s="9"/>
      <c r="QXF19" s="9"/>
      <c r="QXK19" s="9"/>
      <c r="QXP19" s="9"/>
      <c r="QXU19" s="9"/>
      <c r="QXZ19" s="9"/>
      <c r="QYE19" s="9"/>
      <c r="QYJ19" s="9"/>
      <c r="QYO19" s="9"/>
      <c r="QYT19" s="9"/>
      <c r="QYY19" s="9"/>
      <c r="QZD19" s="9"/>
      <c r="QZI19" s="9"/>
      <c r="QZN19" s="9"/>
      <c r="QZS19" s="9"/>
      <c r="QZX19" s="9"/>
      <c r="RAC19" s="9"/>
      <c r="RAH19" s="9"/>
      <c r="RAM19" s="9"/>
      <c r="RAR19" s="9"/>
      <c r="RAW19" s="9"/>
      <c r="RBB19" s="9"/>
      <c r="RBG19" s="9"/>
      <c r="RBL19" s="9"/>
      <c r="RBQ19" s="9"/>
      <c r="RBV19" s="9"/>
      <c r="RCA19" s="9"/>
      <c r="RCF19" s="9"/>
      <c r="RCK19" s="9"/>
      <c r="RCP19" s="9"/>
      <c r="RCU19" s="9"/>
      <c r="RCZ19" s="9"/>
      <c r="RDE19" s="9"/>
      <c r="RDJ19" s="9"/>
      <c r="RDO19" s="9"/>
      <c r="RDT19" s="9"/>
      <c r="RDY19" s="9"/>
      <c r="RED19" s="9"/>
      <c r="REI19" s="9"/>
      <c r="REN19" s="9"/>
      <c r="RES19" s="9"/>
      <c r="REX19" s="9"/>
      <c r="RFC19" s="9"/>
      <c r="RFH19" s="9"/>
      <c r="RFM19" s="9"/>
      <c r="RFR19" s="9"/>
      <c r="RFW19" s="9"/>
      <c r="RGB19" s="9"/>
      <c r="RGG19" s="9"/>
      <c r="RGL19" s="9"/>
      <c r="RGQ19" s="9"/>
      <c r="RGV19" s="9"/>
      <c r="RHA19" s="9"/>
      <c r="RHF19" s="9"/>
      <c r="RHK19" s="9"/>
      <c r="RHP19" s="9"/>
      <c r="RHU19" s="9"/>
      <c r="RHZ19" s="9"/>
      <c r="RIE19" s="9"/>
      <c r="RIJ19" s="9"/>
      <c r="RIO19" s="9"/>
      <c r="RIT19" s="9"/>
      <c r="RIY19" s="9"/>
      <c r="RJD19" s="9"/>
      <c r="RJI19" s="9"/>
      <c r="RJN19" s="9"/>
      <c r="RJS19" s="9"/>
      <c r="RJX19" s="9"/>
      <c r="RKC19" s="9"/>
      <c r="RKH19" s="9"/>
      <c r="RKM19" s="9"/>
      <c r="RKR19" s="9"/>
      <c r="RKW19" s="9"/>
      <c r="RLB19" s="9"/>
      <c r="RLG19" s="9"/>
      <c r="RLL19" s="9"/>
      <c r="RLQ19" s="9"/>
      <c r="RLV19" s="9"/>
      <c r="RMA19" s="9"/>
      <c r="RMF19" s="9"/>
      <c r="RMK19" s="9"/>
      <c r="RMP19" s="9"/>
      <c r="RMU19" s="9"/>
      <c r="RMZ19" s="9"/>
      <c r="RNE19" s="9"/>
      <c r="RNJ19" s="9"/>
      <c r="RNO19" s="9"/>
      <c r="RNT19" s="9"/>
      <c r="RNY19" s="9"/>
      <c r="ROD19" s="9"/>
      <c r="ROI19" s="9"/>
      <c r="RON19" s="9"/>
      <c r="ROS19" s="9"/>
      <c r="ROX19" s="9"/>
      <c r="RPC19" s="9"/>
      <c r="RPH19" s="9"/>
      <c r="RPM19" s="9"/>
      <c r="RPR19" s="9"/>
      <c r="RPW19" s="9"/>
      <c r="RQB19" s="9"/>
      <c r="RQG19" s="9"/>
      <c r="RQL19" s="9"/>
      <c r="RQQ19" s="9"/>
      <c r="RQV19" s="9"/>
      <c r="RRA19" s="9"/>
      <c r="RRF19" s="9"/>
      <c r="RRK19" s="9"/>
      <c r="RRP19" s="9"/>
      <c r="RRU19" s="9"/>
      <c r="RRZ19" s="9"/>
      <c r="RSE19" s="9"/>
      <c r="RSJ19" s="9"/>
      <c r="RSO19" s="9"/>
      <c r="RST19" s="9"/>
      <c r="RSY19" s="9"/>
      <c r="RTD19" s="9"/>
      <c r="RTI19" s="9"/>
      <c r="RTN19" s="9"/>
      <c r="RTS19" s="9"/>
      <c r="RTX19" s="9"/>
      <c r="RUC19" s="9"/>
      <c r="RUH19" s="9"/>
      <c r="RUM19" s="9"/>
      <c r="RUR19" s="9"/>
      <c r="RUW19" s="9"/>
      <c r="RVB19" s="9"/>
      <c r="RVG19" s="9"/>
      <c r="RVL19" s="9"/>
      <c r="RVQ19" s="9"/>
      <c r="RVV19" s="9"/>
      <c r="RWA19" s="9"/>
      <c r="RWF19" s="9"/>
      <c r="RWK19" s="9"/>
      <c r="RWP19" s="9"/>
      <c r="RWU19" s="9"/>
      <c r="RWZ19" s="9"/>
      <c r="RXE19" s="9"/>
      <c r="RXJ19" s="9"/>
      <c r="RXO19" s="9"/>
      <c r="RXT19" s="9"/>
      <c r="RXY19" s="9"/>
      <c r="RYD19" s="9"/>
      <c r="RYI19" s="9"/>
      <c r="RYN19" s="9"/>
      <c r="RYS19" s="9"/>
      <c r="RYX19" s="9"/>
      <c r="RZC19" s="9"/>
      <c r="RZH19" s="9"/>
      <c r="RZM19" s="9"/>
      <c r="RZR19" s="9"/>
      <c r="RZW19" s="9"/>
      <c r="SAB19" s="9"/>
      <c r="SAG19" s="9"/>
      <c r="SAL19" s="9"/>
      <c r="SAQ19" s="9"/>
      <c r="SAV19" s="9"/>
      <c r="SBA19" s="9"/>
      <c r="SBF19" s="9"/>
      <c r="SBK19" s="9"/>
      <c r="SBP19" s="9"/>
      <c r="SBU19" s="9"/>
      <c r="SBZ19" s="9"/>
      <c r="SCE19" s="9"/>
      <c r="SCJ19" s="9"/>
      <c r="SCO19" s="9"/>
      <c r="SCT19" s="9"/>
      <c r="SCY19" s="9"/>
      <c r="SDD19" s="9"/>
      <c r="SDI19" s="9"/>
      <c r="SDN19" s="9"/>
      <c r="SDS19" s="9"/>
      <c r="SDX19" s="9"/>
      <c r="SEC19" s="9"/>
      <c r="SEH19" s="9"/>
      <c r="SEM19" s="9"/>
      <c r="SER19" s="9"/>
      <c r="SEW19" s="9"/>
      <c r="SFB19" s="9"/>
      <c r="SFG19" s="9"/>
      <c r="SFL19" s="9"/>
      <c r="SFQ19" s="9"/>
      <c r="SFV19" s="9"/>
      <c r="SGA19" s="9"/>
      <c r="SGF19" s="9"/>
      <c r="SGK19" s="9"/>
      <c r="SGP19" s="9"/>
      <c r="SGU19" s="9"/>
      <c r="SGZ19" s="9"/>
      <c r="SHE19" s="9"/>
      <c r="SHJ19" s="9"/>
      <c r="SHO19" s="9"/>
      <c r="SHT19" s="9"/>
      <c r="SHY19" s="9"/>
      <c r="SID19" s="9"/>
      <c r="SII19" s="9"/>
      <c r="SIN19" s="9"/>
      <c r="SIS19" s="9"/>
      <c r="SIX19" s="9"/>
      <c r="SJC19" s="9"/>
      <c r="SJH19" s="9"/>
      <c r="SJM19" s="9"/>
      <c r="SJR19" s="9"/>
      <c r="SJW19" s="9"/>
      <c r="SKB19" s="9"/>
      <c r="SKG19" s="9"/>
      <c r="SKL19" s="9"/>
      <c r="SKQ19" s="9"/>
      <c r="SKV19" s="9"/>
      <c r="SLA19" s="9"/>
      <c r="SLF19" s="9"/>
      <c r="SLK19" s="9"/>
      <c r="SLP19" s="9"/>
      <c r="SLU19" s="9"/>
      <c r="SLZ19" s="9"/>
      <c r="SME19" s="9"/>
      <c r="SMJ19" s="9"/>
      <c r="SMO19" s="9"/>
      <c r="SMT19" s="9"/>
      <c r="SMY19" s="9"/>
      <c r="SND19" s="9"/>
      <c r="SNI19" s="9"/>
      <c r="SNN19" s="9"/>
      <c r="SNS19" s="9"/>
      <c r="SNX19" s="9"/>
      <c r="SOC19" s="9"/>
      <c r="SOH19" s="9"/>
      <c r="SOM19" s="9"/>
      <c r="SOR19" s="9"/>
      <c r="SOW19" s="9"/>
      <c r="SPB19" s="9"/>
      <c r="SPG19" s="9"/>
      <c r="SPL19" s="9"/>
      <c r="SPQ19" s="9"/>
      <c r="SPV19" s="9"/>
      <c r="SQA19" s="9"/>
      <c r="SQF19" s="9"/>
      <c r="SQK19" s="9"/>
      <c r="SQP19" s="9"/>
      <c r="SQU19" s="9"/>
      <c r="SQZ19" s="9"/>
      <c r="SRE19" s="9"/>
      <c r="SRJ19" s="9"/>
      <c r="SRO19" s="9"/>
      <c r="SRT19" s="9"/>
      <c r="SRY19" s="9"/>
      <c r="SSD19" s="9"/>
      <c r="SSI19" s="9"/>
      <c r="SSN19" s="9"/>
      <c r="SSS19" s="9"/>
      <c r="SSX19" s="9"/>
      <c r="STC19" s="9"/>
      <c r="STH19" s="9"/>
      <c r="STM19" s="9"/>
      <c r="STR19" s="9"/>
      <c r="STW19" s="9"/>
      <c r="SUB19" s="9"/>
      <c r="SUG19" s="9"/>
      <c r="SUL19" s="9"/>
      <c r="SUQ19" s="9"/>
      <c r="SUV19" s="9"/>
      <c r="SVA19" s="9"/>
      <c r="SVF19" s="9"/>
      <c r="SVK19" s="9"/>
      <c r="SVP19" s="9"/>
      <c r="SVU19" s="9"/>
      <c r="SVZ19" s="9"/>
      <c r="SWE19" s="9"/>
      <c r="SWJ19" s="9"/>
      <c r="SWO19" s="9"/>
      <c r="SWT19" s="9"/>
      <c r="SWY19" s="9"/>
      <c r="SXD19" s="9"/>
      <c r="SXI19" s="9"/>
      <c r="SXN19" s="9"/>
      <c r="SXS19" s="9"/>
      <c r="SXX19" s="9"/>
      <c r="SYC19" s="9"/>
      <c r="SYH19" s="9"/>
      <c r="SYM19" s="9"/>
      <c r="SYR19" s="9"/>
      <c r="SYW19" s="9"/>
      <c r="SZB19" s="9"/>
      <c r="SZG19" s="9"/>
      <c r="SZL19" s="9"/>
      <c r="SZQ19" s="9"/>
      <c r="SZV19" s="9"/>
      <c r="TAA19" s="9"/>
      <c r="TAF19" s="9"/>
      <c r="TAK19" s="9"/>
      <c r="TAP19" s="9"/>
      <c r="TAU19" s="9"/>
      <c r="TAZ19" s="9"/>
      <c r="TBE19" s="9"/>
      <c r="TBJ19" s="9"/>
      <c r="TBO19" s="9"/>
      <c r="TBT19" s="9"/>
      <c r="TBY19" s="9"/>
      <c r="TCD19" s="9"/>
      <c r="TCI19" s="9"/>
      <c r="TCN19" s="9"/>
      <c r="TCS19" s="9"/>
      <c r="TCX19" s="9"/>
      <c r="TDC19" s="9"/>
      <c r="TDH19" s="9"/>
      <c r="TDM19" s="9"/>
      <c r="TDR19" s="9"/>
      <c r="TDW19" s="9"/>
      <c r="TEB19" s="9"/>
      <c r="TEG19" s="9"/>
      <c r="TEL19" s="9"/>
      <c r="TEQ19" s="9"/>
      <c r="TEV19" s="9"/>
      <c r="TFA19" s="9"/>
      <c r="TFF19" s="9"/>
      <c r="TFK19" s="9"/>
      <c r="TFP19" s="9"/>
      <c r="TFU19" s="9"/>
      <c r="TFZ19" s="9"/>
      <c r="TGE19" s="9"/>
      <c r="TGJ19" s="9"/>
      <c r="TGO19" s="9"/>
      <c r="TGT19" s="9"/>
      <c r="TGY19" s="9"/>
      <c r="THD19" s="9"/>
      <c r="THI19" s="9"/>
      <c r="THN19" s="9"/>
      <c r="THS19" s="9"/>
      <c r="THX19" s="9"/>
      <c r="TIC19" s="9"/>
      <c r="TIH19" s="9"/>
      <c r="TIM19" s="9"/>
      <c r="TIR19" s="9"/>
      <c r="TIW19" s="9"/>
      <c r="TJB19" s="9"/>
      <c r="TJG19" s="9"/>
      <c r="TJL19" s="9"/>
      <c r="TJQ19" s="9"/>
      <c r="TJV19" s="9"/>
      <c r="TKA19" s="9"/>
      <c r="TKF19" s="9"/>
      <c r="TKK19" s="9"/>
      <c r="TKP19" s="9"/>
      <c r="TKU19" s="9"/>
      <c r="TKZ19" s="9"/>
      <c r="TLE19" s="9"/>
      <c r="TLJ19" s="9"/>
      <c r="TLO19" s="9"/>
      <c r="TLT19" s="9"/>
      <c r="TLY19" s="9"/>
      <c r="TMD19" s="9"/>
      <c r="TMI19" s="9"/>
      <c r="TMN19" s="9"/>
      <c r="TMS19" s="9"/>
      <c r="TMX19" s="9"/>
      <c r="TNC19" s="9"/>
      <c r="TNH19" s="9"/>
      <c r="TNM19" s="9"/>
      <c r="TNR19" s="9"/>
      <c r="TNW19" s="9"/>
      <c r="TOB19" s="9"/>
      <c r="TOG19" s="9"/>
      <c r="TOL19" s="9"/>
      <c r="TOQ19" s="9"/>
      <c r="TOV19" s="9"/>
      <c r="TPA19" s="9"/>
      <c r="TPF19" s="9"/>
      <c r="TPK19" s="9"/>
      <c r="TPP19" s="9"/>
      <c r="TPU19" s="9"/>
      <c r="TPZ19" s="9"/>
      <c r="TQE19" s="9"/>
      <c r="TQJ19" s="9"/>
      <c r="TQO19" s="9"/>
      <c r="TQT19" s="9"/>
      <c r="TQY19" s="9"/>
      <c r="TRD19" s="9"/>
      <c r="TRI19" s="9"/>
      <c r="TRN19" s="9"/>
      <c r="TRS19" s="9"/>
      <c r="TRX19" s="9"/>
      <c r="TSC19" s="9"/>
      <c r="TSH19" s="9"/>
      <c r="TSM19" s="9"/>
      <c r="TSR19" s="9"/>
      <c r="TSW19" s="9"/>
      <c r="TTB19" s="9"/>
      <c r="TTG19" s="9"/>
      <c r="TTL19" s="9"/>
      <c r="TTQ19" s="9"/>
      <c r="TTV19" s="9"/>
      <c r="TUA19" s="9"/>
      <c r="TUF19" s="9"/>
      <c r="TUK19" s="9"/>
      <c r="TUP19" s="9"/>
      <c r="TUU19" s="9"/>
      <c r="TUZ19" s="9"/>
      <c r="TVE19" s="9"/>
      <c r="TVJ19" s="9"/>
      <c r="TVO19" s="9"/>
      <c r="TVT19" s="9"/>
      <c r="TVY19" s="9"/>
      <c r="TWD19" s="9"/>
      <c r="TWI19" s="9"/>
      <c r="TWN19" s="9"/>
      <c r="TWS19" s="9"/>
      <c r="TWX19" s="9"/>
      <c r="TXC19" s="9"/>
      <c r="TXH19" s="9"/>
      <c r="TXM19" s="9"/>
      <c r="TXR19" s="9"/>
      <c r="TXW19" s="9"/>
      <c r="TYB19" s="9"/>
      <c r="TYG19" s="9"/>
      <c r="TYL19" s="9"/>
      <c r="TYQ19" s="9"/>
      <c r="TYV19" s="9"/>
      <c r="TZA19" s="9"/>
      <c r="TZF19" s="9"/>
      <c r="TZK19" s="9"/>
      <c r="TZP19" s="9"/>
      <c r="TZU19" s="9"/>
      <c r="TZZ19" s="9"/>
      <c r="UAE19" s="9"/>
      <c r="UAJ19" s="9"/>
      <c r="UAO19" s="9"/>
      <c r="UAT19" s="9"/>
      <c r="UAY19" s="9"/>
      <c r="UBD19" s="9"/>
      <c r="UBI19" s="9"/>
      <c r="UBN19" s="9"/>
      <c r="UBS19" s="9"/>
      <c r="UBX19" s="9"/>
      <c r="UCC19" s="9"/>
      <c r="UCH19" s="9"/>
      <c r="UCM19" s="9"/>
      <c r="UCR19" s="9"/>
      <c r="UCW19" s="9"/>
      <c r="UDB19" s="9"/>
      <c r="UDG19" s="9"/>
      <c r="UDL19" s="9"/>
      <c r="UDQ19" s="9"/>
      <c r="UDV19" s="9"/>
      <c r="UEA19" s="9"/>
      <c r="UEF19" s="9"/>
      <c r="UEK19" s="9"/>
      <c r="UEP19" s="9"/>
      <c r="UEU19" s="9"/>
      <c r="UEZ19" s="9"/>
      <c r="UFE19" s="9"/>
      <c r="UFJ19" s="9"/>
      <c r="UFO19" s="9"/>
      <c r="UFT19" s="9"/>
      <c r="UFY19" s="9"/>
      <c r="UGD19" s="9"/>
      <c r="UGI19" s="9"/>
      <c r="UGN19" s="9"/>
      <c r="UGS19" s="9"/>
      <c r="UGX19" s="9"/>
      <c r="UHC19" s="9"/>
      <c r="UHH19" s="9"/>
      <c r="UHM19" s="9"/>
      <c r="UHR19" s="9"/>
      <c r="UHW19" s="9"/>
      <c r="UIB19" s="9"/>
      <c r="UIG19" s="9"/>
      <c r="UIL19" s="9"/>
      <c r="UIQ19" s="9"/>
      <c r="UIV19" s="9"/>
      <c r="UJA19" s="9"/>
      <c r="UJF19" s="9"/>
      <c r="UJK19" s="9"/>
      <c r="UJP19" s="9"/>
      <c r="UJU19" s="9"/>
      <c r="UJZ19" s="9"/>
      <c r="UKE19" s="9"/>
      <c r="UKJ19" s="9"/>
      <c r="UKO19" s="9"/>
      <c r="UKT19" s="9"/>
      <c r="UKY19" s="9"/>
      <c r="ULD19" s="9"/>
      <c r="ULI19" s="9"/>
      <c r="ULN19" s="9"/>
      <c r="ULS19" s="9"/>
      <c r="ULX19" s="9"/>
      <c r="UMC19" s="9"/>
      <c r="UMH19" s="9"/>
      <c r="UMM19" s="9"/>
      <c r="UMR19" s="9"/>
      <c r="UMW19" s="9"/>
      <c r="UNB19" s="9"/>
      <c r="UNG19" s="9"/>
      <c r="UNL19" s="9"/>
      <c r="UNQ19" s="9"/>
      <c r="UNV19" s="9"/>
      <c r="UOA19" s="9"/>
      <c r="UOF19" s="9"/>
      <c r="UOK19" s="9"/>
      <c r="UOP19" s="9"/>
      <c r="UOU19" s="9"/>
      <c r="UOZ19" s="9"/>
      <c r="UPE19" s="9"/>
      <c r="UPJ19" s="9"/>
      <c r="UPO19" s="9"/>
      <c r="UPT19" s="9"/>
      <c r="UPY19" s="9"/>
      <c r="UQD19" s="9"/>
      <c r="UQI19" s="9"/>
      <c r="UQN19" s="9"/>
      <c r="UQS19" s="9"/>
      <c r="UQX19" s="9"/>
      <c r="URC19" s="9"/>
      <c r="URH19" s="9"/>
      <c r="URM19" s="9"/>
      <c r="URR19" s="9"/>
      <c r="URW19" s="9"/>
      <c r="USB19" s="9"/>
      <c r="USG19" s="9"/>
      <c r="USL19" s="9"/>
      <c r="USQ19" s="9"/>
      <c r="USV19" s="9"/>
      <c r="UTA19" s="9"/>
      <c r="UTF19" s="9"/>
      <c r="UTK19" s="9"/>
      <c r="UTP19" s="9"/>
      <c r="UTU19" s="9"/>
      <c r="UTZ19" s="9"/>
      <c r="UUE19" s="9"/>
      <c r="UUJ19" s="9"/>
      <c r="UUO19" s="9"/>
      <c r="UUT19" s="9"/>
      <c r="UUY19" s="9"/>
      <c r="UVD19" s="9"/>
      <c r="UVI19" s="9"/>
      <c r="UVN19" s="9"/>
      <c r="UVS19" s="9"/>
      <c r="UVX19" s="9"/>
      <c r="UWC19" s="9"/>
      <c r="UWH19" s="9"/>
      <c r="UWM19" s="9"/>
      <c r="UWR19" s="9"/>
      <c r="UWW19" s="9"/>
      <c r="UXB19" s="9"/>
      <c r="UXG19" s="9"/>
      <c r="UXL19" s="9"/>
      <c r="UXQ19" s="9"/>
      <c r="UXV19" s="9"/>
      <c r="UYA19" s="9"/>
      <c r="UYF19" s="9"/>
      <c r="UYK19" s="9"/>
      <c r="UYP19" s="9"/>
      <c r="UYU19" s="9"/>
      <c r="UYZ19" s="9"/>
      <c r="UZE19" s="9"/>
      <c r="UZJ19" s="9"/>
      <c r="UZO19" s="9"/>
      <c r="UZT19" s="9"/>
      <c r="UZY19" s="9"/>
      <c r="VAD19" s="9"/>
      <c r="VAI19" s="9"/>
      <c r="VAN19" s="9"/>
      <c r="VAS19" s="9"/>
      <c r="VAX19" s="9"/>
      <c r="VBC19" s="9"/>
      <c r="VBH19" s="9"/>
      <c r="VBM19" s="9"/>
      <c r="VBR19" s="9"/>
      <c r="VBW19" s="9"/>
      <c r="VCB19" s="9"/>
      <c r="VCG19" s="9"/>
      <c r="VCL19" s="9"/>
      <c r="VCQ19" s="9"/>
      <c r="VCV19" s="9"/>
      <c r="VDA19" s="9"/>
      <c r="VDF19" s="9"/>
      <c r="VDK19" s="9"/>
      <c r="VDP19" s="9"/>
      <c r="VDU19" s="9"/>
      <c r="VDZ19" s="9"/>
      <c r="VEE19" s="9"/>
      <c r="VEJ19" s="9"/>
      <c r="VEO19" s="9"/>
      <c r="VET19" s="9"/>
      <c r="VEY19" s="9"/>
      <c r="VFD19" s="9"/>
      <c r="VFI19" s="9"/>
      <c r="VFN19" s="9"/>
      <c r="VFS19" s="9"/>
      <c r="VFX19" s="9"/>
      <c r="VGC19" s="9"/>
      <c r="VGH19" s="9"/>
      <c r="VGM19" s="9"/>
      <c r="VGR19" s="9"/>
      <c r="VGW19" s="9"/>
      <c r="VHB19" s="9"/>
      <c r="VHG19" s="9"/>
      <c r="VHL19" s="9"/>
      <c r="VHQ19" s="9"/>
      <c r="VHV19" s="9"/>
      <c r="VIA19" s="9"/>
      <c r="VIF19" s="9"/>
      <c r="VIK19" s="9"/>
      <c r="VIP19" s="9"/>
      <c r="VIU19" s="9"/>
      <c r="VIZ19" s="9"/>
      <c r="VJE19" s="9"/>
      <c r="VJJ19" s="9"/>
      <c r="VJO19" s="9"/>
      <c r="VJT19" s="9"/>
      <c r="VJY19" s="9"/>
      <c r="VKD19" s="9"/>
      <c r="VKI19" s="9"/>
      <c r="VKN19" s="9"/>
      <c r="VKS19" s="9"/>
      <c r="VKX19" s="9"/>
      <c r="VLC19" s="9"/>
      <c r="VLH19" s="9"/>
      <c r="VLM19" s="9"/>
      <c r="VLR19" s="9"/>
      <c r="VLW19" s="9"/>
      <c r="VMB19" s="9"/>
      <c r="VMG19" s="9"/>
      <c r="VML19" s="9"/>
      <c r="VMQ19" s="9"/>
      <c r="VMV19" s="9"/>
      <c r="VNA19" s="9"/>
      <c r="VNF19" s="9"/>
      <c r="VNK19" s="9"/>
      <c r="VNP19" s="9"/>
      <c r="VNU19" s="9"/>
      <c r="VNZ19" s="9"/>
      <c r="VOE19" s="9"/>
      <c r="VOJ19" s="9"/>
      <c r="VOO19" s="9"/>
      <c r="VOT19" s="9"/>
      <c r="VOY19" s="9"/>
      <c r="VPD19" s="9"/>
      <c r="VPI19" s="9"/>
      <c r="VPN19" s="9"/>
      <c r="VPS19" s="9"/>
      <c r="VPX19" s="9"/>
      <c r="VQC19" s="9"/>
      <c r="VQH19" s="9"/>
      <c r="VQM19" s="9"/>
      <c r="VQR19" s="9"/>
      <c r="VQW19" s="9"/>
      <c r="VRB19" s="9"/>
      <c r="VRG19" s="9"/>
      <c r="VRL19" s="9"/>
      <c r="VRQ19" s="9"/>
      <c r="VRV19" s="9"/>
      <c r="VSA19" s="9"/>
      <c r="VSF19" s="9"/>
      <c r="VSK19" s="9"/>
      <c r="VSP19" s="9"/>
      <c r="VSU19" s="9"/>
      <c r="VSZ19" s="9"/>
      <c r="VTE19" s="9"/>
      <c r="VTJ19" s="9"/>
      <c r="VTO19" s="9"/>
      <c r="VTT19" s="9"/>
      <c r="VTY19" s="9"/>
      <c r="VUD19" s="9"/>
      <c r="VUI19" s="9"/>
      <c r="VUN19" s="9"/>
      <c r="VUS19" s="9"/>
      <c r="VUX19" s="9"/>
      <c r="VVC19" s="9"/>
      <c r="VVH19" s="9"/>
      <c r="VVM19" s="9"/>
      <c r="VVR19" s="9"/>
      <c r="VVW19" s="9"/>
      <c r="VWB19" s="9"/>
      <c r="VWG19" s="9"/>
      <c r="VWL19" s="9"/>
      <c r="VWQ19" s="9"/>
      <c r="VWV19" s="9"/>
      <c r="VXA19" s="9"/>
      <c r="VXF19" s="9"/>
      <c r="VXK19" s="9"/>
      <c r="VXP19" s="9"/>
      <c r="VXU19" s="9"/>
      <c r="VXZ19" s="9"/>
      <c r="VYE19" s="9"/>
      <c r="VYJ19" s="9"/>
      <c r="VYO19" s="9"/>
      <c r="VYT19" s="9"/>
      <c r="VYY19" s="9"/>
      <c r="VZD19" s="9"/>
      <c r="VZI19" s="9"/>
      <c r="VZN19" s="9"/>
      <c r="VZS19" s="9"/>
      <c r="VZX19" s="9"/>
      <c r="WAC19" s="9"/>
      <c r="WAH19" s="9"/>
      <c r="WAM19" s="9"/>
      <c r="WAR19" s="9"/>
      <c r="WAW19" s="9"/>
      <c r="WBB19" s="9"/>
      <c r="WBG19" s="9"/>
      <c r="WBL19" s="9"/>
      <c r="WBQ19" s="9"/>
      <c r="WBV19" s="9"/>
      <c r="WCA19" s="9"/>
      <c r="WCF19" s="9"/>
      <c r="WCK19" s="9"/>
      <c r="WCP19" s="9"/>
      <c r="WCU19" s="9"/>
      <c r="WCZ19" s="9"/>
      <c r="WDE19" s="9"/>
      <c r="WDJ19" s="9"/>
      <c r="WDO19" s="9"/>
      <c r="WDT19" s="9"/>
      <c r="WDY19" s="9"/>
      <c r="WED19" s="9"/>
      <c r="WEI19" s="9"/>
      <c r="WEN19" s="9"/>
      <c r="WES19" s="9"/>
      <c r="WEX19" s="9"/>
      <c r="WFC19" s="9"/>
      <c r="WFH19" s="9"/>
      <c r="WFM19" s="9"/>
      <c r="WFR19" s="9"/>
      <c r="WFW19" s="9"/>
      <c r="WGB19" s="9"/>
      <c r="WGG19" s="9"/>
      <c r="WGL19" s="9"/>
      <c r="WGQ19" s="9"/>
      <c r="WGV19" s="9"/>
      <c r="WHA19" s="9"/>
      <c r="WHF19" s="9"/>
      <c r="WHK19" s="9"/>
      <c r="WHP19" s="9"/>
      <c r="WHU19" s="9"/>
      <c r="WHZ19" s="9"/>
      <c r="WIE19" s="9"/>
      <c r="WIJ19" s="9"/>
      <c r="WIO19" s="9"/>
      <c r="WIT19" s="9"/>
      <c r="WIY19" s="9"/>
      <c r="WJD19" s="9"/>
      <c r="WJI19" s="9"/>
      <c r="WJN19" s="9"/>
      <c r="WJS19" s="9"/>
      <c r="WJX19" s="9"/>
      <c r="WKC19" s="9"/>
      <c r="WKH19" s="9"/>
      <c r="WKM19" s="9"/>
      <c r="WKR19" s="9"/>
      <c r="WKW19" s="9"/>
      <c r="WLB19" s="9"/>
      <c r="WLG19" s="9"/>
      <c r="WLL19" s="9"/>
      <c r="WLQ19" s="9"/>
      <c r="WLV19" s="9"/>
      <c r="WMA19" s="9"/>
      <c r="WMF19" s="9"/>
      <c r="WMK19" s="9"/>
      <c r="WMP19" s="9"/>
      <c r="WMU19" s="9"/>
      <c r="WMZ19" s="9"/>
      <c r="WNE19" s="9"/>
      <c r="WNJ19" s="9"/>
      <c r="WNO19" s="9"/>
      <c r="WNT19" s="9"/>
      <c r="WNY19" s="9"/>
      <c r="WOD19" s="9"/>
      <c r="WOI19" s="9"/>
      <c r="WON19" s="9"/>
      <c r="WOS19" s="9"/>
      <c r="WOX19" s="9"/>
      <c r="WPC19" s="9"/>
      <c r="WPH19" s="9"/>
      <c r="WPM19" s="9"/>
      <c r="WPR19" s="9"/>
      <c r="WPW19" s="9"/>
      <c r="WQB19" s="9"/>
      <c r="WQG19" s="9"/>
      <c r="WQL19" s="9"/>
      <c r="WQQ19" s="9"/>
      <c r="WQV19" s="9"/>
      <c r="WRA19" s="9"/>
      <c r="WRF19" s="9"/>
      <c r="WRK19" s="9"/>
      <c r="WRP19" s="9"/>
      <c r="WRU19" s="9"/>
      <c r="WRZ19" s="9"/>
      <c r="WSE19" s="9"/>
      <c r="WSJ19" s="9"/>
      <c r="WSO19" s="9"/>
      <c r="WST19" s="9"/>
      <c r="WSY19" s="9"/>
      <c r="WTD19" s="9"/>
      <c r="WTI19" s="9"/>
      <c r="WTN19" s="9"/>
      <c r="WTS19" s="9"/>
      <c r="WTX19" s="9"/>
      <c r="WUC19" s="9"/>
      <c r="WUH19" s="9"/>
      <c r="WUM19" s="9"/>
      <c r="WUR19" s="9"/>
      <c r="WUW19" s="9"/>
      <c r="WVB19" s="9"/>
      <c r="WVG19" s="9"/>
      <c r="WVL19" s="9"/>
      <c r="WVQ19" s="9"/>
      <c r="WVV19" s="9"/>
      <c r="WWA19" s="9"/>
      <c r="WWF19" s="9"/>
      <c r="WWK19" s="9"/>
      <c r="WWP19" s="9"/>
      <c r="WWU19" s="9"/>
      <c r="WWZ19" s="9"/>
      <c r="WXE19" s="9"/>
      <c r="WXJ19" s="9"/>
      <c r="WXO19" s="9"/>
      <c r="WXT19" s="9"/>
      <c r="WXY19" s="9"/>
      <c r="WYD19" s="9"/>
      <c r="WYI19" s="9"/>
      <c r="WYN19" s="9"/>
      <c r="WYS19" s="9"/>
      <c r="WYX19" s="9"/>
      <c r="WZC19" s="9"/>
      <c r="WZH19" s="9"/>
      <c r="WZM19" s="9"/>
      <c r="WZR19" s="9"/>
      <c r="WZW19" s="9"/>
      <c r="XAB19" s="9"/>
      <c r="XAG19" s="9"/>
      <c r="XAL19" s="9"/>
      <c r="XAQ19" s="9"/>
      <c r="XAV19" s="9"/>
      <c r="XBA19" s="9"/>
      <c r="XBF19" s="9"/>
      <c r="XBK19" s="9"/>
      <c r="XBP19" s="9"/>
      <c r="XBU19" s="9"/>
      <c r="XBZ19" s="9"/>
      <c r="XCE19" s="9"/>
      <c r="XCJ19" s="9"/>
      <c r="XCO19" s="9"/>
      <c r="XCT19" s="9"/>
      <c r="XCY19" s="9"/>
      <c r="XDD19" s="9"/>
      <c r="XDI19" s="9"/>
      <c r="XDN19" s="9"/>
      <c r="XDS19" s="9"/>
      <c r="XDX19" s="9"/>
      <c r="XEC19" s="9"/>
      <c r="XEH19" s="9"/>
      <c r="XEM19" s="9"/>
      <c r="XER19" s="9"/>
      <c r="XEW19" s="9"/>
    </row>
    <row r="20" spans="1:1022 1027:2047 2052:3072 3077:4092 4097:5117 5122:6142 6147:7167 7172:8192 8197:9212 9217:10237 10242:11262 11267:12287 12292:13312 13317:14332 14337:15357 15362:16377" s="89" customFormat="1" ht="19.899999999999999" customHeight="1" x14ac:dyDescent="0.25">
      <c r="A20" s="9" t="s">
        <v>103</v>
      </c>
      <c r="B20" s="89">
        <v>9.423</v>
      </c>
      <c r="C20" s="89">
        <v>11.933</v>
      </c>
      <c r="D20" s="89">
        <v>10.158610000000001</v>
      </c>
      <c r="E20" s="89">
        <v>8.2919999999999998</v>
      </c>
      <c r="F20" s="9"/>
      <c r="G20" s="9"/>
      <c r="L20" s="9"/>
      <c r="Q20" s="9"/>
      <c r="V20" s="9"/>
      <c r="AA20" s="9"/>
      <c r="AF20" s="9"/>
      <c r="AK20" s="9"/>
      <c r="AP20" s="9"/>
      <c r="AU20" s="9"/>
      <c r="AZ20" s="9"/>
      <c r="BE20" s="9"/>
      <c r="BJ20" s="9"/>
      <c r="BO20" s="9"/>
      <c r="BT20" s="9"/>
      <c r="BY20" s="9"/>
      <c r="CD20" s="9"/>
      <c r="CI20" s="9"/>
      <c r="CN20" s="9"/>
      <c r="CS20" s="9"/>
      <c r="CX20" s="9"/>
      <c r="DC20" s="9"/>
      <c r="DH20" s="9"/>
      <c r="DM20" s="9"/>
      <c r="DR20" s="9"/>
      <c r="DW20" s="9"/>
      <c r="EB20" s="9"/>
      <c r="EG20" s="9"/>
      <c r="EL20" s="9"/>
      <c r="EQ20" s="9"/>
      <c r="EV20" s="9"/>
      <c r="FA20" s="9"/>
      <c r="FF20" s="9"/>
      <c r="FK20" s="9"/>
      <c r="FP20" s="9"/>
      <c r="FU20" s="9"/>
      <c r="FZ20" s="9"/>
      <c r="GE20" s="9"/>
      <c r="GJ20" s="9"/>
      <c r="GO20" s="9"/>
      <c r="GT20" s="9"/>
      <c r="GY20" s="9"/>
      <c r="HD20" s="9"/>
      <c r="HI20" s="9"/>
      <c r="HN20" s="9"/>
      <c r="HS20" s="9"/>
      <c r="HX20" s="9"/>
      <c r="IC20" s="9"/>
      <c r="IH20" s="9"/>
      <c r="IM20" s="9"/>
      <c r="IR20" s="9"/>
      <c r="IW20" s="9"/>
      <c r="JB20" s="9"/>
      <c r="JG20" s="9"/>
      <c r="JL20" s="9"/>
      <c r="JQ20" s="9"/>
      <c r="JV20" s="9"/>
      <c r="KA20" s="9"/>
      <c r="KF20" s="9"/>
      <c r="KK20" s="9"/>
      <c r="KP20" s="9"/>
      <c r="KU20" s="9"/>
      <c r="KZ20" s="9"/>
      <c r="LE20" s="9"/>
      <c r="LJ20" s="9"/>
      <c r="LO20" s="9"/>
      <c r="LT20" s="9"/>
      <c r="LY20" s="9"/>
      <c r="MD20" s="9"/>
      <c r="MI20" s="9"/>
      <c r="MN20" s="9"/>
      <c r="MS20" s="9"/>
      <c r="MX20" s="9"/>
      <c r="NC20" s="9"/>
      <c r="NH20" s="9"/>
      <c r="NM20" s="9"/>
      <c r="NR20" s="9"/>
      <c r="NW20" s="9"/>
      <c r="OB20" s="9"/>
      <c r="OG20" s="9"/>
      <c r="OL20" s="9"/>
      <c r="OQ20" s="9"/>
      <c r="OV20" s="9"/>
      <c r="PA20" s="9"/>
      <c r="PF20" s="9"/>
      <c r="PK20" s="9"/>
      <c r="PP20" s="9"/>
      <c r="PU20" s="9"/>
      <c r="PZ20" s="9"/>
      <c r="QE20" s="9"/>
      <c r="QJ20" s="9"/>
      <c r="QO20" s="9"/>
      <c r="QT20" s="9"/>
      <c r="QY20" s="9"/>
      <c r="RD20" s="9"/>
      <c r="RI20" s="9"/>
      <c r="RN20" s="9"/>
      <c r="RS20" s="9"/>
      <c r="RX20" s="9"/>
      <c r="SC20" s="9"/>
      <c r="SH20" s="9"/>
      <c r="SM20" s="9"/>
      <c r="SR20" s="9"/>
      <c r="SW20" s="9"/>
      <c r="TB20" s="9"/>
      <c r="TG20" s="9"/>
      <c r="TL20" s="9"/>
      <c r="TQ20" s="9"/>
      <c r="TV20" s="9"/>
      <c r="UA20" s="9"/>
      <c r="UF20" s="9"/>
      <c r="UK20" s="9"/>
      <c r="UP20" s="9"/>
      <c r="UU20" s="9"/>
      <c r="UZ20" s="9"/>
      <c r="VE20" s="9"/>
      <c r="VJ20" s="9"/>
      <c r="VO20" s="9"/>
      <c r="VT20" s="9"/>
      <c r="VY20" s="9"/>
      <c r="WD20" s="9"/>
      <c r="WI20" s="9"/>
      <c r="WN20" s="9"/>
      <c r="WS20" s="9"/>
      <c r="WX20" s="9"/>
      <c r="XC20" s="9"/>
      <c r="XH20" s="9"/>
      <c r="XM20" s="9"/>
      <c r="XR20" s="9"/>
      <c r="XW20" s="9"/>
      <c r="YB20" s="9"/>
      <c r="YG20" s="9"/>
      <c r="YL20" s="9"/>
      <c r="YQ20" s="9"/>
      <c r="YV20" s="9"/>
      <c r="ZA20" s="9"/>
      <c r="ZF20" s="9"/>
      <c r="ZK20" s="9"/>
      <c r="ZP20" s="9"/>
      <c r="ZU20" s="9"/>
      <c r="ZZ20" s="9"/>
      <c r="AAE20" s="9"/>
      <c r="AAJ20" s="9"/>
      <c r="AAO20" s="9"/>
      <c r="AAT20" s="9"/>
      <c r="AAY20" s="9"/>
      <c r="ABD20" s="9"/>
      <c r="ABI20" s="9"/>
      <c r="ABN20" s="9"/>
      <c r="ABS20" s="9"/>
      <c r="ABX20" s="9"/>
      <c r="ACC20" s="9"/>
      <c r="ACH20" s="9"/>
      <c r="ACM20" s="9"/>
      <c r="ACR20" s="9"/>
      <c r="ACW20" s="9"/>
      <c r="ADB20" s="9"/>
      <c r="ADG20" s="9"/>
      <c r="ADL20" s="9"/>
      <c r="ADQ20" s="9"/>
      <c r="ADV20" s="9"/>
      <c r="AEA20" s="9"/>
      <c r="AEF20" s="9"/>
      <c r="AEK20" s="9"/>
      <c r="AEP20" s="9"/>
      <c r="AEU20" s="9"/>
      <c r="AEZ20" s="9"/>
      <c r="AFE20" s="9"/>
      <c r="AFJ20" s="9"/>
      <c r="AFO20" s="9"/>
      <c r="AFT20" s="9"/>
      <c r="AFY20" s="9"/>
      <c r="AGD20" s="9"/>
      <c r="AGI20" s="9"/>
      <c r="AGN20" s="9"/>
      <c r="AGS20" s="9"/>
      <c r="AGX20" s="9"/>
      <c r="AHC20" s="9"/>
      <c r="AHH20" s="9"/>
      <c r="AHM20" s="9"/>
      <c r="AHR20" s="9"/>
      <c r="AHW20" s="9"/>
      <c r="AIB20" s="9"/>
      <c r="AIG20" s="9"/>
      <c r="AIL20" s="9"/>
      <c r="AIQ20" s="9"/>
      <c r="AIV20" s="9"/>
      <c r="AJA20" s="9"/>
      <c r="AJF20" s="9"/>
      <c r="AJK20" s="9"/>
      <c r="AJP20" s="9"/>
      <c r="AJU20" s="9"/>
      <c r="AJZ20" s="9"/>
      <c r="AKE20" s="9"/>
      <c r="AKJ20" s="9"/>
      <c r="AKO20" s="9"/>
      <c r="AKT20" s="9"/>
      <c r="AKY20" s="9"/>
      <c r="ALD20" s="9"/>
      <c r="ALI20" s="9"/>
      <c r="ALN20" s="9"/>
      <c r="ALS20" s="9"/>
      <c r="ALX20" s="9"/>
      <c r="AMC20" s="9"/>
      <c r="AMH20" s="9"/>
      <c r="AMM20" s="9"/>
      <c r="AMR20" s="9"/>
      <c r="AMW20" s="9"/>
      <c r="ANB20" s="9"/>
      <c r="ANG20" s="9"/>
      <c r="ANL20" s="9"/>
      <c r="ANQ20" s="9"/>
      <c r="ANV20" s="9"/>
      <c r="AOA20" s="9"/>
      <c r="AOF20" s="9"/>
      <c r="AOK20" s="9"/>
      <c r="AOP20" s="9"/>
      <c r="AOU20" s="9"/>
      <c r="AOZ20" s="9"/>
      <c r="APE20" s="9"/>
      <c r="APJ20" s="9"/>
      <c r="APO20" s="9"/>
      <c r="APT20" s="9"/>
      <c r="APY20" s="9"/>
      <c r="AQD20" s="9"/>
      <c r="AQI20" s="9"/>
      <c r="AQN20" s="9"/>
      <c r="AQS20" s="9"/>
      <c r="AQX20" s="9"/>
      <c r="ARC20" s="9"/>
      <c r="ARH20" s="9"/>
      <c r="ARM20" s="9"/>
      <c r="ARR20" s="9"/>
      <c r="ARW20" s="9"/>
      <c r="ASB20" s="9"/>
      <c r="ASG20" s="9"/>
      <c r="ASL20" s="9"/>
      <c r="ASQ20" s="9"/>
      <c r="ASV20" s="9"/>
      <c r="ATA20" s="9"/>
      <c r="ATF20" s="9"/>
      <c r="ATK20" s="9"/>
      <c r="ATP20" s="9"/>
      <c r="ATU20" s="9"/>
      <c r="ATZ20" s="9"/>
      <c r="AUE20" s="9"/>
      <c r="AUJ20" s="9"/>
      <c r="AUO20" s="9"/>
      <c r="AUT20" s="9"/>
      <c r="AUY20" s="9"/>
      <c r="AVD20" s="9"/>
      <c r="AVI20" s="9"/>
      <c r="AVN20" s="9"/>
      <c r="AVS20" s="9"/>
      <c r="AVX20" s="9"/>
      <c r="AWC20" s="9"/>
      <c r="AWH20" s="9"/>
      <c r="AWM20" s="9"/>
      <c r="AWR20" s="9"/>
      <c r="AWW20" s="9"/>
      <c r="AXB20" s="9"/>
      <c r="AXG20" s="9"/>
      <c r="AXL20" s="9"/>
      <c r="AXQ20" s="9"/>
      <c r="AXV20" s="9"/>
      <c r="AYA20" s="9"/>
      <c r="AYF20" s="9"/>
      <c r="AYK20" s="9"/>
      <c r="AYP20" s="9"/>
      <c r="AYU20" s="9"/>
      <c r="AYZ20" s="9"/>
      <c r="AZE20" s="9"/>
      <c r="AZJ20" s="9"/>
      <c r="AZO20" s="9"/>
      <c r="AZT20" s="9"/>
      <c r="AZY20" s="9"/>
      <c r="BAD20" s="9"/>
      <c r="BAI20" s="9"/>
      <c r="BAN20" s="9"/>
      <c r="BAS20" s="9"/>
      <c r="BAX20" s="9"/>
      <c r="BBC20" s="9"/>
      <c r="BBH20" s="9"/>
      <c r="BBM20" s="9"/>
      <c r="BBR20" s="9"/>
      <c r="BBW20" s="9"/>
      <c r="BCB20" s="9"/>
      <c r="BCG20" s="9"/>
      <c r="BCL20" s="9"/>
      <c r="BCQ20" s="9"/>
      <c r="BCV20" s="9"/>
      <c r="BDA20" s="9"/>
      <c r="BDF20" s="9"/>
      <c r="BDK20" s="9"/>
      <c r="BDP20" s="9"/>
      <c r="BDU20" s="9"/>
      <c r="BDZ20" s="9"/>
      <c r="BEE20" s="9"/>
      <c r="BEJ20" s="9"/>
      <c r="BEO20" s="9"/>
      <c r="BET20" s="9"/>
      <c r="BEY20" s="9"/>
      <c r="BFD20" s="9"/>
      <c r="BFI20" s="9"/>
      <c r="BFN20" s="9"/>
      <c r="BFS20" s="9"/>
      <c r="BFX20" s="9"/>
      <c r="BGC20" s="9"/>
      <c r="BGH20" s="9"/>
      <c r="BGM20" s="9"/>
      <c r="BGR20" s="9"/>
      <c r="BGW20" s="9"/>
      <c r="BHB20" s="9"/>
      <c r="BHG20" s="9"/>
      <c r="BHL20" s="9"/>
      <c r="BHQ20" s="9"/>
      <c r="BHV20" s="9"/>
      <c r="BIA20" s="9"/>
      <c r="BIF20" s="9"/>
      <c r="BIK20" s="9"/>
      <c r="BIP20" s="9"/>
      <c r="BIU20" s="9"/>
      <c r="BIZ20" s="9"/>
      <c r="BJE20" s="9"/>
      <c r="BJJ20" s="9"/>
      <c r="BJO20" s="9"/>
      <c r="BJT20" s="9"/>
      <c r="BJY20" s="9"/>
      <c r="BKD20" s="9"/>
      <c r="BKI20" s="9"/>
      <c r="BKN20" s="9"/>
      <c r="BKS20" s="9"/>
      <c r="BKX20" s="9"/>
      <c r="BLC20" s="9"/>
      <c r="BLH20" s="9"/>
      <c r="BLM20" s="9"/>
      <c r="BLR20" s="9"/>
      <c r="BLW20" s="9"/>
      <c r="BMB20" s="9"/>
      <c r="BMG20" s="9"/>
      <c r="BML20" s="9"/>
      <c r="BMQ20" s="9"/>
      <c r="BMV20" s="9"/>
      <c r="BNA20" s="9"/>
      <c r="BNF20" s="9"/>
      <c r="BNK20" s="9"/>
      <c r="BNP20" s="9"/>
      <c r="BNU20" s="9"/>
      <c r="BNZ20" s="9"/>
      <c r="BOE20" s="9"/>
      <c r="BOJ20" s="9"/>
      <c r="BOO20" s="9"/>
      <c r="BOT20" s="9"/>
      <c r="BOY20" s="9"/>
      <c r="BPD20" s="9"/>
      <c r="BPI20" s="9"/>
      <c r="BPN20" s="9"/>
      <c r="BPS20" s="9"/>
      <c r="BPX20" s="9"/>
      <c r="BQC20" s="9"/>
      <c r="BQH20" s="9"/>
      <c r="BQM20" s="9"/>
      <c r="BQR20" s="9"/>
      <c r="BQW20" s="9"/>
      <c r="BRB20" s="9"/>
      <c r="BRG20" s="9"/>
      <c r="BRL20" s="9"/>
      <c r="BRQ20" s="9"/>
      <c r="BRV20" s="9"/>
      <c r="BSA20" s="9"/>
      <c r="BSF20" s="9"/>
      <c r="BSK20" s="9"/>
      <c r="BSP20" s="9"/>
      <c r="BSU20" s="9"/>
      <c r="BSZ20" s="9"/>
      <c r="BTE20" s="9"/>
      <c r="BTJ20" s="9"/>
      <c r="BTO20" s="9"/>
      <c r="BTT20" s="9"/>
      <c r="BTY20" s="9"/>
      <c r="BUD20" s="9"/>
      <c r="BUI20" s="9"/>
      <c r="BUN20" s="9"/>
      <c r="BUS20" s="9"/>
      <c r="BUX20" s="9"/>
      <c r="BVC20" s="9"/>
      <c r="BVH20" s="9"/>
      <c r="BVM20" s="9"/>
      <c r="BVR20" s="9"/>
      <c r="BVW20" s="9"/>
      <c r="BWB20" s="9"/>
      <c r="BWG20" s="9"/>
      <c r="BWL20" s="9"/>
      <c r="BWQ20" s="9"/>
      <c r="BWV20" s="9"/>
      <c r="BXA20" s="9"/>
      <c r="BXF20" s="9"/>
      <c r="BXK20" s="9"/>
      <c r="BXP20" s="9"/>
      <c r="BXU20" s="9"/>
      <c r="BXZ20" s="9"/>
      <c r="BYE20" s="9"/>
      <c r="BYJ20" s="9"/>
      <c r="BYO20" s="9"/>
      <c r="BYT20" s="9"/>
      <c r="BYY20" s="9"/>
      <c r="BZD20" s="9"/>
      <c r="BZI20" s="9"/>
      <c r="BZN20" s="9"/>
      <c r="BZS20" s="9"/>
      <c r="BZX20" s="9"/>
      <c r="CAC20" s="9"/>
      <c r="CAH20" s="9"/>
      <c r="CAM20" s="9"/>
      <c r="CAR20" s="9"/>
      <c r="CAW20" s="9"/>
      <c r="CBB20" s="9"/>
      <c r="CBG20" s="9"/>
      <c r="CBL20" s="9"/>
      <c r="CBQ20" s="9"/>
      <c r="CBV20" s="9"/>
      <c r="CCA20" s="9"/>
      <c r="CCF20" s="9"/>
      <c r="CCK20" s="9"/>
      <c r="CCP20" s="9"/>
      <c r="CCU20" s="9"/>
      <c r="CCZ20" s="9"/>
      <c r="CDE20" s="9"/>
      <c r="CDJ20" s="9"/>
      <c r="CDO20" s="9"/>
      <c r="CDT20" s="9"/>
      <c r="CDY20" s="9"/>
      <c r="CED20" s="9"/>
      <c r="CEI20" s="9"/>
      <c r="CEN20" s="9"/>
      <c r="CES20" s="9"/>
      <c r="CEX20" s="9"/>
      <c r="CFC20" s="9"/>
      <c r="CFH20" s="9"/>
      <c r="CFM20" s="9"/>
      <c r="CFR20" s="9"/>
      <c r="CFW20" s="9"/>
      <c r="CGB20" s="9"/>
      <c r="CGG20" s="9"/>
      <c r="CGL20" s="9"/>
      <c r="CGQ20" s="9"/>
      <c r="CGV20" s="9"/>
      <c r="CHA20" s="9"/>
      <c r="CHF20" s="9"/>
      <c r="CHK20" s="9"/>
      <c r="CHP20" s="9"/>
      <c r="CHU20" s="9"/>
      <c r="CHZ20" s="9"/>
      <c r="CIE20" s="9"/>
      <c r="CIJ20" s="9"/>
      <c r="CIO20" s="9"/>
      <c r="CIT20" s="9"/>
      <c r="CIY20" s="9"/>
      <c r="CJD20" s="9"/>
      <c r="CJI20" s="9"/>
      <c r="CJN20" s="9"/>
      <c r="CJS20" s="9"/>
      <c r="CJX20" s="9"/>
      <c r="CKC20" s="9"/>
      <c r="CKH20" s="9"/>
      <c r="CKM20" s="9"/>
      <c r="CKR20" s="9"/>
      <c r="CKW20" s="9"/>
      <c r="CLB20" s="9"/>
      <c r="CLG20" s="9"/>
      <c r="CLL20" s="9"/>
      <c r="CLQ20" s="9"/>
      <c r="CLV20" s="9"/>
      <c r="CMA20" s="9"/>
      <c r="CMF20" s="9"/>
      <c r="CMK20" s="9"/>
      <c r="CMP20" s="9"/>
      <c r="CMU20" s="9"/>
      <c r="CMZ20" s="9"/>
      <c r="CNE20" s="9"/>
      <c r="CNJ20" s="9"/>
      <c r="CNO20" s="9"/>
      <c r="CNT20" s="9"/>
      <c r="CNY20" s="9"/>
      <c r="COD20" s="9"/>
      <c r="COI20" s="9"/>
      <c r="CON20" s="9"/>
      <c r="COS20" s="9"/>
      <c r="COX20" s="9"/>
      <c r="CPC20" s="9"/>
      <c r="CPH20" s="9"/>
      <c r="CPM20" s="9"/>
      <c r="CPR20" s="9"/>
      <c r="CPW20" s="9"/>
      <c r="CQB20" s="9"/>
      <c r="CQG20" s="9"/>
      <c r="CQL20" s="9"/>
      <c r="CQQ20" s="9"/>
      <c r="CQV20" s="9"/>
      <c r="CRA20" s="9"/>
      <c r="CRF20" s="9"/>
      <c r="CRK20" s="9"/>
      <c r="CRP20" s="9"/>
      <c r="CRU20" s="9"/>
      <c r="CRZ20" s="9"/>
      <c r="CSE20" s="9"/>
      <c r="CSJ20" s="9"/>
      <c r="CSO20" s="9"/>
      <c r="CST20" s="9"/>
      <c r="CSY20" s="9"/>
      <c r="CTD20" s="9"/>
      <c r="CTI20" s="9"/>
      <c r="CTN20" s="9"/>
      <c r="CTS20" s="9"/>
      <c r="CTX20" s="9"/>
      <c r="CUC20" s="9"/>
      <c r="CUH20" s="9"/>
      <c r="CUM20" s="9"/>
      <c r="CUR20" s="9"/>
      <c r="CUW20" s="9"/>
      <c r="CVB20" s="9"/>
      <c r="CVG20" s="9"/>
      <c r="CVL20" s="9"/>
      <c r="CVQ20" s="9"/>
      <c r="CVV20" s="9"/>
      <c r="CWA20" s="9"/>
      <c r="CWF20" s="9"/>
      <c r="CWK20" s="9"/>
      <c r="CWP20" s="9"/>
      <c r="CWU20" s="9"/>
      <c r="CWZ20" s="9"/>
      <c r="CXE20" s="9"/>
      <c r="CXJ20" s="9"/>
      <c r="CXO20" s="9"/>
      <c r="CXT20" s="9"/>
      <c r="CXY20" s="9"/>
      <c r="CYD20" s="9"/>
      <c r="CYI20" s="9"/>
      <c r="CYN20" s="9"/>
      <c r="CYS20" s="9"/>
      <c r="CYX20" s="9"/>
      <c r="CZC20" s="9"/>
      <c r="CZH20" s="9"/>
      <c r="CZM20" s="9"/>
      <c r="CZR20" s="9"/>
      <c r="CZW20" s="9"/>
      <c r="DAB20" s="9"/>
      <c r="DAG20" s="9"/>
      <c r="DAL20" s="9"/>
      <c r="DAQ20" s="9"/>
      <c r="DAV20" s="9"/>
      <c r="DBA20" s="9"/>
      <c r="DBF20" s="9"/>
      <c r="DBK20" s="9"/>
      <c r="DBP20" s="9"/>
      <c r="DBU20" s="9"/>
      <c r="DBZ20" s="9"/>
      <c r="DCE20" s="9"/>
      <c r="DCJ20" s="9"/>
      <c r="DCO20" s="9"/>
      <c r="DCT20" s="9"/>
      <c r="DCY20" s="9"/>
      <c r="DDD20" s="9"/>
      <c r="DDI20" s="9"/>
      <c r="DDN20" s="9"/>
      <c r="DDS20" s="9"/>
      <c r="DDX20" s="9"/>
      <c r="DEC20" s="9"/>
      <c r="DEH20" s="9"/>
      <c r="DEM20" s="9"/>
      <c r="DER20" s="9"/>
      <c r="DEW20" s="9"/>
      <c r="DFB20" s="9"/>
      <c r="DFG20" s="9"/>
      <c r="DFL20" s="9"/>
      <c r="DFQ20" s="9"/>
      <c r="DFV20" s="9"/>
      <c r="DGA20" s="9"/>
      <c r="DGF20" s="9"/>
      <c r="DGK20" s="9"/>
      <c r="DGP20" s="9"/>
      <c r="DGU20" s="9"/>
      <c r="DGZ20" s="9"/>
      <c r="DHE20" s="9"/>
      <c r="DHJ20" s="9"/>
      <c r="DHO20" s="9"/>
      <c r="DHT20" s="9"/>
      <c r="DHY20" s="9"/>
      <c r="DID20" s="9"/>
      <c r="DII20" s="9"/>
      <c r="DIN20" s="9"/>
      <c r="DIS20" s="9"/>
      <c r="DIX20" s="9"/>
      <c r="DJC20" s="9"/>
      <c r="DJH20" s="9"/>
      <c r="DJM20" s="9"/>
      <c r="DJR20" s="9"/>
      <c r="DJW20" s="9"/>
      <c r="DKB20" s="9"/>
      <c r="DKG20" s="9"/>
      <c r="DKL20" s="9"/>
      <c r="DKQ20" s="9"/>
      <c r="DKV20" s="9"/>
      <c r="DLA20" s="9"/>
      <c r="DLF20" s="9"/>
      <c r="DLK20" s="9"/>
      <c r="DLP20" s="9"/>
      <c r="DLU20" s="9"/>
      <c r="DLZ20" s="9"/>
      <c r="DME20" s="9"/>
      <c r="DMJ20" s="9"/>
      <c r="DMO20" s="9"/>
      <c r="DMT20" s="9"/>
      <c r="DMY20" s="9"/>
      <c r="DND20" s="9"/>
      <c r="DNI20" s="9"/>
      <c r="DNN20" s="9"/>
      <c r="DNS20" s="9"/>
      <c r="DNX20" s="9"/>
      <c r="DOC20" s="9"/>
      <c r="DOH20" s="9"/>
      <c r="DOM20" s="9"/>
      <c r="DOR20" s="9"/>
      <c r="DOW20" s="9"/>
      <c r="DPB20" s="9"/>
      <c r="DPG20" s="9"/>
      <c r="DPL20" s="9"/>
      <c r="DPQ20" s="9"/>
      <c r="DPV20" s="9"/>
      <c r="DQA20" s="9"/>
      <c r="DQF20" s="9"/>
      <c r="DQK20" s="9"/>
      <c r="DQP20" s="9"/>
      <c r="DQU20" s="9"/>
      <c r="DQZ20" s="9"/>
      <c r="DRE20" s="9"/>
      <c r="DRJ20" s="9"/>
      <c r="DRO20" s="9"/>
      <c r="DRT20" s="9"/>
      <c r="DRY20" s="9"/>
      <c r="DSD20" s="9"/>
      <c r="DSI20" s="9"/>
      <c r="DSN20" s="9"/>
      <c r="DSS20" s="9"/>
      <c r="DSX20" s="9"/>
      <c r="DTC20" s="9"/>
      <c r="DTH20" s="9"/>
      <c r="DTM20" s="9"/>
      <c r="DTR20" s="9"/>
      <c r="DTW20" s="9"/>
      <c r="DUB20" s="9"/>
      <c r="DUG20" s="9"/>
      <c r="DUL20" s="9"/>
      <c r="DUQ20" s="9"/>
      <c r="DUV20" s="9"/>
      <c r="DVA20" s="9"/>
      <c r="DVF20" s="9"/>
      <c r="DVK20" s="9"/>
      <c r="DVP20" s="9"/>
      <c r="DVU20" s="9"/>
      <c r="DVZ20" s="9"/>
      <c r="DWE20" s="9"/>
      <c r="DWJ20" s="9"/>
      <c r="DWO20" s="9"/>
      <c r="DWT20" s="9"/>
      <c r="DWY20" s="9"/>
      <c r="DXD20" s="9"/>
      <c r="DXI20" s="9"/>
      <c r="DXN20" s="9"/>
      <c r="DXS20" s="9"/>
      <c r="DXX20" s="9"/>
      <c r="DYC20" s="9"/>
      <c r="DYH20" s="9"/>
      <c r="DYM20" s="9"/>
      <c r="DYR20" s="9"/>
      <c r="DYW20" s="9"/>
      <c r="DZB20" s="9"/>
      <c r="DZG20" s="9"/>
      <c r="DZL20" s="9"/>
      <c r="DZQ20" s="9"/>
      <c r="DZV20" s="9"/>
      <c r="EAA20" s="9"/>
      <c r="EAF20" s="9"/>
      <c r="EAK20" s="9"/>
      <c r="EAP20" s="9"/>
      <c r="EAU20" s="9"/>
      <c r="EAZ20" s="9"/>
      <c r="EBE20" s="9"/>
      <c r="EBJ20" s="9"/>
      <c r="EBO20" s="9"/>
      <c r="EBT20" s="9"/>
      <c r="EBY20" s="9"/>
      <c r="ECD20" s="9"/>
      <c r="ECI20" s="9"/>
      <c r="ECN20" s="9"/>
      <c r="ECS20" s="9"/>
      <c r="ECX20" s="9"/>
      <c r="EDC20" s="9"/>
      <c r="EDH20" s="9"/>
      <c r="EDM20" s="9"/>
      <c r="EDR20" s="9"/>
      <c r="EDW20" s="9"/>
      <c r="EEB20" s="9"/>
      <c r="EEG20" s="9"/>
      <c r="EEL20" s="9"/>
      <c r="EEQ20" s="9"/>
      <c r="EEV20" s="9"/>
      <c r="EFA20" s="9"/>
      <c r="EFF20" s="9"/>
      <c r="EFK20" s="9"/>
      <c r="EFP20" s="9"/>
      <c r="EFU20" s="9"/>
      <c r="EFZ20" s="9"/>
      <c r="EGE20" s="9"/>
      <c r="EGJ20" s="9"/>
      <c r="EGO20" s="9"/>
      <c r="EGT20" s="9"/>
      <c r="EGY20" s="9"/>
      <c r="EHD20" s="9"/>
      <c r="EHI20" s="9"/>
      <c r="EHN20" s="9"/>
      <c r="EHS20" s="9"/>
      <c r="EHX20" s="9"/>
      <c r="EIC20" s="9"/>
      <c r="EIH20" s="9"/>
      <c r="EIM20" s="9"/>
      <c r="EIR20" s="9"/>
      <c r="EIW20" s="9"/>
      <c r="EJB20" s="9"/>
      <c r="EJG20" s="9"/>
      <c r="EJL20" s="9"/>
      <c r="EJQ20" s="9"/>
      <c r="EJV20" s="9"/>
      <c r="EKA20" s="9"/>
      <c r="EKF20" s="9"/>
      <c r="EKK20" s="9"/>
      <c r="EKP20" s="9"/>
      <c r="EKU20" s="9"/>
      <c r="EKZ20" s="9"/>
      <c r="ELE20" s="9"/>
      <c r="ELJ20" s="9"/>
      <c r="ELO20" s="9"/>
      <c r="ELT20" s="9"/>
      <c r="ELY20" s="9"/>
      <c r="EMD20" s="9"/>
      <c r="EMI20" s="9"/>
      <c r="EMN20" s="9"/>
      <c r="EMS20" s="9"/>
      <c r="EMX20" s="9"/>
      <c r="ENC20" s="9"/>
      <c r="ENH20" s="9"/>
      <c r="ENM20" s="9"/>
      <c r="ENR20" s="9"/>
      <c r="ENW20" s="9"/>
      <c r="EOB20" s="9"/>
      <c r="EOG20" s="9"/>
      <c r="EOL20" s="9"/>
      <c r="EOQ20" s="9"/>
      <c r="EOV20" s="9"/>
      <c r="EPA20" s="9"/>
      <c r="EPF20" s="9"/>
      <c r="EPK20" s="9"/>
      <c r="EPP20" s="9"/>
      <c r="EPU20" s="9"/>
      <c r="EPZ20" s="9"/>
      <c r="EQE20" s="9"/>
      <c r="EQJ20" s="9"/>
      <c r="EQO20" s="9"/>
      <c r="EQT20" s="9"/>
      <c r="EQY20" s="9"/>
      <c r="ERD20" s="9"/>
      <c r="ERI20" s="9"/>
      <c r="ERN20" s="9"/>
      <c r="ERS20" s="9"/>
      <c r="ERX20" s="9"/>
      <c r="ESC20" s="9"/>
      <c r="ESH20" s="9"/>
      <c r="ESM20" s="9"/>
      <c r="ESR20" s="9"/>
      <c r="ESW20" s="9"/>
      <c r="ETB20" s="9"/>
      <c r="ETG20" s="9"/>
      <c r="ETL20" s="9"/>
      <c r="ETQ20" s="9"/>
      <c r="ETV20" s="9"/>
      <c r="EUA20" s="9"/>
      <c r="EUF20" s="9"/>
      <c r="EUK20" s="9"/>
      <c r="EUP20" s="9"/>
      <c r="EUU20" s="9"/>
      <c r="EUZ20" s="9"/>
      <c r="EVE20" s="9"/>
      <c r="EVJ20" s="9"/>
      <c r="EVO20" s="9"/>
      <c r="EVT20" s="9"/>
      <c r="EVY20" s="9"/>
      <c r="EWD20" s="9"/>
      <c r="EWI20" s="9"/>
      <c r="EWN20" s="9"/>
      <c r="EWS20" s="9"/>
      <c r="EWX20" s="9"/>
      <c r="EXC20" s="9"/>
      <c r="EXH20" s="9"/>
      <c r="EXM20" s="9"/>
      <c r="EXR20" s="9"/>
      <c r="EXW20" s="9"/>
      <c r="EYB20" s="9"/>
      <c r="EYG20" s="9"/>
      <c r="EYL20" s="9"/>
      <c r="EYQ20" s="9"/>
      <c r="EYV20" s="9"/>
      <c r="EZA20" s="9"/>
      <c r="EZF20" s="9"/>
      <c r="EZK20" s="9"/>
      <c r="EZP20" s="9"/>
      <c r="EZU20" s="9"/>
      <c r="EZZ20" s="9"/>
      <c r="FAE20" s="9"/>
      <c r="FAJ20" s="9"/>
      <c r="FAO20" s="9"/>
      <c r="FAT20" s="9"/>
      <c r="FAY20" s="9"/>
      <c r="FBD20" s="9"/>
      <c r="FBI20" s="9"/>
      <c r="FBN20" s="9"/>
      <c r="FBS20" s="9"/>
      <c r="FBX20" s="9"/>
      <c r="FCC20" s="9"/>
      <c r="FCH20" s="9"/>
      <c r="FCM20" s="9"/>
      <c r="FCR20" s="9"/>
      <c r="FCW20" s="9"/>
      <c r="FDB20" s="9"/>
      <c r="FDG20" s="9"/>
      <c r="FDL20" s="9"/>
      <c r="FDQ20" s="9"/>
      <c r="FDV20" s="9"/>
      <c r="FEA20" s="9"/>
      <c r="FEF20" s="9"/>
      <c r="FEK20" s="9"/>
      <c r="FEP20" s="9"/>
      <c r="FEU20" s="9"/>
      <c r="FEZ20" s="9"/>
      <c r="FFE20" s="9"/>
      <c r="FFJ20" s="9"/>
      <c r="FFO20" s="9"/>
      <c r="FFT20" s="9"/>
      <c r="FFY20" s="9"/>
      <c r="FGD20" s="9"/>
      <c r="FGI20" s="9"/>
      <c r="FGN20" s="9"/>
      <c r="FGS20" s="9"/>
      <c r="FGX20" s="9"/>
      <c r="FHC20" s="9"/>
      <c r="FHH20" s="9"/>
      <c r="FHM20" s="9"/>
      <c r="FHR20" s="9"/>
      <c r="FHW20" s="9"/>
      <c r="FIB20" s="9"/>
      <c r="FIG20" s="9"/>
      <c r="FIL20" s="9"/>
      <c r="FIQ20" s="9"/>
      <c r="FIV20" s="9"/>
      <c r="FJA20" s="9"/>
      <c r="FJF20" s="9"/>
      <c r="FJK20" s="9"/>
      <c r="FJP20" s="9"/>
      <c r="FJU20" s="9"/>
      <c r="FJZ20" s="9"/>
      <c r="FKE20" s="9"/>
      <c r="FKJ20" s="9"/>
      <c r="FKO20" s="9"/>
      <c r="FKT20" s="9"/>
      <c r="FKY20" s="9"/>
      <c r="FLD20" s="9"/>
      <c r="FLI20" s="9"/>
      <c r="FLN20" s="9"/>
      <c r="FLS20" s="9"/>
      <c r="FLX20" s="9"/>
      <c r="FMC20" s="9"/>
      <c r="FMH20" s="9"/>
      <c r="FMM20" s="9"/>
      <c r="FMR20" s="9"/>
      <c r="FMW20" s="9"/>
      <c r="FNB20" s="9"/>
      <c r="FNG20" s="9"/>
      <c r="FNL20" s="9"/>
      <c r="FNQ20" s="9"/>
      <c r="FNV20" s="9"/>
      <c r="FOA20" s="9"/>
      <c r="FOF20" s="9"/>
      <c r="FOK20" s="9"/>
      <c r="FOP20" s="9"/>
      <c r="FOU20" s="9"/>
      <c r="FOZ20" s="9"/>
      <c r="FPE20" s="9"/>
      <c r="FPJ20" s="9"/>
      <c r="FPO20" s="9"/>
      <c r="FPT20" s="9"/>
      <c r="FPY20" s="9"/>
      <c r="FQD20" s="9"/>
      <c r="FQI20" s="9"/>
      <c r="FQN20" s="9"/>
      <c r="FQS20" s="9"/>
      <c r="FQX20" s="9"/>
      <c r="FRC20" s="9"/>
      <c r="FRH20" s="9"/>
      <c r="FRM20" s="9"/>
      <c r="FRR20" s="9"/>
      <c r="FRW20" s="9"/>
      <c r="FSB20" s="9"/>
      <c r="FSG20" s="9"/>
      <c r="FSL20" s="9"/>
      <c r="FSQ20" s="9"/>
      <c r="FSV20" s="9"/>
      <c r="FTA20" s="9"/>
      <c r="FTF20" s="9"/>
      <c r="FTK20" s="9"/>
      <c r="FTP20" s="9"/>
      <c r="FTU20" s="9"/>
      <c r="FTZ20" s="9"/>
      <c r="FUE20" s="9"/>
      <c r="FUJ20" s="9"/>
      <c r="FUO20" s="9"/>
      <c r="FUT20" s="9"/>
      <c r="FUY20" s="9"/>
      <c r="FVD20" s="9"/>
      <c r="FVI20" s="9"/>
      <c r="FVN20" s="9"/>
      <c r="FVS20" s="9"/>
      <c r="FVX20" s="9"/>
      <c r="FWC20" s="9"/>
      <c r="FWH20" s="9"/>
      <c r="FWM20" s="9"/>
      <c r="FWR20" s="9"/>
      <c r="FWW20" s="9"/>
      <c r="FXB20" s="9"/>
      <c r="FXG20" s="9"/>
      <c r="FXL20" s="9"/>
      <c r="FXQ20" s="9"/>
      <c r="FXV20" s="9"/>
      <c r="FYA20" s="9"/>
      <c r="FYF20" s="9"/>
      <c r="FYK20" s="9"/>
      <c r="FYP20" s="9"/>
      <c r="FYU20" s="9"/>
      <c r="FYZ20" s="9"/>
      <c r="FZE20" s="9"/>
      <c r="FZJ20" s="9"/>
      <c r="FZO20" s="9"/>
      <c r="FZT20" s="9"/>
      <c r="FZY20" s="9"/>
      <c r="GAD20" s="9"/>
      <c r="GAI20" s="9"/>
      <c r="GAN20" s="9"/>
      <c r="GAS20" s="9"/>
      <c r="GAX20" s="9"/>
      <c r="GBC20" s="9"/>
      <c r="GBH20" s="9"/>
      <c r="GBM20" s="9"/>
      <c r="GBR20" s="9"/>
      <c r="GBW20" s="9"/>
      <c r="GCB20" s="9"/>
      <c r="GCG20" s="9"/>
      <c r="GCL20" s="9"/>
      <c r="GCQ20" s="9"/>
      <c r="GCV20" s="9"/>
      <c r="GDA20" s="9"/>
      <c r="GDF20" s="9"/>
      <c r="GDK20" s="9"/>
      <c r="GDP20" s="9"/>
      <c r="GDU20" s="9"/>
      <c r="GDZ20" s="9"/>
      <c r="GEE20" s="9"/>
      <c r="GEJ20" s="9"/>
      <c r="GEO20" s="9"/>
      <c r="GET20" s="9"/>
      <c r="GEY20" s="9"/>
      <c r="GFD20" s="9"/>
      <c r="GFI20" s="9"/>
      <c r="GFN20" s="9"/>
      <c r="GFS20" s="9"/>
      <c r="GFX20" s="9"/>
      <c r="GGC20" s="9"/>
      <c r="GGH20" s="9"/>
      <c r="GGM20" s="9"/>
      <c r="GGR20" s="9"/>
      <c r="GGW20" s="9"/>
      <c r="GHB20" s="9"/>
      <c r="GHG20" s="9"/>
      <c r="GHL20" s="9"/>
      <c r="GHQ20" s="9"/>
      <c r="GHV20" s="9"/>
      <c r="GIA20" s="9"/>
      <c r="GIF20" s="9"/>
      <c r="GIK20" s="9"/>
      <c r="GIP20" s="9"/>
      <c r="GIU20" s="9"/>
      <c r="GIZ20" s="9"/>
      <c r="GJE20" s="9"/>
      <c r="GJJ20" s="9"/>
      <c r="GJO20" s="9"/>
      <c r="GJT20" s="9"/>
      <c r="GJY20" s="9"/>
      <c r="GKD20" s="9"/>
      <c r="GKI20" s="9"/>
      <c r="GKN20" s="9"/>
      <c r="GKS20" s="9"/>
      <c r="GKX20" s="9"/>
      <c r="GLC20" s="9"/>
      <c r="GLH20" s="9"/>
      <c r="GLM20" s="9"/>
      <c r="GLR20" s="9"/>
      <c r="GLW20" s="9"/>
      <c r="GMB20" s="9"/>
      <c r="GMG20" s="9"/>
      <c r="GML20" s="9"/>
      <c r="GMQ20" s="9"/>
      <c r="GMV20" s="9"/>
      <c r="GNA20" s="9"/>
      <c r="GNF20" s="9"/>
      <c r="GNK20" s="9"/>
      <c r="GNP20" s="9"/>
      <c r="GNU20" s="9"/>
      <c r="GNZ20" s="9"/>
      <c r="GOE20" s="9"/>
      <c r="GOJ20" s="9"/>
      <c r="GOO20" s="9"/>
      <c r="GOT20" s="9"/>
      <c r="GOY20" s="9"/>
      <c r="GPD20" s="9"/>
      <c r="GPI20" s="9"/>
      <c r="GPN20" s="9"/>
      <c r="GPS20" s="9"/>
      <c r="GPX20" s="9"/>
      <c r="GQC20" s="9"/>
      <c r="GQH20" s="9"/>
      <c r="GQM20" s="9"/>
      <c r="GQR20" s="9"/>
      <c r="GQW20" s="9"/>
      <c r="GRB20" s="9"/>
      <c r="GRG20" s="9"/>
      <c r="GRL20" s="9"/>
      <c r="GRQ20" s="9"/>
      <c r="GRV20" s="9"/>
      <c r="GSA20" s="9"/>
      <c r="GSF20" s="9"/>
      <c r="GSK20" s="9"/>
      <c r="GSP20" s="9"/>
      <c r="GSU20" s="9"/>
      <c r="GSZ20" s="9"/>
      <c r="GTE20" s="9"/>
      <c r="GTJ20" s="9"/>
      <c r="GTO20" s="9"/>
      <c r="GTT20" s="9"/>
      <c r="GTY20" s="9"/>
      <c r="GUD20" s="9"/>
      <c r="GUI20" s="9"/>
      <c r="GUN20" s="9"/>
      <c r="GUS20" s="9"/>
      <c r="GUX20" s="9"/>
      <c r="GVC20" s="9"/>
      <c r="GVH20" s="9"/>
      <c r="GVM20" s="9"/>
      <c r="GVR20" s="9"/>
      <c r="GVW20" s="9"/>
      <c r="GWB20" s="9"/>
      <c r="GWG20" s="9"/>
      <c r="GWL20" s="9"/>
      <c r="GWQ20" s="9"/>
      <c r="GWV20" s="9"/>
      <c r="GXA20" s="9"/>
      <c r="GXF20" s="9"/>
      <c r="GXK20" s="9"/>
      <c r="GXP20" s="9"/>
      <c r="GXU20" s="9"/>
      <c r="GXZ20" s="9"/>
      <c r="GYE20" s="9"/>
      <c r="GYJ20" s="9"/>
      <c r="GYO20" s="9"/>
      <c r="GYT20" s="9"/>
      <c r="GYY20" s="9"/>
      <c r="GZD20" s="9"/>
      <c r="GZI20" s="9"/>
      <c r="GZN20" s="9"/>
      <c r="GZS20" s="9"/>
      <c r="GZX20" s="9"/>
      <c r="HAC20" s="9"/>
      <c r="HAH20" s="9"/>
      <c r="HAM20" s="9"/>
      <c r="HAR20" s="9"/>
      <c r="HAW20" s="9"/>
      <c r="HBB20" s="9"/>
      <c r="HBG20" s="9"/>
      <c r="HBL20" s="9"/>
      <c r="HBQ20" s="9"/>
      <c r="HBV20" s="9"/>
      <c r="HCA20" s="9"/>
      <c r="HCF20" s="9"/>
      <c r="HCK20" s="9"/>
      <c r="HCP20" s="9"/>
      <c r="HCU20" s="9"/>
      <c r="HCZ20" s="9"/>
      <c r="HDE20" s="9"/>
      <c r="HDJ20" s="9"/>
      <c r="HDO20" s="9"/>
      <c r="HDT20" s="9"/>
      <c r="HDY20" s="9"/>
      <c r="HED20" s="9"/>
      <c r="HEI20" s="9"/>
      <c r="HEN20" s="9"/>
      <c r="HES20" s="9"/>
      <c r="HEX20" s="9"/>
      <c r="HFC20" s="9"/>
      <c r="HFH20" s="9"/>
      <c r="HFM20" s="9"/>
      <c r="HFR20" s="9"/>
      <c r="HFW20" s="9"/>
      <c r="HGB20" s="9"/>
      <c r="HGG20" s="9"/>
      <c r="HGL20" s="9"/>
      <c r="HGQ20" s="9"/>
      <c r="HGV20" s="9"/>
      <c r="HHA20" s="9"/>
      <c r="HHF20" s="9"/>
      <c r="HHK20" s="9"/>
      <c r="HHP20" s="9"/>
      <c r="HHU20" s="9"/>
      <c r="HHZ20" s="9"/>
      <c r="HIE20" s="9"/>
      <c r="HIJ20" s="9"/>
      <c r="HIO20" s="9"/>
      <c r="HIT20" s="9"/>
      <c r="HIY20" s="9"/>
      <c r="HJD20" s="9"/>
      <c r="HJI20" s="9"/>
      <c r="HJN20" s="9"/>
      <c r="HJS20" s="9"/>
      <c r="HJX20" s="9"/>
      <c r="HKC20" s="9"/>
      <c r="HKH20" s="9"/>
      <c r="HKM20" s="9"/>
      <c r="HKR20" s="9"/>
      <c r="HKW20" s="9"/>
      <c r="HLB20" s="9"/>
      <c r="HLG20" s="9"/>
      <c r="HLL20" s="9"/>
      <c r="HLQ20" s="9"/>
      <c r="HLV20" s="9"/>
      <c r="HMA20" s="9"/>
      <c r="HMF20" s="9"/>
      <c r="HMK20" s="9"/>
      <c r="HMP20" s="9"/>
      <c r="HMU20" s="9"/>
      <c r="HMZ20" s="9"/>
      <c r="HNE20" s="9"/>
      <c r="HNJ20" s="9"/>
      <c r="HNO20" s="9"/>
      <c r="HNT20" s="9"/>
      <c r="HNY20" s="9"/>
      <c r="HOD20" s="9"/>
      <c r="HOI20" s="9"/>
      <c r="HON20" s="9"/>
      <c r="HOS20" s="9"/>
      <c r="HOX20" s="9"/>
      <c r="HPC20" s="9"/>
      <c r="HPH20" s="9"/>
      <c r="HPM20" s="9"/>
      <c r="HPR20" s="9"/>
      <c r="HPW20" s="9"/>
      <c r="HQB20" s="9"/>
      <c r="HQG20" s="9"/>
      <c r="HQL20" s="9"/>
      <c r="HQQ20" s="9"/>
      <c r="HQV20" s="9"/>
      <c r="HRA20" s="9"/>
      <c r="HRF20" s="9"/>
      <c r="HRK20" s="9"/>
      <c r="HRP20" s="9"/>
      <c r="HRU20" s="9"/>
      <c r="HRZ20" s="9"/>
      <c r="HSE20" s="9"/>
      <c r="HSJ20" s="9"/>
      <c r="HSO20" s="9"/>
      <c r="HST20" s="9"/>
      <c r="HSY20" s="9"/>
      <c r="HTD20" s="9"/>
      <c r="HTI20" s="9"/>
      <c r="HTN20" s="9"/>
      <c r="HTS20" s="9"/>
      <c r="HTX20" s="9"/>
      <c r="HUC20" s="9"/>
      <c r="HUH20" s="9"/>
      <c r="HUM20" s="9"/>
      <c r="HUR20" s="9"/>
      <c r="HUW20" s="9"/>
      <c r="HVB20" s="9"/>
      <c r="HVG20" s="9"/>
      <c r="HVL20" s="9"/>
      <c r="HVQ20" s="9"/>
      <c r="HVV20" s="9"/>
      <c r="HWA20" s="9"/>
      <c r="HWF20" s="9"/>
      <c r="HWK20" s="9"/>
      <c r="HWP20" s="9"/>
      <c r="HWU20" s="9"/>
      <c r="HWZ20" s="9"/>
      <c r="HXE20" s="9"/>
      <c r="HXJ20" s="9"/>
      <c r="HXO20" s="9"/>
      <c r="HXT20" s="9"/>
      <c r="HXY20" s="9"/>
      <c r="HYD20" s="9"/>
      <c r="HYI20" s="9"/>
      <c r="HYN20" s="9"/>
      <c r="HYS20" s="9"/>
      <c r="HYX20" s="9"/>
      <c r="HZC20" s="9"/>
      <c r="HZH20" s="9"/>
      <c r="HZM20" s="9"/>
      <c r="HZR20" s="9"/>
      <c r="HZW20" s="9"/>
      <c r="IAB20" s="9"/>
      <c r="IAG20" s="9"/>
      <c r="IAL20" s="9"/>
      <c r="IAQ20" s="9"/>
      <c r="IAV20" s="9"/>
      <c r="IBA20" s="9"/>
      <c r="IBF20" s="9"/>
      <c r="IBK20" s="9"/>
      <c r="IBP20" s="9"/>
      <c r="IBU20" s="9"/>
      <c r="IBZ20" s="9"/>
      <c r="ICE20" s="9"/>
      <c r="ICJ20" s="9"/>
      <c r="ICO20" s="9"/>
      <c r="ICT20" s="9"/>
      <c r="ICY20" s="9"/>
      <c r="IDD20" s="9"/>
      <c r="IDI20" s="9"/>
      <c r="IDN20" s="9"/>
      <c r="IDS20" s="9"/>
      <c r="IDX20" s="9"/>
      <c r="IEC20" s="9"/>
      <c r="IEH20" s="9"/>
      <c r="IEM20" s="9"/>
      <c r="IER20" s="9"/>
      <c r="IEW20" s="9"/>
      <c r="IFB20" s="9"/>
      <c r="IFG20" s="9"/>
      <c r="IFL20" s="9"/>
      <c r="IFQ20" s="9"/>
      <c r="IFV20" s="9"/>
      <c r="IGA20" s="9"/>
      <c r="IGF20" s="9"/>
      <c r="IGK20" s="9"/>
      <c r="IGP20" s="9"/>
      <c r="IGU20" s="9"/>
      <c r="IGZ20" s="9"/>
      <c r="IHE20" s="9"/>
      <c r="IHJ20" s="9"/>
      <c r="IHO20" s="9"/>
      <c r="IHT20" s="9"/>
      <c r="IHY20" s="9"/>
      <c r="IID20" s="9"/>
      <c r="III20" s="9"/>
      <c r="IIN20" s="9"/>
      <c r="IIS20" s="9"/>
      <c r="IIX20" s="9"/>
      <c r="IJC20" s="9"/>
      <c r="IJH20" s="9"/>
      <c r="IJM20" s="9"/>
      <c r="IJR20" s="9"/>
      <c r="IJW20" s="9"/>
      <c r="IKB20" s="9"/>
      <c r="IKG20" s="9"/>
      <c r="IKL20" s="9"/>
      <c r="IKQ20" s="9"/>
      <c r="IKV20" s="9"/>
      <c r="ILA20" s="9"/>
      <c r="ILF20" s="9"/>
      <c r="ILK20" s="9"/>
      <c r="ILP20" s="9"/>
      <c r="ILU20" s="9"/>
      <c r="ILZ20" s="9"/>
      <c r="IME20" s="9"/>
      <c r="IMJ20" s="9"/>
      <c r="IMO20" s="9"/>
      <c r="IMT20" s="9"/>
      <c r="IMY20" s="9"/>
      <c r="IND20" s="9"/>
      <c r="INI20" s="9"/>
      <c r="INN20" s="9"/>
      <c r="INS20" s="9"/>
      <c r="INX20" s="9"/>
      <c r="IOC20" s="9"/>
      <c r="IOH20" s="9"/>
      <c r="IOM20" s="9"/>
      <c r="IOR20" s="9"/>
      <c r="IOW20" s="9"/>
      <c r="IPB20" s="9"/>
      <c r="IPG20" s="9"/>
      <c r="IPL20" s="9"/>
      <c r="IPQ20" s="9"/>
      <c r="IPV20" s="9"/>
      <c r="IQA20" s="9"/>
      <c r="IQF20" s="9"/>
      <c r="IQK20" s="9"/>
      <c r="IQP20" s="9"/>
      <c r="IQU20" s="9"/>
      <c r="IQZ20" s="9"/>
      <c r="IRE20" s="9"/>
      <c r="IRJ20" s="9"/>
      <c r="IRO20" s="9"/>
      <c r="IRT20" s="9"/>
      <c r="IRY20" s="9"/>
      <c r="ISD20" s="9"/>
      <c r="ISI20" s="9"/>
      <c r="ISN20" s="9"/>
      <c r="ISS20" s="9"/>
      <c r="ISX20" s="9"/>
      <c r="ITC20" s="9"/>
      <c r="ITH20" s="9"/>
      <c r="ITM20" s="9"/>
      <c r="ITR20" s="9"/>
      <c r="ITW20" s="9"/>
      <c r="IUB20" s="9"/>
      <c r="IUG20" s="9"/>
      <c r="IUL20" s="9"/>
      <c r="IUQ20" s="9"/>
      <c r="IUV20" s="9"/>
      <c r="IVA20" s="9"/>
      <c r="IVF20" s="9"/>
      <c r="IVK20" s="9"/>
      <c r="IVP20" s="9"/>
      <c r="IVU20" s="9"/>
      <c r="IVZ20" s="9"/>
      <c r="IWE20" s="9"/>
      <c r="IWJ20" s="9"/>
      <c r="IWO20" s="9"/>
      <c r="IWT20" s="9"/>
      <c r="IWY20" s="9"/>
      <c r="IXD20" s="9"/>
      <c r="IXI20" s="9"/>
      <c r="IXN20" s="9"/>
      <c r="IXS20" s="9"/>
      <c r="IXX20" s="9"/>
      <c r="IYC20" s="9"/>
      <c r="IYH20" s="9"/>
      <c r="IYM20" s="9"/>
      <c r="IYR20" s="9"/>
      <c r="IYW20" s="9"/>
      <c r="IZB20" s="9"/>
      <c r="IZG20" s="9"/>
      <c r="IZL20" s="9"/>
      <c r="IZQ20" s="9"/>
      <c r="IZV20" s="9"/>
      <c r="JAA20" s="9"/>
      <c r="JAF20" s="9"/>
      <c r="JAK20" s="9"/>
      <c r="JAP20" s="9"/>
      <c r="JAU20" s="9"/>
      <c r="JAZ20" s="9"/>
      <c r="JBE20" s="9"/>
      <c r="JBJ20" s="9"/>
      <c r="JBO20" s="9"/>
      <c r="JBT20" s="9"/>
      <c r="JBY20" s="9"/>
      <c r="JCD20" s="9"/>
      <c r="JCI20" s="9"/>
      <c r="JCN20" s="9"/>
      <c r="JCS20" s="9"/>
      <c r="JCX20" s="9"/>
      <c r="JDC20" s="9"/>
      <c r="JDH20" s="9"/>
      <c r="JDM20" s="9"/>
      <c r="JDR20" s="9"/>
      <c r="JDW20" s="9"/>
      <c r="JEB20" s="9"/>
      <c r="JEG20" s="9"/>
      <c r="JEL20" s="9"/>
      <c r="JEQ20" s="9"/>
      <c r="JEV20" s="9"/>
      <c r="JFA20" s="9"/>
      <c r="JFF20" s="9"/>
      <c r="JFK20" s="9"/>
      <c r="JFP20" s="9"/>
      <c r="JFU20" s="9"/>
      <c r="JFZ20" s="9"/>
      <c r="JGE20" s="9"/>
      <c r="JGJ20" s="9"/>
      <c r="JGO20" s="9"/>
      <c r="JGT20" s="9"/>
      <c r="JGY20" s="9"/>
      <c r="JHD20" s="9"/>
      <c r="JHI20" s="9"/>
      <c r="JHN20" s="9"/>
      <c r="JHS20" s="9"/>
      <c r="JHX20" s="9"/>
      <c r="JIC20" s="9"/>
      <c r="JIH20" s="9"/>
      <c r="JIM20" s="9"/>
      <c r="JIR20" s="9"/>
      <c r="JIW20" s="9"/>
      <c r="JJB20" s="9"/>
      <c r="JJG20" s="9"/>
      <c r="JJL20" s="9"/>
      <c r="JJQ20" s="9"/>
      <c r="JJV20" s="9"/>
      <c r="JKA20" s="9"/>
      <c r="JKF20" s="9"/>
      <c r="JKK20" s="9"/>
      <c r="JKP20" s="9"/>
      <c r="JKU20" s="9"/>
      <c r="JKZ20" s="9"/>
      <c r="JLE20" s="9"/>
      <c r="JLJ20" s="9"/>
      <c r="JLO20" s="9"/>
      <c r="JLT20" s="9"/>
      <c r="JLY20" s="9"/>
      <c r="JMD20" s="9"/>
      <c r="JMI20" s="9"/>
      <c r="JMN20" s="9"/>
      <c r="JMS20" s="9"/>
      <c r="JMX20" s="9"/>
      <c r="JNC20" s="9"/>
      <c r="JNH20" s="9"/>
      <c r="JNM20" s="9"/>
      <c r="JNR20" s="9"/>
      <c r="JNW20" s="9"/>
      <c r="JOB20" s="9"/>
      <c r="JOG20" s="9"/>
      <c r="JOL20" s="9"/>
      <c r="JOQ20" s="9"/>
      <c r="JOV20" s="9"/>
      <c r="JPA20" s="9"/>
      <c r="JPF20" s="9"/>
      <c r="JPK20" s="9"/>
      <c r="JPP20" s="9"/>
      <c r="JPU20" s="9"/>
      <c r="JPZ20" s="9"/>
      <c r="JQE20" s="9"/>
      <c r="JQJ20" s="9"/>
      <c r="JQO20" s="9"/>
      <c r="JQT20" s="9"/>
      <c r="JQY20" s="9"/>
      <c r="JRD20" s="9"/>
      <c r="JRI20" s="9"/>
      <c r="JRN20" s="9"/>
      <c r="JRS20" s="9"/>
      <c r="JRX20" s="9"/>
      <c r="JSC20" s="9"/>
      <c r="JSH20" s="9"/>
      <c r="JSM20" s="9"/>
      <c r="JSR20" s="9"/>
      <c r="JSW20" s="9"/>
      <c r="JTB20" s="9"/>
      <c r="JTG20" s="9"/>
      <c r="JTL20" s="9"/>
      <c r="JTQ20" s="9"/>
      <c r="JTV20" s="9"/>
      <c r="JUA20" s="9"/>
      <c r="JUF20" s="9"/>
      <c r="JUK20" s="9"/>
      <c r="JUP20" s="9"/>
      <c r="JUU20" s="9"/>
      <c r="JUZ20" s="9"/>
      <c r="JVE20" s="9"/>
      <c r="JVJ20" s="9"/>
      <c r="JVO20" s="9"/>
      <c r="JVT20" s="9"/>
      <c r="JVY20" s="9"/>
      <c r="JWD20" s="9"/>
      <c r="JWI20" s="9"/>
      <c r="JWN20" s="9"/>
      <c r="JWS20" s="9"/>
      <c r="JWX20" s="9"/>
      <c r="JXC20" s="9"/>
      <c r="JXH20" s="9"/>
      <c r="JXM20" s="9"/>
      <c r="JXR20" s="9"/>
      <c r="JXW20" s="9"/>
      <c r="JYB20" s="9"/>
      <c r="JYG20" s="9"/>
      <c r="JYL20" s="9"/>
      <c r="JYQ20" s="9"/>
      <c r="JYV20" s="9"/>
      <c r="JZA20" s="9"/>
      <c r="JZF20" s="9"/>
      <c r="JZK20" s="9"/>
      <c r="JZP20" s="9"/>
      <c r="JZU20" s="9"/>
      <c r="JZZ20" s="9"/>
      <c r="KAE20" s="9"/>
      <c r="KAJ20" s="9"/>
      <c r="KAO20" s="9"/>
      <c r="KAT20" s="9"/>
      <c r="KAY20" s="9"/>
      <c r="KBD20" s="9"/>
      <c r="KBI20" s="9"/>
      <c r="KBN20" s="9"/>
      <c r="KBS20" s="9"/>
      <c r="KBX20" s="9"/>
      <c r="KCC20" s="9"/>
      <c r="KCH20" s="9"/>
      <c r="KCM20" s="9"/>
      <c r="KCR20" s="9"/>
      <c r="KCW20" s="9"/>
      <c r="KDB20" s="9"/>
      <c r="KDG20" s="9"/>
      <c r="KDL20" s="9"/>
      <c r="KDQ20" s="9"/>
      <c r="KDV20" s="9"/>
      <c r="KEA20" s="9"/>
      <c r="KEF20" s="9"/>
      <c r="KEK20" s="9"/>
      <c r="KEP20" s="9"/>
      <c r="KEU20" s="9"/>
      <c r="KEZ20" s="9"/>
      <c r="KFE20" s="9"/>
      <c r="KFJ20" s="9"/>
      <c r="KFO20" s="9"/>
      <c r="KFT20" s="9"/>
      <c r="KFY20" s="9"/>
      <c r="KGD20" s="9"/>
      <c r="KGI20" s="9"/>
      <c r="KGN20" s="9"/>
      <c r="KGS20" s="9"/>
      <c r="KGX20" s="9"/>
      <c r="KHC20" s="9"/>
      <c r="KHH20" s="9"/>
      <c r="KHM20" s="9"/>
      <c r="KHR20" s="9"/>
      <c r="KHW20" s="9"/>
      <c r="KIB20" s="9"/>
      <c r="KIG20" s="9"/>
      <c r="KIL20" s="9"/>
      <c r="KIQ20" s="9"/>
      <c r="KIV20" s="9"/>
      <c r="KJA20" s="9"/>
      <c r="KJF20" s="9"/>
      <c r="KJK20" s="9"/>
      <c r="KJP20" s="9"/>
      <c r="KJU20" s="9"/>
      <c r="KJZ20" s="9"/>
      <c r="KKE20" s="9"/>
      <c r="KKJ20" s="9"/>
      <c r="KKO20" s="9"/>
      <c r="KKT20" s="9"/>
      <c r="KKY20" s="9"/>
      <c r="KLD20" s="9"/>
      <c r="KLI20" s="9"/>
      <c r="KLN20" s="9"/>
      <c r="KLS20" s="9"/>
      <c r="KLX20" s="9"/>
      <c r="KMC20" s="9"/>
      <c r="KMH20" s="9"/>
      <c r="KMM20" s="9"/>
      <c r="KMR20" s="9"/>
      <c r="KMW20" s="9"/>
      <c r="KNB20" s="9"/>
      <c r="KNG20" s="9"/>
      <c r="KNL20" s="9"/>
      <c r="KNQ20" s="9"/>
      <c r="KNV20" s="9"/>
      <c r="KOA20" s="9"/>
      <c r="KOF20" s="9"/>
      <c r="KOK20" s="9"/>
      <c r="KOP20" s="9"/>
      <c r="KOU20" s="9"/>
      <c r="KOZ20" s="9"/>
      <c r="KPE20" s="9"/>
      <c r="KPJ20" s="9"/>
      <c r="KPO20" s="9"/>
      <c r="KPT20" s="9"/>
      <c r="KPY20" s="9"/>
      <c r="KQD20" s="9"/>
      <c r="KQI20" s="9"/>
      <c r="KQN20" s="9"/>
      <c r="KQS20" s="9"/>
      <c r="KQX20" s="9"/>
      <c r="KRC20" s="9"/>
      <c r="KRH20" s="9"/>
      <c r="KRM20" s="9"/>
      <c r="KRR20" s="9"/>
      <c r="KRW20" s="9"/>
      <c r="KSB20" s="9"/>
      <c r="KSG20" s="9"/>
      <c r="KSL20" s="9"/>
      <c r="KSQ20" s="9"/>
      <c r="KSV20" s="9"/>
      <c r="KTA20" s="9"/>
      <c r="KTF20" s="9"/>
      <c r="KTK20" s="9"/>
      <c r="KTP20" s="9"/>
      <c r="KTU20" s="9"/>
      <c r="KTZ20" s="9"/>
      <c r="KUE20" s="9"/>
      <c r="KUJ20" s="9"/>
      <c r="KUO20" s="9"/>
      <c r="KUT20" s="9"/>
      <c r="KUY20" s="9"/>
      <c r="KVD20" s="9"/>
      <c r="KVI20" s="9"/>
      <c r="KVN20" s="9"/>
      <c r="KVS20" s="9"/>
      <c r="KVX20" s="9"/>
      <c r="KWC20" s="9"/>
      <c r="KWH20" s="9"/>
      <c r="KWM20" s="9"/>
      <c r="KWR20" s="9"/>
      <c r="KWW20" s="9"/>
      <c r="KXB20" s="9"/>
      <c r="KXG20" s="9"/>
      <c r="KXL20" s="9"/>
      <c r="KXQ20" s="9"/>
      <c r="KXV20" s="9"/>
      <c r="KYA20" s="9"/>
      <c r="KYF20" s="9"/>
      <c r="KYK20" s="9"/>
      <c r="KYP20" s="9"/>
      <c r="KYU20" s="9"/>
      <c r="KYZ20" s="9"/>
      <c r="KZE20" s="9"/>
      <c r="KZJ20" s="9"/>
      <c r="KZO20" s="9"/>
      <c r="KZT20" s="9"/>
      <c r="KZY20" s="9"/>
      <c r="LAD20" s="9"/>
      <c r="LAI20" s="9"/>
      <c r="LAN20" s="9"/>
      <c r="LAS20" s="9"/>
      <c r="LAX20" s="9"/>
      <c r="LBC20" s="9"/>
      <c r="LBH20" s="9"/>
      <c r="LBM20" s="9"/>
      <c r="LBR20" s="9"/>
      <c r="LBW20" s="9"/>
      <c r="LCB20" s="9"/>
      <c r="LCG20" s="9"/>
      <c r="LCL20" s="9"/>
      <c r="LCQ20" s="9"/>
      <c r="LCV20" s="9"/>
      <c r="LDA20" s="9"/>
      <c r="LDF20" s="9"/>
      <c r="LDK20" s="9"/>
      <c r="LDP20" s="9"/>
      <c r="LDU20" s="9"/>
      <c r="LDZ20" s="9"/>
      <c r="LEE20" s="9"/>
      <c r="LEJ20" s="9"/>
      <c r="LEO20" s="9"/>
      <c r="LET20" s="9"/>
      <c r="LEY20" s="9"/>
      <c r="LFD20" s="9"/>
      <c r="LFI20" s="9"/>
      <c r="LFN20" s="9"/>
      <c r="LFS20" s="9"/>
      <c r="LFX20" s="9"/>
      <c r="LGC20" s="9"/>
      <c r="LGH20" s="9"/>
      <c r="LGM20" s="9"/>
      <c r="LGR20" s="9"/>
      <c r="LGW20" s="9"/>
      <c r="LHB20" s="9"/>
      <c r="LHG20" s="9"/>
      <c r="LHL20" s="9"/>
      <c r="LHQ20" s="9"/>
      <c r="LHV20" s="9"/>
      <c r="LIA20" s="9"/>
      <c r="LIF20" s="9"/>
      <c r="LIK20" s="9"/>
      <c r="LIP20" s="9"/>
      <c r="LIU20" s="9"/>
      <c r="LIZ20" s="9"/>
      <c r="LJE20" s="9"/>
      <c r="LJJ20" s="9"/>
      <c r="LJO20" s="9"/>
      <c r="LJT20" s="9"/>
      <c r="LJY20" s="9"/>
      <c r="LKD20" s="9"/>
      <c r="LKI20" s="9"/>
      <c r="LKN20" s="9"/>
      <c r="LKS20" s="9"/>
      <c r="LKX20" s="9"/>
      <c r="LLC20" s="9"/>
      <c r="LLH20" s="9"/>
      <c r="LLM20" s="9"/>
      <c r="LLR20" s="9"/>
      <c r="LLW20" s="9"/>
      <c r="LMB20" s="9"/>
      <c r="LMG20" s="9"/>
      <c r="LML20" s="9"/>
      <c r="LMQ20" s="9"/>
      <c r="LMV20" s="9"/>
      <c r="LNA20" s="9"/>
      <c r="LNF20" s="9"/>
      <c r="LNK20" s="9"/>
      <c r="LNP20" s="9"/>
      <c r="LNU20" s="9"/>
      <c r="LNZ20" s="9"/>
      <c r="LOE20" s="9"/>
      <c r="LOJ20" s="9"/>
      <c r="LOO20" s="9"/>
      <c r="LOT20" s="9"/>
      <c r="LOY20" s="9"/>
      <c r="LPD20" s="9"/>
      <c r="LPI20" s="9"/>
      <c r="LPN20" s="9"/>
      <c r="LPS20" s="9"/>
      <c r="LPX20" s="9"/>
      <c r="LQC20" s="9"/>
      <c r="LQH20" s="9"/>
      <c r="LQM20" s="9"/>
      <c r="LQR20" s="9"/>
      <c r="LQW20" s="9"/>
      <c r="LRB20" s="9"/>
      <c r="LRG20" s="9"/>
      <c r="LRL20" s="9"/>
      <c r="LRQ20" s="9"/>
      <c r="LRV20" s="9"/>
      <c r="LSA20" s="9"/>
      <c r="LSF20" s="9"/>
      <c r="LSK20" s="9"/>
      <c r="LSP20" s="9"/>
      <c r="LSU20" s="9"/>
      <c r="LSZ20" s="9"/>
      <c r="LTE20" s="9"/>
      <c r="LTJ20" s="9"/>
      <c r="LTO20" s="9"/>
      <c r="LTT20" s="9"/>
      <c r="LTY20" s="9"/>
      <c r="LUD20" s="9"/>
      <c r="LUI20" s="9"/>
      <c r="LUN20" s="9"/>
      <c r="LUS20" s="9"/>
      <c r="LUX20" s="9"/>
      <c r="LVC20" s="9"/>
      <c r="LVH20" s="9"/>
      <c r="LVM20" s="9"/>
      <c r="LVR20" s="9"/>
      <c r="LVW20" s="9"/>
      <c r="LWB20" s="9"/>
      <c r="LWG20" s="9"/>
      <c r="LWL20" s="9"/>
      <c r="LWQ20" s="9"/>
      <c r="LWV20" s="9"/>
      <c r="LXA20" s="9"/>
      <c r="LXF20" s="9"/>
      <c r="LXK20" s="9"/>
      <c r="LXP20" s="9"/>
      <c r="LXU20" s="9"/>
      <c r="LXZ20" s="9"/>
      <c r="LYE20" s="9"/>
      <c r="LYJ20" s="9"/>
      <c r="LYO20" s="9"/>
      <c r="LYT20" s="9"/>
      <c r="LYY20" s="9"/>
      <c r="LZD20" s="9"/>
      <c r="LZI20" s="9"/>
      <c r="LZN20" s="9"/>
      <c r="LZS20" s="9"/>
      <c r="LZX20" s="9"/>
      <c r="MAC20" s="9"/>
      <c r="MAH20" s="9"/>
      <c r="MAM20" s="9"/>
      <c r="MAR20" s="9"/>
      <c r="MAW20" s="9"/>
      <c r="MBB20" s="9"/>
      <c r="MBG20" s="9"/>
      <c r="MBL20" s="9"/>
      <c r="MBQ20" s="9"/>
      <c r="MBV20" s="9"/>
      <c r="MCA20" s="9"/>
      <c r="MCF20" s="9"/>
      <c r="MCK20" s="9"/>
      <c r="MCP20" s="9"/>
      <c r="MCU20" s="9"/>
      <c r="MCZ20" s="9"/>
      <c r="MDE20" s="9"/>
      <c r="MDJ20" s="9"/>
      <c r="MDO20" s="9"/>
      <c r="MDT20" s="9"/>
      <c r="MDY20" s="9"/>
      <c r="MED20" s="9"/>
      <c r="MEI20" s="9"/>
      <c r="MEN20" s="9"/>
      <c r="MES20" s="9"/>
      <c r="MEX20" s="9"/>
      <c r="MFC20" s="9"/>
      <c r="MFH20" s="9"/>
      <c r="MFM20" s="9"/>
      <c r="MFR20" s="9"/>
      <c r="MFW20" s="9"/>
      <c r="MGB20" s="9"/>
      <c r="MGG20" s="9"/>
      <c r="MGL20" s="9"/>
      <c r="MGQ20" s="9"/>
      <c r="MGV20" s="9"/>
      <c r="MHA20" s="9"/>
      <c r="MHF20" s="9"/>
      <c r="MHK20" s="9"/>
      <c r="MHP20" s="9"/>
      <c r="MHU20" s="9"/>
      <c r="MHZ20" s="9"/>
      <c r="MIE20" s="9"/>
      <c r="MIJ20" s="9"/>
      <c r="MIO20" s="9"/>
      <c r="MIT20" s="9"/>
      <c r="MIY20" s="9"/>
      <c r="MJD20" s="9"/>
      <c r="MJI20" s="9"/>
      <c r="MJN20" s="9"/>
      <c r="MJS20" s="9"/>
      <c r="MJX20" s="9"/>
      <c r="MKC20" s="9"/>
      <c r="MKH20" s="9"/>
      <c r="MKM20" s="9"/>
      <c r="MKR20" s="9"/>
      <c r="MKW20" s="9"/>
      <c r="MLB20" s="9"/>
      <c r="MLG20" s="9"/>
      <c r="MLL20" s="9"/>
      <c r="MLQ20" s="9"/>
      <c r="MLV20" s="9"/>
      <c r="MMA20" s="9"/>
      <c r="MMF20" s="9"/>
      <c r="MMK20" s="9"/>
      <c r="MMP20" s="9"/>
      <c r="MMU20" s="9"/>
      <c r="MMZ20" s="9"/>
      <c r="MNE20" s="9"/>
      <c r="MNJ20" s="9"/>
      <c r="MNO20" s="9"/>
      <c r="MNT20" s="9"/>
      <c r="MNY20" s="9"/>
      <c r="MOD20" s="9"/>
      <c r="MOI20" s="9"/>
      <c r="MON20" s="9"/>
      <c r="MOS20" s="9"/>
      <c r="MOX20" s="9"/>
      <c r="MPC20" s="9"/>
      <c r="MPH20" s="9"/>
      <c r="MPM20" s="9"/>
      <c r="MPR20" s="9"/>
      <c r="MPW20" s="9"/>
      <c r="MQB20" s="9"/>
      <c r="MQG20" s="9"/>
      <c r="MQL20" s="9"/>
      <c r="MQQ20" s="9"/>
      <c r="MQV20" s="9"/>
      <c r="MRA20" s="9"/>
      <c r="MRF20" s="9"/>
      <c r="MRK20" s="9"/>
      <c r="MRP20" s="9"/>
      <c r="MRU20" s="9"/>
      <c r="MRZ20" s="9"/>
      <c r="MSE20" s="9"/>
      <c r="MSJ20" s="9"/>
      <c r="MSO20" s="9"/>
      <c r="MST20" s="9"/>
      <c r="MSY20" s="9"/>
      <c r="MTD20" s="9"/>
      <c r="MTI20" s="9"/>
      <c r="MTN20" s="9"/>
      <c r="MTS20" s="9"/>
      <c r="MTX20" s="9"/>
      <c r="MUC20" s="9"/>
      <c r="MUH20" s="9"/>
      <c r="MUM20" s="9"/>
      <c r="MUR20" s="9"/>
      <c r="MUW20" s="9"/>
      <c r="MVB20" s="9"/>
      <c r="MVG20" s="9"/>
      <c r="MVL20" s="9"/>
      <c r="MVQ20" s="9"/>
      <c r="MVV20" s="9"/>
      <c r="MWA20" s="9"/>
      <c r="MWF20" s="9"/>
      <c r="MWK20" s="9"/>
      <c r="MWP20" s="9"/>
      <c r="MWU20" s="9"/>
      <c r="MWZ20" s="9"/>
      <c r="MXE20" s="9"/>
      <c r="MXJ20" s="9"/>
      <c r="MXO20" s="9"/>
      <c r="MXT20" s="9"/>
      <c r="MXY20" s="9"/>
      <c r="MYD20" s="9"/>
      <c r="MYI20" s="9"/>
      <c r="MYN20" s="9"/>
      <c r="MYS20" s="9"/>
      <c r="MYX20" s="9"/>
      <c r="MZC20" s="9"/>
      <c r="MZH20" s="9"/>
      <c r="MZM20" s="9"/>
      <c r="MZR20" s="9"/>
      <c r="MZW20" s="9"/>
      <c r="NAB20" s="9"/>
      <c r="NAG20" s="9"/>
      <c r="NAL20" s="9"/>
      <c r="NAQ20" s="9"/>
      <c r="NAV20" s="9"/>
      <c r="NBA20" s="9"/>
      <c r="NBF20" s="9"/>
      <c r="NBK20" s="9"/>
      <c r="NBP20" s="9"/>
      <c r="NBU20" s="9"/>
      <c r="NBZ20" s="9"/>
      <c r="NCE20" s="9"/>
      <c r="NCJ20" s="9"/>
      <c r="NCO20" s="9"/>
      <c r="NCT20" s="9"/>
      <c r="NCY20" s="9"/>
      <c r="NDD20" s="9"/>
      <c r="NDI20" s="9"/>
      <c r="NDN20" s="9"/>
      <c r="NDS20" s="9"/>
      <c r="NDX20" s="9"/>
      <c r="NEC20" s="9"/>
      <c r="NEH20" s="9"/>
      <c r="NEM20" s="9"/>
      <c r="NER20" s="9"/>
      <c r="NEW20" s="9"/>
      <c r="NFB20" s="9"/>
      <c r="NFG20" s="9"/>
      <c r="NFL20" s="9"/>
      <c r="NFQ20" s="9"/>
      <c r="NFV20" s="9"/>
      <c r="NGA20" s="9"/>
      <c r="NGF20" s="9"/>
      <c r="NGK20" s="9"/>
      <c r="NGP20" s="9"/>
      <c r="NGU20" s="9"/>
      <c r="NGZ20" s="9"/>
      <c r="NHE20" s="9"/>
      <c r="NHJ20" s="9"/>
      <c r="NHO20" s="9"/>
      <c r="NHT20" s="9"/>
      <c r="NHY20" s="9"/>
      <c r="NID20" s="9"/>
      <c r="NII20" s="9"/>
      <c r="NIN20" s="9"/>
      <c r="NIS20" s="9"/>
      <c r="NIX20" s="9"/>
      <c r="NJC20" s="9"/>
      <c r="NJH20" s="9"/>
      <c r="NJM20" s="9"/>
      <c r="NJR20" s="9"/>
      <c r="NJW20" s="9"/>
      <c r="NKB20" s="9"/>
      <c r="NKG20" s="9"/>
      <c r="NKL20" s="9"/>
      <c r="NKQ20" s="9"/>
      <c r="NKV20" s="9"/>
      <c r="NLA20" s="9"/>
      <c r="NLF20" s="9"/>
      <c r="NLK20" s="9"/>
      <c r="NLP20" s="9"/>
      <c r="NLU20" s="9"/>
      <c r="NLZ20" s="9"/>
      <c r="NME20" s="9"/>
      <c r="NMJ20" s="9"/>
      <c r="NMO20" s="9"/>
      <c r="NMT20" s="9"/>
      <c r="NMY20" s="9"/>
      <c r="NND20" s="9"/>
      <c r="NNI20" s="9"/>
      <c r="NNN20" s="9"/>
      <c r="NNS20" s="9"/>
      <c r="NNX20" s="9"/>
      <c r="NOC20" s="9"/>
      <c r="NOH20" s="9"/>
      <c r="NOM20" s="9"/>
      <c r="NOR20" s="9"/>
      <c r="NOW20" s="9"/>
      <c r="NPB20" s="9"/>
      <c r="NPG20" s="9"/>
      <c r="NPL20" s="9"/>
      <c r="NPQ20" s="9"/>
      <c r="NPV20" s="9"/>
      <c r="NQA20" s="9"/>
      <c r="NQF20" s="9"/>
      <c r="NQK20" s="9"/>
      <c r="NQP20" s="9"/>
      <c r="NQU20" s="9"/>
      <c r="NQZ20" s="9"/>
      <c r="NRE20" s="9"/>
      <c r="NRJ20" s="9"/>
      <c r="NRO20" s="9"/>
      <c r="NRT20" s="9"/>
      <c r="NRY20" s="9"/>
      <c r="NSD20" s="9"/>
      <c r="NSI20" s="9"/>
      <c r="NSN20" s="9"/>
      <c r="NSS20" s="9"/>
      <c r="NSX20" s="9"/>
      <c r="NTC20" s="9"/>
      <c r="NTH20" s="9"/>
      <c r="NTM20" s="9"/>
      <c r="NTR20" s="9"/>
      <c r="NTW20" s="9"/>
      <c r="NUB20" s="9"/>
      <c r="NUG20" s="9"/>
      <c r="NUL20" s="9"/>
      <c r="NUQ20" s="9"/>
      <c r="NUV20" s="9"/>
      <c r="NVA20" s="9"/>
      <c r="NVF20" s="9"/>
      <c r="NVK20" s="9"/>
      <c r="NVP20" s="9"/>
      <c r="NVU20" s="9"/>
      <c r="NVZ20" s="9"/>
      <c r="NWE20" s="9"/>
      <c r="NWJ20" s="9"/>
      <c r="NWO20" s="9"/>
      <c r="NWT20" s="9"/>
      <c r="NWY20" s="9"/>
      <c r="NXD20" s="9"/>
      <c r="NXI20" s="9"/>
      <c r="NXN20" s="9"/>
      <c r="NXS20" s="9"/>
      <c r="NXX20" s="9"/>
      <c r="NYC20" s="9"/>
      <c r="NYH20" s="9"/>
      <c r="NYM20" s="9"/>
      <c r="NYR20" s="9"/>
      <c r="NYW20" s="9"/>
      <c r="NZB20" s="9"/>
      <c r="NZG20" s="9"/>
      <c r="NZL20" s="9"/>
      <c r="NZQ20" s="9"/>
      <c r="NZV20" s="9"/>
      <c r="OAA20" s="9"/>
      <c r="OAF20" s="9"/>
      <c r="OAK20" s="9"/>
      <c r="OAP20" s="9"/>
      <c r="OAU20" s="9"/>
      <c r="OAZ20" s="9"/>
      <c r="OBE20" s="9"/>
      <c r="OBJ20" s="9"/>
      <c r="OBO20" s="9"/>
      <c r="OBT20" s="9"/>
      <c r="OBY20" s="9"/>
      <c r="OCD20" s="9"/>
      <c r="OCI20" s="9"/>
      <c r="OCN20" s="9"/>
      <c r="OCS20" s="9"/>
      <c r="OCX20" s="9"/>
      <c r="ODC20" s="9"/>
      <c r="ODH20" s="9"/>
      <c r="ODM20" s="9"/>
      <c r="ODR20" s="9"/>
      <c r="ODW20" s="9"/>
      <c r="OEB20" s="9"/>
      <c r="OEG20" s="9"/>
      <c r="OEL20" s="9"/>
      <c r="OEQ20" s="9"/>
      <c r="OEV20" s="9"/>
      <c r="OFA20" s="9"/>
      <c r="OFF20" s="9"/>
      <c r="OFK20" s="9"/>
      <c r="OFP20" s="9"/>
      <c r="OFU20" s="9"/>
      <c r="OFZ20" s="9"/>
      <c r="OGE20" s="9"/>
      <c r="OGJ20" s="9"/>
      <c r="OGO20" s="9"/>
      <c r="OGT20" s="9"/>
      <c r="OGY20" s="9"/>
      <c r="OHD20" s="9"/>
      <c r="OHI20" s="9"/>
      <c r="OHN20" s="9"/>
      <c r="OHS20" s="9"/>
      <c r="OHX20" s="9"/>
      <c r="OIC20" s="9"/>
      <c r="OIH20" s="9"/>
      <c r="OIM20" s="9"/>
      <c r="OIR20" s="9"/>
      <c r="OIW20" s="9"/>
      <c r="OJB20" s="9"/>
      <c r="OJG20" s="9"/>
      <c r="OJL20" s="9"/>
      <c r="OJQ20" s="9"/>
      <c r="OJV20" s="9"/>
      <c r="OKA20" s="9"/>
      <c r="OKF20" s="9"/>
      <c r="OKK20" s="9"/>
      <c r="OKP20" s="9"/>
      <c r="OKU20" s="9"/>
      <c r="OKZ20" s="9"/>
      <c r="OLE20" s="9"/>
      <c r="OLJ20" s="9"/>
      <c r="OLO20" s="9"/>
      <c r="OLT20" s="9"/>
      <c r="OLY20" s="9"/>
      <c r="OMD20" s="9"/>
      <c r="OMI20" s="9"/>
      <c r="OMN20" s="9"/>
      <c r="OMS20" s="9"/>
      <c r="OMX20" s="9"/>
      <c r="ONC20" s="9"/>
      <c r="ONH20" s="9"/>
      <c r="ONM20" s="9"/>
      <c r="ONR20" s="9"/>
      <c r="ONW20" s="9"/>
      <c r="OOB20" s="9"/>
      <c r="OOG20" s="9"/>
      <c r="OOL20" s="9"/>
      <c r="OOQ20" s="9"/>
      <c r="OOV20" s="9"/>
      <c r="OPA20" s="9"/>
      <c r="OPF20" s="9"/>
      <c r="OPK20" s="9"/>
      <c r="OPP20" s="9"/>
      <c r="OPU20" s="9"/>
      <c r="OPZ20" s="9"/>
      <c r="OQE20" s="9"/>
      <c r="OQJ20" s="9"/>
      <c r="OQO20" s="9"/>
      <c r="OQT20" s="9"/>
      <c r="OQY20" s="9"/>
      <c r="ORD20" s="9"/>
      <c r="ORI20" s="9"/>
      <c r="ORN20" s="9"/>
      <c r="ORS20" s="9"/>
      <c r="ORX20" s="9"/>
      <c r="OSC20" s="9"/>
      <c r="OSH20" s="9"/>
      <c r="OSM20" s="9"/>
      <c r="OSR20" s="9"/>
      <c r="OSW20" s="9"/>
      <c r="OTB20" s="9"/>
      <c r="OTG20" s="9"/>
      <c r="OTL20" s="9"/>
      <c r="OTQ20" s="9"/>
      <c r="OTV20" s="9"/>
      <c r="OUA20" s="9"/>
      <c r="OUF20" s="9"/>
      <c r="OUK20" s="9"/>
      <c r="OUP20" s="9"/>
      <c r="OUU20" s="9"/>
      <c r="OUZ20" s="9"/>
      <c r="OVE20" s="9"/>
      <c r="OVJ20" s="9"/>
      <c r="OVO20" s="9"/>
      <c r="OVT20" s="9"/>
      <c r="OVY20" s="9"/>
      <c r="OWD20" s="9"/>
      <c r="OWI20" s="9"/>
      <c r="OWN20" s="9"/>
      <c r="OWS20" s="9"/>
      <c r="OWX20" s="9"/>
      <c r="OXC20" s="9"/>
      <c r="OXH20" s="9"/>
      <c r="OXM20" s="9"/>
      <c r="OXR20" s="9"/>
      <c r="OXW20" s="9"/>
      <c r="OYB20" s="9"/>
      <c r="OYG20" s="9"/>
      <c r="OYL20" s="9"/>
      <c r="OYQ20" s="9"/>
      <c r="OYV20" s="9"/>
      <c r="OZA20" s="9"/>
      <c r="OZF20" s="9"/>
      <c r="OZK20" s="9"/>
      <c r="OZP20" s="9"/>
      <c r="OZU20" s="9"/>
      <c r="OZZ20" s="9"/>
      <c r="PAE20" s="9"/>
      <c r="PAJ20" s="9"/>
      <c r="PAO20" s="9"/>
      <c r="PAT20" s="9"/>
      <c r="PAY20" s="9"/>
      <c r="PBD20" s="9"/>
      <c r="PBI20" s="9"/>
      <c r="PBN20" s="9"/>
      <c r="PBS20" s="9"/>
      <c r="PBX20" s="9"/>
      <c r="PCC20" s="9"/>
      <c r="PCH20" s="9"/>
      <c r="PCM20" s="9"/>
      <c r="PCR20" s="9"/>
      <c r="PCW20" s="9"/>
      <c r="PDB20" s="9"/>
      <c r="PDG20" s="9"/>
      <c r="PDL20" s="9"/>
      <c r="PDQ20" s="9"/>
      <c r="PDV20" s="9"/>
      <c r="PEA20" s="9"/>
      <c r="PEF20" s="9"/>
      <c r="PEK20" s="9"/>
      <c r="PEP20" s="9"/>
      <c r="PEU20" s="9"/>
      <c r="PEZ20" s="9"/>
      <c r="PFE20" s="9"/>
      <c r="PFJ20" s="9"/>
      <c r="PFO20" s="9"/>
      <c r="PFT20" s="9"/>
      <c r="PFY20" s="9"/>
      <c r="PGD20" s="9"/>
      <c r="PGI20" s="9"/>
      <c r="PGN20" s="9"/>
      <c r="PGS20" s="9"/>
      <c r="PGX20" s="9"/>
      <c r="PHC20" s="9"/>
      <c r="PHH20" s="9"/>
      <c r="PHM20" s="9"/>
      <c r="PHR20" s="9"/>
      <c r="PHW20" s="9"/>
      <c r="PIB20" s="9"/>
      <c r="PIG20" s="9"/>
      <c r="PIL20" s="9"/>
      <c r="PIQ20" s="9"/>
      <c r="PIV20" s="9"/>
      <c r="PJA20" s="9"/>
      <c r="PJF20" s="9"/>
      <c r="PJK20" s="9"/>
      <c r="PJP20" s="9"/>
      <c r="PJU20" s="9"/>
      <c r="PJZ20" s="9"/>
      <c r="PKE20" s="9"/>
      <c r="PKJ20" s="9"/>
      <c r="PKO20" s="9"/>
      <c r="PKT20" s="9"/>
      <c r="PKY20" s="9"/>
      <c r="PLD20" s="9"/>
      <c r="PLI20" s="9"/>
      <c r="PLN20" s="9"/>
      <c r="PLS20" s="9"/>
      <c r="PLX20" s="9"/>
      <c r="PMC20" s="9"/>
      <c r="PMH20" s="9"/>
      <c r="PMM20" s="9"/>
      <c r="PMR20" s="9"/>
      <c r="PMW20" s="9"/>
      <c r="PNB20" s="9"/>
      <c r="PNG20" s="9"/>
      <c r="PNL20" s="9"/>
      <c r="PNQ20" s="9"/>
      <c r="PNV20" s="9"/>
      <c r="POA20" s="9"/>
      <c r="POF20" s="9"/>
      <c r="POK20" s="9"/>
      <c r="POP20" s="9"/>
      <c r="POU20" s="9"/>
      <c r="POZ20" s="9"/>
      <c r="PPE20" s="9"/>
      <c r="PPJ20" s="9"/>
      <c r="PPO20" s="9"/>
      <c r="PPT20" s="9"/>
      <c r="PPY20" s="9"/>
      <c r="PQD20" s="9"/>
      <c r="PQI20" s="9"/>
      <c r="PQN20" s="9"/>
      <c r="PQS20" s="9"/>
      <c r="PQX20" s="9"/>
      <c r="PRC20" s="9"/>
      <c r="PRH20" s="9"/>
      <c r="PRM20" s="9"/>
      <c r="PRR20" s="9"/>
      <c r="PRW20" s="9"/>
      <c r="PSB20" s="9"/>
      <c r="PSG20" s="9"/>
      <c r="PSL20" s="9"/>
      <c r="PSQ20" s="9"/>
      <c r="PSV20" s="9"/>
      <c r="PTA20" s="9"/>
      <c r="PTF20" s="9"/>
      <c r="PTK20" s="9"/>
      <c r="PTP20" s="9"/>
      <c r="PTU20" s="9"/>
      <c r="PTZ20" s="9"/>
      <c r="PUE20" s="9"/>
      <c r="PUJ20" s="9"/>
      <c r="PUO20" s="9"/>
      <c r="PUT20" s="9"/>
      <c r="PUY20" s="9"/>
      <c r="PVD20" s="9"/>
      <c r="PVI20" s="9"/>
      <c r="PVN20" s="9"/>
      <c r="PVS20" s="9"/>
      <c r="PVX20" s="9"/>
      <c r="PWC20" s="9"/>
      <c r="PWH20" s="9"/>
      <c r="PWM20" s="9"/>
      <c r="PWR20" s="9"/>
      <c r="PWW20" s="9"/>
      <c r="PXB20" s="9"/>
      <c r="PXG20" s="9"/>
      <c r="PXL20" s="9"/>
      <c r="PXQ20" s="9"/>
      <c r="PXV20" s="9"/>
      <c r="PYA20" s="9"/>
      <c r="PYF20" s="9"/>
      <c r="PYK20" s="9"/>
      <c r="PYP20" s="9"/>
      <c r="PYU20" s="9"/>
      <c r="PYZ20" s="9"/>
      <c r="PZE20" s="9"/>
      <c r="PZJ20" s="9"/>
      <c r="PZO20" s="9"/>
      <c r="PZT20" s="9"/>
      <c r="PZY20" s="9"/>
      <c r="QAD20" s="9"/>
      <c r="QAI20" s="9"/>
      <c r="QAN20" s="9"/>
      <c r="QAS20" s="9"/>
      <c r="QAX20" s="9"/>
      <c r="QBC20" s="9"/>
      <c r="QBH20" s="9"/>
      <c r="QBM20" s="9"/>
      <c r="QBR20" s="9"/>
      <c r="QBW20" s="9"/>
      <c r="QCB20" s="9"/>
      <c r="QCG20" s="9"/>
      <c r="QCL20" s="9"/>
      <c r="QCQ20" s="9"/>
      <c r="QCV20" s="9"/>
      <c r="QDA20" s="9"/>
      <c r="QDF20" s="9"/>
      <c r="QDK20" s="9"/>
      <c r="QDP20" s="9"/>
      <c r="QDU20" s="9"/>
      <c r="QDZ20" s="9"/>
      <c r="QEE20" s="9"/>
      <c r="QEJ20" s="9"/>
      <c r="QEO20" s="9"/>
      <c r="QET20" s="9"/>
      <c r="QEY20" s="9"/>
      <c r="QFD20" s="9"/>
      <c r="QFI20" s="9"/>
      <c r="QFN20" s="9"/>
      <c r="QFS20" s="9"/>
      <c r="QFX20" s="9"/>
      <c r="QGC20" s="9"/>
      <c r="QGH20" s="9"/>
      <c r="QGM20" s="9"/>
      <c r="QGR20" s="9"/>
      <c r="QGW20" s="9"/>
      <c r="QHB20" s="9"/>
      <c r="QHG20" s="9"/>
      <c r="QHL20" s="9"/>
      <c r="QHQ20" s="9"/>
      <c r="QHV20" s="9"/>
      <c r="QIA20" s="9"/>
      <c r="QIF20" s="9"/>
      <c r="QIK20" s="9"/>
      <c r="QIP20" s="9"/>
      <c r="QIU20" s="9"/>
      <c r="QIZ20" s="9"/>
      <c r="QJE20" s="9"/>
      <c r="QJJ20" s="9"/>
      <c r="QJO20" s="9"/>
      <c r="QJT20" s="9"/>
      <c r="QJY20" s="9"/>
      <c r="QKD20" s="9"/>
      <c r="QKI20" s="9"/>
      <c r="QKN20" s="9"/>
      <c r="QKS20" s="9"/>
      <c r="QKX20" s="9"/>
      <c r="QLC20" s="9"/>
      <c r="QLH20" s="9"/>
      <c r="QLM20" s="9"/>
      <c r="QLR20" s="9"/>
      <c r="QLW20" s="9"/>
      <c r="QMB20" s="9"/>
      <c r="QMG20" s="9"/>
      <c r="QML20" s="9"/>
      <c r="QMQ20" s="9"/>
      <c r="QMV20" s="9"/>
      <c r="QNA20" s="9"/>
      <c r="QNF20" s="9"/>
      <c r="QNK20" s="9"/>
      <c r="QNP20" s="9"/>
      <c r="QNU20" s="9"/>
      <c r="QNZ20" s="9"/>
      <c r="QOE20" s="9"/>
      <c r="QOJ20" s="9"/>
      <c r="QOO20" s="9"/>
      <c r="QOT20" s="9"/>
      <c r="QOY20" s="9"/>
      <c r="QPD20" s="9"/>
      <c r="QPI20" s="9"/>
      <c r="QPN20" s="9"/>
      <c r="QPS20" s="9"/>
      <c r="QPX20" s="9"/>
      <c r="QQC20" s="9"/>
      <c r="QQH20" s="9"/>
      <c r="QQM20" s="9"/>
      <c r="QQR20" s="9"/>
      <c r="QQW20" s="9"/>
      <c r="QRB20" s="9"/>
      <c r="QRG20" s="9"/>
      <c r="QRL20" s="9"/>
      <c r="QRQ20" s="9"/>
      <c r="QRV20" s="9"/>
      <c r="QSA20" s="9"/>
      <c r="QSF20" s="9"/>
      <c r="QSK20" s="9"/>
      <c r="QSP20" s="9"/>
      <c r="QSU20" s="9"/>
      <c r="QSZ20" s="9"/>
      <c r="QTE20" s="9"/>
      <c r="QTJ20" s="9"/>
      <c r="QTO20" s="9"/>
      <c r="QTT20" s="9"/>
      <c r="QTY20" s="9"/>
      <c r="QUD20" s="9"/>
      <c r="QUI20" s="9"/>
      <c r="QUN20" s="9"/>
      <c r="QUS20" s="9"/>
      <c r="QUX20" s="9"/>
      <c r="QVC20" s="9"/>
      <c r="QVH20" s="9"/>
      <c r="QVM20" s="9"/>
      <c r="QVR20" s="9"/>
      <c r="QVW20" s="9"/>
      <c r="QWB20" s="9"/>
      <c r="QWG20" s="9"/>
      <c r="QWL20" s="9"/>
      <c r="QWQ20" s="9"/>
      <c r="QWV20" s="9"/>
      <c r="QXA20" s="9"/>
      <c r="QXF20" s="9"/>
      <c r="QXK20" s="9"/>
      <c r="QXP20" s="9"/>
      <c r="QXU20" s="9"/>
      <c r="QXZ20" s="9"/>
      <c r="QYE20" s="9"/>
      <c r="QYJ20" s="9"/>
      <c r="QYO20" s="9"/>
      <c r="QYT20" s="9"/>
      <c r="QYY20" s="9"/>
      <c r="QZD20" s="9"/>
      <c r="QZI20" s="9"/>
      <c r="QZN20" s="9"/>
      <c r="QZS20" s="9"/>
      <c r="QZX20" s="9"/>
      <c r="RAC20" s="9"/>
      <c r="RAH20" s="9"/>
      <c r="RAM20" s="9"/>
      <c r="RAR20" s="9"/>
      <c r="RAW20" s="9"/>
      <c r="RBB20" s="9"/>
      <c r="RBG20" s="9"/>
      <c r="RBL20" s="9"/>
      <c r="RBQ20" s="9"/>
      <c r="RBV20" s="9"/>
      <c r="RCA20" s="9"/>
      <c r="RCF20" s="9"/>
      <c r="RCK20" s="9"/>
      <c r="RCP20" s="9"/>
      <c r="RCU20" s="9"/>
      <c r="RCZ20" s="9"/>
      <c r="RDE20" s="9"/>
      <c r="RDJ20" s="9"/>
      <c r="RDO20" s="9"/>
      <c r="RDT20" s="9"/>
      <c r="RDY20" s="9"/>
      <c r="RED20" s="9"/>
      <c r="REI20" s="9"/>
      <c r="REN20" s="9"/>
      <c r="RES20" s="9"/>
      <c r="REX20" s="9"/>
      <c r="RFC20" s="9"/>
      <c r="RFH20" s="9"/>
      <c r="RFM20" s="9"/>
      <c r="RFR20" s="9"/>
      <c r="RFW20" s="9"/>
      <c r="RGB20" s="9"/>
      <c r="RGG20" s="9"/>
      <c r="RGL20" s="9"/>
      <c r="RGQ20" s="9"/>
      <c r="RGV20" s="9"/>
      <c r="RHA20" s="9"/>
      <c r="RHF20" s="9"/>
      <c r="RHK20" s="9"/>
      <c r="RHP20" s="9"/>
      <c r="RHU20" s="9"/>
      <c r="RHZ20" s="9"/>
      <c r="RIE20" s="9"/>
      <c r="RIJ20" s="9"/>
      <c r="RIO20" s="9"/>
      <c r="RIT20" s="9"/>
      <c r="RIY20" s="9"/>
      <c r="RJD20" s="9"/>
      <c r="RJI20" s="9"/>
      <c r="RJN20" s="9"/>
      <c r="RJS20" s="9"/>
      <c r="RJX20" s="9"/>
      <c r="RKC20" s="9"/>
      <c r="RKH20" s="9"/>
      <c r="RKM20" s="9"/>
      <c r="RKR20" s="9"/>
      <c r="RKW20" s="9"/>
      <c r="RLB20" s="9"/>
      <c r="RLG20" s="9"/>
      <c r="RLL20" s="9"/>
      <c r="RLQ20" s="9"/>
      <c r="RLV20" s="9"/>
      <c r="RMA20" s="9"/>
      <c r="RMF20" s="9"/>
      <c r="RMK20" s="9"/>
      <c r="RMP20" s="9"/>
      <c r="RMU20" s="9"/>
      <c r="RMZ20" s="9"/>
      <c r="RNE20" s="9"/>
      <c r="RNJ20" s="9"/>
      <c r="RNO20" s="9"/>
      <c r="RNT20" s="9"/>
      <c r="RNY20" s="9"/>
      <c r="ROD20" s="9"/>
      <c r="ROI20" s="9"/>
      <c r="RON20" s="9"/>
      <c r="ROS20" s="9"/>
      <c r="ROX20" s="9"/>
      <c r="RPC20" s="9"/>
      <c r="RPH20" s="9"/>
      <c r="RPM20" s="9"/>
      <c r="RPR20" s="9"/>
      <c r="RPW20" s="9"/>
      <c r="RQB20" s="9"/>
      <c r="RQG20" s="9"/>
      <c r="RQL20" s="9"/>
      <c r="RQQ20" s="9"/>
      <c r="RQV20" s="9"/>
      <c r="RRA20" s="9"/>
      <c r="RRF20" s="9"/>
      <c r="RRK20" s="9"/>
      <c r="RRP20" s="9"/>
      <c r="RRU20" s="9"/>
      <c r="RRZ20" s="9"/>
      <c r="RSE20" s="9"/>
      <c r="RSJ20" s="9"/>
      <c r="RSO20" s="9"/>
      <c r="RST20" s="9"/>
      <c r="RSY20" s="9"/>
      <c r="RTD20" s="9"/>
      <c r="RTI20" s="9"/>
      <c r="RTN20" s="9"/>
      <c r="RTS20" s="9"/>
      <c r="RTX20" s="9"/>
      <c r="RUC20" s="9"/>
      <c r="RUH20" s="9"/>
      <c r="RUM20" s="9"/>
      <c r="RUR20" s="9"/>
      <c r="RUW20" s="9"/>
      <c r="RVB20" s="9"/>
      <c r="RVG20" s="9"/>
      <c r="RVL20" s="9"/>
      <c r="RVQ20" s="9"/>
      <c r="RVV20" s="9"/>
      <c r="RWA20" s="9"/>
      <c r="RWF20" s="9"/>
      <c r="RWK20" s="9"/>
      <c r="RWP20" s="9"/>
      <c r="RWU20" s="9"/>
      <c r="RWZ20" s="9"/>
      <c r="RXE20" s="9"/>
      <c r="RXJ20" s="9"/>
      <c r="RXO20" s="9"/>
      <c r="RXT20" s="9"/>
      <c r="RXY20" s="9"/>
      <c r="RYD20" s="9"/>
      <c r="RYI20" s="9"/>
      <c r="RYN20" s="9"/>
      <c r="RYS20" s="9"/>
      <c r="RYX20" s="9"/>
      <c r="RZC20" s="9"/>
      <c r="RZH20" s="9"/>
      <c r="RZM20" s="9"/>
      <c r="RZR20" s="9"/>
      <c r="RZW20" s="9"/>
      <c r="SAB20" s="9"/>
      <c r="SAG20" s="9"/>
      <c r="SAL20" s="9"/>
      <c r="SAQ20" s="9"/>
      <c r="SAV20" s="9"/>
      <c r="SBA20" s="9"/>
      <c r="SBF20" s="9"/>
      <c r="SBK20" s="9"/>
      <c r="SBP20" s="9"/>
      <c r="SBU20" s="9"/>
      <c r="SBZ20" s="9"/>
      <c r="SCE20" s="9"/>
      <c r="SCJ20" s="9"/>
      <c r="SCO20" s="9"/>
      <c r="SCT20" s="9"/>
      <c r="SCY20" s="9"/>
      <c r="SDD20" s="9"/>
      <c r="SDI20" s="9"/>
      <c r="SDN20" s="9"/>
      <c r="SDS20" s="9"/>
      <c r="SDX20" s="9"/>
      <c r="SEC20" s="9"/>
      <c r="SEH20" s="9"/>
      <c r="SEM20" s="9"/>
      <c r="SER20" s="9"/>
      <c r="SEW20" s="9"/>
      <c r="SFB20" s="9"/>
      <c r="SFG20" s="9"/>
      <c r="SFL20" s="9"/>
      <c r="SFQ20" s="9"/>
      <c r="SFV20" s="9"/>
      <c r="SGA20" s="9"/>
      <c r="SGF20" s="9"/>
      <c r="SGK20" s="9"/>
      <c r="SGP20" s="9"/>
      <c r="SGU20" s="9"/>
      <c r="SGZ20" s="9"/>
      <c r="SHE20" s="9"/>
      <c r="SHJ20" s="9"/>
      <c r="SHO20" s="9"/>
      <c r="SHT20" s="9"/>
      <c r="SHY20" s="9"/>
      <c r="SID20" s="9"/>
      <c r="SII20" s="9"/>
      <c r="SIN20" s="9"/>
      <c r="SIS20" s="9"/>
      <c r="SIX20" s="9"/>
      <c r="SJC20" s="9"/>
      <c r="SJH20" s="9"/>
      <c r="SJM20" s="9"/>
      <c r="SJR20" s="9"/>
      <c r="SJW20" s="9"/>
      <c r="SKB20" s="9"/>
      <c r="SKG20" s="9"/>
      <c r="SKL20" s="9"/>
      <c r="SKQ20" s="9"/>
      <c r="SKV20" s="9"/>
      <c r="SLA20" s="9"/>
      <c r="SLF20" s="9"/>
      <c r="SLK20" s="9"/>
      <c r="SLP20" s="9"/>
      <c r="SLU20" s="9"/>
      <c r="SLZ20" s="9"/>
      <c r="SME20" s="9"/>
      <c r="SMJ20" s="9"/>
      <c r="SMO20" s="9"/>
      <c r="SMT20" s="9"/>
      <c r="SMY20" s="9"/>
      <c r="SND20" s="9"/>
      <c r="SNI20" s="9"/>
      <c r="SNN20" s="9"/>
      <c r="SNS20" s="9"/>
      <c r="SNX20" s="9"/>
      <c r="SOC20" s="9"/>
      <c r="SOH20" s="9"/>
      <c r="SOM20" s="9"/>
      <c r="SOR20" s="9"/>
      <c r="SOW20" s="9"/>
      <c r="SPB20" s="9"/>
      <c r="SPG20" s="9"/>
      <c r="SPL20" s="9"/>
      <c r="SPQ20" s="9"/>
      <c r="SPV20" s="9"/>
      <c r="SQA20" s="9"/>
      <c r="SQF20" s="9"/>
      <c r="SQK20" s="9"/>
      <c r="SQP20" s="9"/>
      <c r="SQU20" s="9"/>
      <c r="SQZ20" s="9"/>
      <c r="SRE20" s="9"/>
      <c r="SRJ20" s="9"/>
      <c r="SRO20" s="9"/>
      <c r="SRT20" s="9"/>
      <c r="SRY20" s="9"/>
      <c r="SSD20" s="9"/>
      <c r="SSI20" s="9"/>
      <c r="SSN20" s="9"/>
      <c r="SSS20" s="9"/>
      <c r="SSX20" s="9"/>
      <c r="STC20" s="9"/>
      <c r="STH20" s="9"/>
      <c r="STM20" s="9"/>
      <c r="STR20" s="9"/>
      <c r="STW20" s="9"/>
      <c r="SUB20" s="9"/>
      <c r="SUG20" s="9"/>
      <c r="SUL20" s="9"/>
      <c r="SUQ20" s="9"/>
      <c r="SUV20" s="9"/>
      <c r="SVA20" s="9"/>
      <c r="SVF20" s="9"/>
      <c r="SVK20" s="9"/>
      <c r="SVP20" s="9"/>
      <c r="SVU20" s="9"/>
      <c r="SVZ20" s="9"/>
      <c r="SWE20" s="9"/>
      <c r="SWJ20" s="9"/>
      <c r="SWO20" s="9"/>
      <c r="SWT20" s="9"/>
      <c r="SWY20" s="9"/>
      <c r="SXD20" s="9"/>
      <c r="SXI20" s="9"/>
      <c r="SXN20" s="9"/>
      <c r="SXS20" s="9"/>
      <c r="SXX20" s="9"/>
      <c r="SYC20" s="9"/>
      <c r="SYH20" s="9"/>
      <c r="SYM20" s="9"/>
      <c r="SYR20" s="9"/>
      <c r="SYW20" s="9"/>
      <c r="SZB20" s="9"/>
      <c r="SZG20" s="9"/>
      <c r="SZL20" s="9"/>
      <c r="SZQ20" s="9"/>
      <c r="SZV20" s="9"/>
      <c r="TAA20" s="9"/>
      <c r="TAF20" s="9"/>
      <c r="TAK20" s="9"/>
      <c r="TAP20" s="9"/>
      <c r="TAU20" s="9"/>
      <c r="TAZ20" s="9"/>
      <c r="TBE20" s="9"/>
      <c r="TBJ20" s="9"/>
      <c r="TBO20" s="9"/>
      <c r="TBT20" s="9"/>
      <c r="TBY20" s="9"/>
      <c r="TCD20" s="9"/>
      <c r="TCI20" s="9"/>
      <c r="TCN20" s="9"/>
      <c r="TCS20" s="9"/>
      <c r="TCX20" s="9"/>
      <c r="TDC20" s="9"/>
      <c r="TDH20" s="9"/>
      <c r="TDM20" s="9"/>
      <c r="TDR20" s="9"/>
      <c r="TDW20" s="9"/>
      <c r="TEB20" s="9"/>
      <c r="TEG20" s="9"/>
      <c r="TEL20" s="9"/>
      <c r="TEQ20" s="9"/>
      <c r="TEV20" s="9"/>
      <c r="TFA20" s="9"/>
      <c r="TFF20" s="9"/>
      <c r="TFK20" s="9"/>
      <c r="TFP20" s="9"/>
      <c r="TFU20" s="9"/>
      <c r="TFZ20" s="9"/>
      <c r="TGE20" s="9"/>
      <c r="TGJ20" s="9"/>
      <c r="TGO20" s="9"/>
      <c r="TGT20" s="9"/>
      <c r="TGY20" s="9"/>
      <c r="THD20" s="9"/>
      <c r="THI20" s="9"/>
      <c r="THN20" s="9"/>
      <c r="THS20" s="9"/>
      <c r="THX20" s="9"/>
      <c r="TIC20" s="9"/>
      <c r="TIH20" s="9"/>
      <c r="TIM20" s="9"/>
      <c r="TIR20" s="9"/>
      <c r="TIW20" s="9"/>
      <c r="TJB20" s="9"/>
      <c r="TJG20" s="9"/>
      <c r="TJL20" s="9"/>
      <c r="TJQ20" s="9"/>
      <c r="TJV20" s="9"/>
      <c r="TKA20" s="9"/>
      <c r="TKF20" s="9"/>
      <c r="TKK20" s="9"/>
      <c r="TKP20" s="9"/>
      <c r="TKU20" s="9"/>
      <c r="TKZ20" s="9"/>
      <c r="TLE20" s="9"/>
      <c r="TLJ20" s="9"/>
      <c r="TLO20" s="9"/>
      <c r="TLT20" s="9"/>
      <c r="TLY20" s="9"/>
      <c r="TMD20" s="9"/>
      <c r="TMI20" s="9"/>
      <c r="TMN20" s="9"/>
      <c r="TMS20" s="9"/>
      <c r="TMX20" s="9"/>
      <c r="TNC20" s="9"/>
      <c r="TNH20" s="9"/>
      <c r="TNM20" s="9"/>
      <c r="TNR20" s="9"/>
      <c r="TNW20" s="9"/>
      <c r="TOB20" s="9"/>
      <c r="TOG20" s="9"/>
      <c r="TOL20" s="9"/>
      <c r="TOQ20" s="9"/>
      <c r="TOV20" s="9"/>
      <c r="TPA20" s="9"/>
      <c r="TPF20" s="9"/>
      <c r="TPK20" s="9"/>
      <c r="TPP20" s="9"/>
      <c r="TPU20" s="9"/>
      <c r="TPZ20" s="9"/>
      <c r="TQE20" s="9"/>
      <c r="TQJ20" s="9"/>
      <c r="TQO20" s="9"/>
      <c r="TQT20" s="9"/>
      <c r="TQY20" s="9"/>
      <c r="TRD20" s="9"/>
      <c r="TRI20" s="9"/>
      <c r="TRN20" s="9"/>
      <c r="TRS20" s="9"/>
      <c r="TRX20" s="9"/>
      <c r="TSC20" s="9"/>
      <c r="TSH20" s="9"/>
      <c r="TSM20" s="9"/>
      <c r="TSR20" s="9"/>
      <c r="TSW20" s="9"/>
      <c r="TTB20" s="9"/>
      <c r="TTG20" s="9"/>
      <c r="TTL20" s="9"/>
      <c r="TTQ20" s="9"/>
      <c r="TTV20" s="9"/>
      <c r="TUA20" s="9"/>
      <c r="TUF20" s="9"/>
      <c r="TUK20" s="9"/>
      <c r="TUP20" s="9"/>
      <c r="TUU20" s="9"/>
      <c r="TUZ20" s="9"/>
      <c r="TVE20" s="9"/>
      <c r="TVJ20" s="9"/>
      <c r="TVO20" s="9"/>
      <c r="TVT20" s="9"/>
      <c r="TVY20" s="9"/>
      <c r="TWD20" s="9"/>
      <c r="TWI20" s="9"/>
      <c r="TWN20" s="9"/>
      <c r="TWS20" s="9"/>
      <c r="TWX20" s="9"/>
      <c r="TXC20" s="9"/>
      <c r="TXH20" s="9"/>
      <c r="TXM20" s="9"/>
      <c r="TXR20" s="9"/>
      <c r="TXW20" s="9"/>
      <c r="TYB20" s="9"/>
      <c r="TYG20" s="9"/>
      <c r="TYL20" s="9"/>
      <c r="TYQ20" s="9"/>
      <c r="TYV20" s="9"/>
      <c r="TZA20" s="9"/>
      <c r="TZF20" s="9"/>
      <c r="TZK20" s="9"/>
      <c r="TZP20" s="9"/>
      <c r="TZU20" s="9"/>
      <c r="TZZ20" s="9"/>
      <c r="UAE20" s="9"/>
      <c r="UAJ20" s="9"/>
      <c r="UAO20" s="9"/>
      <c r="UAT20" s="9"/>
      <c r="UAY20" s="9"/>
      <c r="UBD20" s="9"/>
      <c r="UBI20" s="9"/>
      <c r="UBN20" s="9"/>
      <c r="UBS20" s="9"/>
      <c r="UBX20" s="9"/>
      <c r="UCC20" s="9"/>
      <c r="UCH20" s="9"/>
      <c r="UCM20" s="9"/>
      <c r="UCR20" s="9"/>
      <c r="UCW20" s="9"/>
      <c r="UDB20" s="9"/>
      <c r="UDG20" s="9"/>
      <c r="UDL20" s="9"/>
      <c r="UDQ20" s="9"/>
      <c r="UDV20" s="9"/>
      <c r="UEA20" s="9"/>
      <c r="UEF20" s="9"/>
      <c r="UEK20" s="9"/>
      <c r="UEP20" s="9"/>
      <c r="UEU20" s="9"/>
      <c r="UEZ20" s="9"/>
      <c r="UFE20" s="9"/>
      <c r="UFJ20" s="9"/>
      <c r="UFO20" s="9"/>
      <c r="UFT20" s="9"/>
      <c r="UFY20" s="9"/>
      <c r="UGD20" s="9"/>
      <c r="UGI20" s="9"/>
      <c r="UGN20" s="9"/>
      <c r="UGS20" s="9"/>
      <c r="UGX20" s="9"/>
      <c r="UHC20" s="9"/>
      <c r="UHH20" s="9"/>
      <c r="UHM20" s="9"/>
      <c r="UHR20" s="9"/>
      <c r="UHW20" s="9"/>
      <c r="UIB20" s="9"/>
      <c r="UIG20" s="9"/>
      <c r="UIL20" s="9"/>
      <c r="UIQ20" s="9"/>
      <c r="UIV20" s="9"/>
      <c r="UJA20" s="9"/>
      <c r="UJF20" s="9"/>
      <c r="UJK20" s="9"/>
      <c r="UJP20" s="9"/>
      <c r="UJU20" s="9"/>
      <c r="UJZ20" s="9"/>
      <c r="UKE20" s="9"/>
      <c r="UKJ20" s="9"/>
      <c r="UKO20" s="9"/>
      <c r="UKT20" s="9"/>
      <c r="UKY20" s="9"/>
      <c r="ULD20" s="9"/>
      <c r="ULI20" s="9"/>
      <c r="ULN20" s="9"/>
      <c r="ULS20" s="9"/>
      <c r="ULX20" s="9"/>
      <c r="UMC20" s="9"/>
      <c r="UMH20" s="9"/>
      <c r="UMM20" s="9"/>
      <c r="UMR20" s="9"/>
      <c r="UMW20" s="9"/>
      <c r="UNB20" s="9"/>
      <c r="UNG20" s="9"/>
      <c r="UNL20" s="9"/>
      <c r="UNQ20" s="9"/>
      <c r="UNV20" s="9"/>
      <c r="UOA20" s="9"/>
      <c r="UOF20" s="9"/>
      <c r="UOK20" s="9"/>
      <c r="UOP20" s="9"/>
      <c r="UOU20" s="9"/>
      <c r="UOZ20" s="9"/>
      <c r="UPE20" s="9"/>
      <c r="UPJ20" s="9"/>
      <c r="UPO20" s="9"/>
      <c r="UPT20" s="9"/>
      <c r="UPY20" s="9"/>
      <c r="UQD20" s="9"/>
      <c r="UQI20" s="9"/>
      <c r="UQN20" s="9"/>
      <c r="UQS20" s="9"/>
      <c r="UQX20" s="9"/>
      <c r="URC20" s="9"/>
      <c r="URH20" s="9"/>
      <c r="URM20" s="9"/>
      <c r="URR20" s="9"/>
      <c r="URW20" s="9"/>
      <c r="USB20" s="9"/>
      <c r="USG20" s="9"/>
      <c r="USL20" s="9"/>
      <c r="USQ20" s="9"/>
      <c r="USV20" s="9"/>
      <c r="UTA20" s="9"/>
      <c r="UTF20" s="9"/>
      <c r="UTK20" s="9"/>
      <c r="UTP20" s="9"/>
      <c r="UTU20" s="9"/>
      <c r="UTZ20" s="9"/>
      <c r="UUE20" s="9"/>
      <c r="UUJ20" s="9"/>
      <c r="UUO20" s="9"/>
      <c r="UUT20" s="9"/>
      <c r="UUY20" s="9"/>
      <c r="UVD20" s="9"/>
      <c r="UVI20" s="9"/>
      <c r="UVN20" s="9"/>
      <c r="UVS20" s="9"/>
      <c r="UVX20" s="9"/>
      <c r="UWC20" s="9"/>
      <c r="UWH20" s="9"/>
      <c r="UWM20" s="9"/>
      <c r="UWR20" s="9"/>
      <c r="UWW20" s="9"/>
      <c r="UXB20" s="9"/>
      <c r="UXG20" s="9"/>
      <c r="UXL20" s="9"/>
      <c r="UXQ20" s="9"/>
      <c r="UXV20" s="9"/>
      <c r="UYA20" s="9"/>
      <c r="UYF20" s="9"/>
      <c r="UYK20" s="9"/>
      <c r="UYP20" s="9"/>
      <c r="UYU20" s="9"/>
      <c r="UYZ20" s="9"/>
      <c r="UZE20" s="9"/>
      <c r="UZJ20" s="9"/>
      <c r="UZO20" s="9"/>
      <c r="UZT20" s="9"/>
      <c r="UZY20" s="9"/>
      <c r="VAD20" s="9"/>
      <c r="VAI20" s="9"/>
      <c r="VAN20" s="9"/>
      <c r="VAS20" s="9"/>
      <c r="VAX20" s="9"/>
      <c r="VBC20" s="9"/>
      <c r="VBH20" s="9"/>
      <c r="VBM20" s="9"/>
      <c r="VBR20" s="9"/>
      <c r="VBW20" s="9"/>
      <c r="VCB20" s="9"/>
      <c r="VCG20" s="9"/>
      <c r="VCL20" s="9"/>
      <c r="VCQ20" s="9"/>
      <c r="VCV20" s="9"/>
      <c r="VDA20" s="9"/>
      <c r="VDF20" s="9"/>
      <c r="VDK20" s="9"/>
      <c r="VDP20" s="9"/>
      <c r="VDU20" s="9"/>
      <c r="VDZ20" s="9"/>
      <c r="VEE20" s="9"/>
      <c r="VEJ20" s="9"/>
      <c r="VEO20" s="9"/>
      <c r="VET20" s="9"/>
      <c r="VEY20" s="9"/>
      <c r="VFD20" s="9"/>
      <c r="VFI20" s="9"/>
      <c r="VFN20" s="9"/>
      <c r="VFS20" s="9"/>
      <c r="VFX20" s="9"/>
      <c r="VGC20" s="9"/>
      <c r="VGH20" s="9"/>
      <c r="VGM20" s="9"/>
      <c r="VGR20" s="9"/>
      <c r="VGW20" s="9"/>
      <c r="VHB20" s="9"/>
      <c r="VHG20" s="9"/>
      <c r="VHL20" s="9"/>
      <c r="VHQ20" s="9"/>
      <c r="VHV20" s="9"/>
      <c r="VIA20" s="9"/>
      <c r="VIF20" s="9"/>
      <c r="VIK20" s="9"/>
      <c r="VIP20" s="9"/>
      <c r="VIU20" s="9"/>
      <c r="VIZ20" s="9"/>
      <c r="VJE20" s="9"/>
      <c r="VJJ20" s="9"/>
      <c r="VJO20" s="9"/>
      <c r="VJT20" s="9"/>
      <c r="VJY20" s="9"/>
      <c r="VKD20" s="9"/>
      <c r="VKI20" s="9"/>
      <c r="VKN20" s="9"/>
      <c r="VKS20" s="9"/>
      <c r="VKX20" s="9"/>
      <c r="VLC20" s="9"/>
      <c r="VLH20" s="9"/>
      <c r="VLM20" s="9"/>
      <c r="VLR20" s="9"/>
      <c r="VLW20" s="9"/>
      <c r="VMB20" s="9"/>
      <c r="VMG20" s="9"/>
      <c r="VML20" s="9"/>
      <c r="VMQ20" s="9"/>
      <c r="VMV20" s="9"/>
      <c r="VNA20" s="9"/>
      <c r="VNF20" s="9"/>
      <c r="VNK20" s="9"/>
      <c r="VNP20" s="9"/>
      <c r="VNU20" s="9"/>
      <c r="VNZ20" s="9"/>
      <c r="VOE20" s="9"/>
      <c r="VOJ20" s="9"/>
      <c r="VOO20" s="9"/>
      <c r="VOT20" s="9"/>
      <c r="VOY20" s="9"/>
      <c r="VPD20" s="9"/>
      <c r="VPI20" s="9"/>
      <c r="VPN20" s="9"/>
      <c r="VPS20" s="9"/>
      <c r="VPX20" s="9"/>
      <c r="VQC20" s="9"/>
      <c r="VQH20" s="9"/>
      <c r="VQM20" s="9"/>
      <c r="VQR20" s="9"/>
      <c r="VQW20" s="9"/>
      <c r="VRB20" s="9"/>
      <c r="VRG20" s="9"/>
      <c r="VRL20" s="9"/>
      <c r="VRQ20" s="9"/>
      <c r="VRV20" s="9"/>
      <c r="VSA20" s="9"/>
      <c r="VSF20" s="9"/>
      <c r="VSK20" s="9"/>
      <c r="VSP20" s="9"/>
      <c r="VSU20" s="9"/>
      <c r="VSZ20" s="9"/>
      <c r="VTE20" s="9"/>
      <c r="VTJ20" s="9"/>
      <c r="VTO20" s="9"/>
      <c r="VTT20" s="9"/>
      <c r="VTY20" s="9"/>
      <c r="VUD20" s="9"/>
      <c r="VUI20" s="9"/>
      <c r="VUN20" s="9"/>
      <c r="VUS20" s="9"/>
      <c r="VUX20" s="9"/>
      <c r="VVC20" s="9"/>
      <c r="VVH20" s="9"/>
      <c r="VVM20" s="9"/>
      <c r="VVR20" s="9"/>
      <c r="VVW20" s="9"/>
      <c r="VWB20" s="9"/>
      <c r="VWG20" s="9"/>
      <c r="VWL20" s="9"/>
      <c r="VWQ20" s="9"/>
      <c r="VWV20" s="9"/>
      <c r="VXA20" s="9"/>
      <c r="VXF20" s="9"/>
      <c r="VXK20" s="9"/>
      <c r="VXP20" s="9"/>
      <c r="VXU20" s="9"/>
      <c r="VXZ20" s="9"/>
      <c r="VYE20" s="9"/>
      <c r="VYJ20" s="9"/>
      <c r="VYO20" s="9"/>
      <c r="VYT20" s="9"/>
      <c r="VYY20" s="9"/>
      <c r="VZD20" s="9"/>
      <c r="VZI20" s="9"/>
      <c r="VZN20" s="9"/>
      <c r="VZS20" s="9"/>
      <c r="VZX20" s="9"/>
      <c r="WAC20" s="9"/>
      <c r="WAH20" s="9"/>
      <c r="WAM20" s="9"/>
      <c r="WAR20" s="9"/>
      <c r="WAW20" s="9"/>
      <c r="WBB20" s="9"/>
      <c r="WBG20" s="9"/>
      <c r="WBL20" s="9"/>
      <c r="WBQ20" s="9"/>
      <c r="WBV20" s="9"/>
      <c r="WCA20" s="9"/>
      <c r="WCF20" s="9"/>
      <c r="WCK20" s="9"/>
      <c r="WCP20" s="9"/>
      <c r="WCU20" s="9"/>
      <c r="WCZ20" s="9"/>
      <c r="WDE20" s="9"/>
      <c r="WDJ20" s="9"/>
      <c r="WDO20" s="9"/>
      <c r="WDT20" s="9"/>
      <c r="WDY20" s="9"/>
      <c r="WED20" s="9"/>
      <c r="WEI20" s="9"/>
      <c r="WEN20" s="9"/>
      <c r="WES20" s="9"/>
      <c r="WEX20" s="9"/>
      <c r="WFC20" s="9"/>
      <c r="WFH20" s="9"/>
      <c r="WFM20" s="9"/>
      <c r="WFR20" s="9"/>
      <c r="WFW20" s="9"/>
      <c r="WGB20" s="9"/>
      <c r="WGG20" s="9"/>
      <c r="WGL20" s="9"/>
      <c r="WGQ20" s="9"/>
      <c r="WGV20" s="9"/>
      <c r="WHA20" s="9"/>
      <c r="WHF20" s="9"/>
      <c r="WHK20" s="9"/>
      <c r="WHP20" s="9"/>
      <c r="WHU20" s="9"/>
      <c r="WHZ20" s="9"/>
      <c r="WIE20" s="9"/>
      <c r="WIJ20" s="9"/>
      <c r="WIO20" s="9"/>
      <c r="WIT20" s="9"/>
      <c r="WIY20" s="9"/>
      <c r="WJD20" s="9"/>
      <c r="WJI20" s="9"/>
      <c r="WJN20" s="9"/>
      <c r="WJS20" s="9"/>
      <c r="WJX20" s="9"/>
      <c r="WKC20" s="9"/>
      <c r="WKH20" s="9"/>
      <c r="WKM20" s="9"/>
      <c r="WKR20" s="9"/>
      <c r="WKW20" s="9"/>
      <c r="WLB20" s="9"/>
      <c r="WLG20" s="9"/>
      <c r="WLL20" s="9"/>
      <c r="WLQ20" s="9"/>
      <c r="WLV20" s="9"/>
      <c r="WMA20" s="9"/>
      <c r="WMF20" s="9"/>
      <c r="WMK20" s="9"/>
      <c r="WMP20" s="9"/>
      <c r="WMU20" s="9"/>
      <c r="WMZ20" s="9"/>
      <c r="WNE20" s="9"/>
      <c r="WNJ20" s="9"/>
      <c r="WNO20" s="9"/>
      <c r="WNT20" s="9"/>
      <c r="WNY20" s="9"/>
      <c r="WOD20" s="9"/>
      <c r="WOI20" s="9"/>
      <c r="WON20" s="9"/>
      <c r="WOS20" s="9"/>
      <c r="WOX20" s="9"/>
      <c r="WPC20" s="9"/>
      <c r="WPH20" s="9"/>
      <c r="WPM20" s="9"/>
      <c r="WPR20" s="9"/>
      <c r="WPW20" s="9"/>
      <c r="WQB20" s="9"/>
      <c r="WQG20" s="9"/>
      <c r="WQL20" s="9"/>
      <c r="WQQ20" s="9"/>
      <c r="WQV20" s="9"/>
      <c r="WRA20" s="9"/>
      <c r="WRF20" s="9"/>
      <c r="WRK20" s="9"/>
      <c r="WRP20" s="9"/>
      <c r="WRU20" s="9"/>
      <c r="WRZ20" s="9"/>
      <c r="WSE20" s="9"/>
      <c r="WSJ20" s="9"/>
      <c r="WSO20" s="9"/>
      <c r="WST20" s="9"/>
      <c r="WSY20" s="9"/>
      <c r="WTD20" s="9"/>
      <c r="WTI20" s="9"/>
      <c r="WTN20" s="9"/>
      <c r="WTS20" s="9"/>
      <c r="WTX20" s="9"/>
      <c r="WUC20" s="9"/>
      <c r="WUH20" s="9"/>
      <c r="WUM20" s="9"/>
      <c r="WUR20" s="9"/>
      <c r="WUW20" s="9"/>
      <c r="WVB20" s="9"/>
      <c r="WVG20" s="9"/>
      <c r="WVL20" s="9"/>
      <c r="WVQ20" s="9"/>
      <c r="WVV20" s="9"/>
      <c r="WWA20" s="9"/>
      <c r="WWF20" s="9"/>
      <c r="WWK20" s="9"/>
      <c r="WWP20" s="9"/>
      <c r="WWU20" s="9"/>
      <c r="WWZ20" s="9"/>
      <c r="WXE20" s="9"/>
      <c r="WXJ20" s="9"/>
      <c r="WXO20" s="9"/>
      <c r="WXT20" s="9"/>
      <c r="WXY20" s="9"/>
      <c r="WYD20" s="9"/>
      <c r="WYI20" s="9"/>
      <c r="WYN20" s="9"/>
      <c r="WYS20" s="9"/>
      <c r="WYX20" s="9"/>
      <c r="WZC20" s="9"/>
      <c r="WZH20" s="9"/>
      <c r="WZM20" s="9"/>
      <c r="WZR20" s="9"/>
      <c r="WZW20" s="9"/>
      <c r="XAB20" s="9"/>
      <c r="XAG20" s="9"/>
      <c r="XAL20" s="9"/>
      <c r="XAQ20" s="9"/>
      <c r="XAV20" s="9"/>
      <c r="XBA20" s="9"/>
      <c r="XBF20" s="9"/>
      <c r="XBK20" s="9"/>
      <c r="XBP20" s="9"/>
      <c r="XBU20" s="9"/>
      <c r="XBZ20" s="9"/>
      <c r="XCE20" s="9"/>
      <c r="XCJ20" s="9"/>
      <c r="XCO20" s="9"/>
      <c r="XCT20" s="9"/>
      <c r="XCY20" s="9"/>
      <c r="XDD20" s="9"/>
      <c r="XDI20" s="9"/>
      <c r="XDN20" s="9"/>
      <c r="XDS20" s="9"/>
      <c r="XDX20" s="9"/>
      <c r="XEC20" s="9"/>
      <c r="XEH20" s="9"/>
      <c r="XEM20" s="9"/>
      <c r="XER20" s="9"/>
      <c r="XEW20" s="9"/>
    </row>
    <row r="21" spans="1:1022 1027:2047 2052:3072 3077:4092 4097:5117 5122:6142 6147:7167 7172:8192 8197:9212 9217:10237 10242:11262 11267:12287 12292:13312 13317:14332 14337:15357 15362:16377" s="89" customFormat="1" ht="19.899999999999999" customHeight="1" x14ac:dyDescent="0.25">
      <c r="A21" s="9" t="s">
        <v>104</v>
      </c>
      <c r="B21" s="89">
        <v>1.6910000000000001</v>
      </c>
      <c r="C21" s="89">
        <v>1.7</v>
      </c>
      <c r="D21" s="89">
        <v>2.2212499999999999</v>
      </c>
      <c r="E21" s="89">
        <v>1.794</v>
      </c>
      <c r="F21" s="9"/>
      <c r="G21" s="9"/>
      <c r="L21" s="9"/>
      <c r="Q21" s="9"/>
      <c r="V21" s="9"/>
      <c r="AA21" s="9"/>
      <c r="AF21" s="9"/>
      <c r="AK21" s="9"/>
      <c r="AP21" s="9"/>
      <c r="AU21" s="9"/>
      <c r="AZ21" s="9"/>
      <c r="BE21" s="9"/>
      <c r="BJ21" s="9"/>
      <c r="BO21" s="9"/>
      <c r="BT21" s="9"/>
      <c r="BY21" s="9"/>
      <c r="CD21" s="9"/>
      <c r="CI21" s="9"/>
      <c r="CN21" s="9"/>
      <c r="CS21" s="9"/>
      <c r="CX21" s="9"/>
      <c r="DC21" s="9"/>
      <c r="DH21" s="9"/>
      <c r="DM21" s="9"/>
      <c r="DR21" s="9"/>
      <c r="DW21" s="9"/>
      <c r="EB21" s="9"/>
      <c r="EG21" s="9"/>
      <c r="EL21" s="9"/>
      <c r="EQ21" s="9"/>
      <c r="EV21" s="9"/>
      <c r="FA21" s="9"/>
      <c r="FF21" s="9"/>
      <c r="FK21" s="9"/>
      <c r="FP21" s="9"/>
      <c r="FU21" s="9"/>
      <c r="FZ21" s="9"/>
      <c r="GE21" s="9"/>
      <c r="GJ21" s="9"/>
      <c r="GO21" s="9"/>
      <c r="GT21" s="9"/>
      <c r="GY21" s="9"/>
      <c r="HD21" s="9"/>
      <c r="HI21" s="9"/>
      <c r="HN21" s="9"/>
      <c r="HS21" s="9"/>
      <c r="HX21" s="9"/>
      <c r="IC21" s="9"/>
      <c r="IH21" s="9"/>
      <c r="IM21" s="9"/>
      <c r="IR21" s="9"/>
      <c r="IW21" s="9"/>
      <c r="JB21" s="9"/>
      <c r="JG21" s="9"/>
      <c r="JL21" s="9"/>
      <c r="JQ21" s="9"/>
      <c r="JV21" s="9"/>
      <c r="KA21" s="9"/>
      <c r="KF21" s="9"/>
      <c r="KK21" s="9"/>
      <c r="KP21" s="9"/>
      <c r="KU21" s="9"/>
      <c r="KZ21" s="9"/>
      <c r="LE21" s="9"/>
      <c r="LJ21" s="9"/>
      <c r="LO21" s="9"/>
      <c r="LT21" s="9"/>
      <c r="LY21" s="9"/>
      <c r="MD21" s="9"/>
      <c r="MI21" s="9"/>
      <c r="MN21" s="9"/>
      <c r="MS21" s="9"/>
      <c r="MX21" s="9"/>
      <c r="NC21" s="9"/>
      <c r="NH21" s="9"/>
      <c r="NM21" s="9"/>
      <c r="NR21" s="9"/>
      <c r="NW21" s="9"/>
      <c r="OB21" s="9"/>
      <c r="OG21" s="9"/>
      <c r="OL21" s="9"/>
      <c r="OQ21" s="9"/>
      <c r="OV21" s="9"/>
      <c r="PA21" s="9"/>
      <c r="PF21" s="9"/>
      <c r="PK21" s="9"/>
      <c r="PP21" s="9"/>
      <c r="PU21" s="9"/>
      <c r="PZ21" s="9"/>
      <c r="QE21" s="9"/>
      <c r="QJ21" s="9"/>
      <c r="QO21" s="9"/>
      <c r="QT21" s="9"/>
      <c r="QY21" s="9"/>
      <c r="RD21" s="9"/>
      <c r="RI21" s="9"/>
      <c r="RN21" s="9"/>
      <c r="RS21" s="9"/>
      <c r="RX21" s="9"/>
      <c r="SC21" s="9"/>
      <c r="SH21" s="9"/>
      <c r="SM21" s="9"/>
      <c r="SR21" s="9"/>
      <c r="SW21" s="9"/>
      <c r="TB21" s="9"/>
      <c r="TG21" s="9"/>
      <c r="TL21" s="9"/>
      <c r="TQ21" s="9"/>
      <c r="TV21" s="9"/>
      <c r="UA21" s="9"/>
      <c r="UF21" s="9"/>
      <c r="UK21" s="9"/>
      <c r="UP21" s="9"/>
      <c r="UU21" s="9"/>
      <c r="UZ21" s="9"/>
      <c r="VE21" s="9"/>
      <c r="VJ21" s="9"/>
      <c r="VO21" s="9"/>
      <c r="VT21" s="9"/>
      <c r="VY21" s="9"/>
      <c r="WD21" s="9"/>
      <c r="WI21" s="9"/>
      <c r="WN21" s="9"/>
      <c r="WS21" s="9"/>
      <c r="WX21" s="9"/>
      <c r="XC21" s="9"/>
      <c r="XH21" s="9"/>
      <c r="XM21" s="9"/>
      <c r="XR21" s="9"/>
      <c r="XW21" s="9"/>
      <c r="YB21" s="9"/>
      <c r="YG21" s="9"/>
      <c r="YL21" s="9"/>
      <c r="YQ21" s="9"/>
      <c r="YV21" s="9"/>
      <c r="ZA21" s="9"/>
      <c r="ZF21" s="9"/>
      <c r="ZK21" s="9"/>
      <c r="ZP21" s="9"/>
      <c r="ZU21" s="9"/>
      <c r="ZZ21" s="9"/>
      <c r="AAE21" s="9"/>
      <c r="AAJ21" s="9"/>
      <c r="AAO21" s="9"/>
      <c r="AAT21" s="9"/>
      <c r="AAY21" s="9"/>
      <c r="ABD21" s="9"/>
      <c r="ABI21" s="9"/>
      <c r="ABN21" s="9"/>
      <c r="ABS21" s="9"/>
      <c r="ABX21" s="9"/>
      <c r="ACC21" s="9"/>
      <c r="ACH21" s="9"/>
      <c r="ACM21" s="9"/>
      <c r="ACR21" s="9"/>
      <c r="ACW21" s="9"/>
      <c r="ADB21" s="9"/>
      <c r="ADG21" s="9"/>
      <c r="ADL21" s="9"/>
      <c r="ADQ21" s="9"/>
      <c r="ADV21" s="9"/>
      <c r="AEA21" s="9"/>
      <c r="AEF21" s="9"/>
      <c r="AEK21" s="9"/>
      <c r="AEP21" s="9"/>
      <c r="AEU21" s="9"/>
      <c r="AEZ21" s="9"/>
      <c r="AFE21" s="9"/>
      <c r="AFJ21" s="9"/>
      <c r="AFO21" s="9"/>
      <c r="AFT21" s="9"/>
      <c r="AFY21" s="9"/>
      <c r="AGD21" s="9"/>
      <c r="AGI21" s="9"/>
      <c r="AGN21" s="9"/>
      <c r="AGS21" s="9"/>
      <c r="AGX21" s="9"/>
      <c r="AHC21" s="9"/>
      <c r="AHH21" s="9"/>
      <c r="AHM21" s="9"/>
      <c r="AHR21" s="9"/>
      <c r="AHW21" s="9"/>
      <c r="AIB21" s="9"/>
      <c r="AIG21" s="9"/>
      <c r="AIL21" s="9"/>
      <c r="AIQ21" s="9"/>
      <c r="AIV21" s="9"/>
      <c r="AJA21" s="9"/>
      <c r="AJF21" s="9"/>
      <c r="AJK21" s="9"/>
      <c r="AJP21" s="9"/>
      <c r="AJU21" s="9"/>
      <c r="AJZ21" s="9"/>
      <c r="AKE21" s="9"/>
      <c r="AKJ21" s="9"/>
      <c r="AKO21" s="9"/>
      <c r="AKT21" s="9"/>
      <c r="AKY21" s="9"/>
      <c r="ALD21" s="9"/>
      <c r="ALI21" s="9"/>
      <c r="ALN21" s="9"/>
      <c r="ALS21" s="9"/>
      <c r="ALX21" s="9"/>
      <c r="AMC21" s="9"/>
      <c r="AMH21" s="9"/>
      <c r="AMM21" s="9"/>
      <c r="AMR21" s="9"/>
      <c r="AMW21" s="9"/>
      <c r="ANB21" s="9"/>
      <c r="ANG21" s="9"/>
      <c r="ANL21" s="9"/>
      <c r="ANQ21" s="9"/>
      <c r="ANV21" s="9"/>
      <c r="AOA21" s="9"/>
      <c r="AOF21" s="9"/>
      <c r="AOK21" s="9"/>
      <c r="AOP21" s="9"/>
      <c r="AOU21" s="9"/>
      <c r="AOZ21" s="9"/>
      <c r="APE21" s="9"/>
      <c r="APJ21" s="9"/>
      <c r="APO21" s="9"/>
      <c r="APT21" s="9"/>
      <c r="APY21" s="9"/>
      <c r="AQD21" s="9"/>
      <c r="AQI21" s="9"/>
      <c r="AQN21" s="9"/>
      <c r="AQS21" s="9"/>
      <c r="AQX21" s="9"/>
      <c r="ARC21" s="9"/>
      <c r="ARH21" s="9"/>
      <c r="ARM21" s="9"/>
      <c r="ARR21" s="9"/>
      <c r="ARW21" s="9"/>
      <c r="ASB21" s="9"/>
      <c r="ASG21" s="9"/>
      <c r="ASL21" s="9"/>
      <c r="ASQ21" s="9"/>
      <c r="ASV21" s="9"/>
      <c r="ATA21" s="9"/>
      <c r="ATF21" s="9"/>
      <c r="ATK21" s="9"/>
      <c r="ATP21" s="9"/>
      <c r="ATU21" s="9"/>
      <c r="ATZ21" s="9"/>
      <c r="AUE21" s="9"/>
      <c r="AUJ21" s="9"/>
      <c r="AUO21" s="9"/>
      <c r="AUT21" s="9"/>
      <c r="AUY21" s="9"/>
      <c r="AVD21" s="9"/>
      <c r="AVI21" s="9"/>
      <c r="AVN21" s="9"/>
      <c r="AVS21" s="9"/>
      <c r="AVX21" s="9"/>
      <c r="AWC21" s="9"/>
      <c r="AWH21" s="9"/>
      <c r="AWM21" s="9"/>
      <c r="AWR21" s="9"/>
      <c r="AWW21" s="9"/>
      <c r="AXB21" s="9"/>
      <c r="AXG21" s="9"/>
      <c r="AXL21" s="9"/>
      <c r="AXQ21" s="9"/>
      <c r="AXV21" s="9"/>
      <c r="AYA21" s="9"/>
      <c r="AYF21" s="9"/>
      <c r="AYK21" s="9"/>
      <c r="AYP21" s="9"/>
      <c r="AYU21" s="9"/>
      <c r="AYZ21" s="9"/>
      <c r="AZE21" s="9"/>
      <c r="AZJ21" s="9"/>
      <c r="AZO21" s="9"/>
      <c r="AZT21" s="9"/>
      <c r="AZY21" s="9"/>
      <c r="BAD21" s="9"/>
      <c r="BAI21" s="9"/>
      <c r="BAN21" s="9"/>
      <c r="BAS21" s="9"/>
      <c r="BAX21" s="9"/>
      <c r="BBC21" s="9"/>
      <c r="BBH21" s="9"/>
      <c r="BBM21" s="9"/>
      <c r="BBR21" s="9"/>
      <c r="BBW21" s="9"/>
      <c r="BCB21" s="9"/>
      <c r="BCG21" s="9"/>
      <c r="BCL21" s="9"/>
      <c r="BCQ21" s="9"/>
      <c r="BCV21" s="9"/>
      <c r="BDA21" s="9"/>
      <c r="BDF21" s="9"/>
      <c r="BDK21" s="9"/>
      <c r="BDP21" s="9"/>
      <c r="BDU21" s="9"/>
      <c r="BDZ21" s="9"/>
      <c r="BEE21" s="9"/>
      <c r="BEJ21" s="9"/>
      <c r="BEO21" s="9"/>
      <c r="BET21" s="9"/>
      <c r="BEY21" s="9"/>
      <c r="BFD21" s="9"/>
      <c r="BFI21" s="9"/>
      <c r="BFN21" s="9"/>
      <c r="BFS21" s="9"/>
      <c r="BFX21" s="9"/>
      <c r="BGC21" s="9"/>
      <c r="BGH21" s="9"/>
      <c r="BGM21" s="9"/>
      <c r="BGR21" s="9"/>
      <c r="BGW21" s="9"/>
      <c r="BHB21" s="9"/>
      <c r="BHG21" s="9"/>
      <c r="BHL21" s="9"/>
      <c r="BHQ21" s="9"/>
      <c r="BHV21" s="9"/>
      <c r="BIA21" s="9"/>
      <c r="BIF21" s="9"/>
      <c r="BIK21" s="9"/>
      <c r="BIP21" s="9"/>
      <c r="BIU21" s="9"/>
      <c r="BIZ21" s="9"/>
      <c r="BJE21" s="9"/>
      <c r="BJJ21" s="9"/>
      <c r="BJO21" s="9"/>
      <c r="BJT21" s="9"/>
      <c r="BJY21" s="9"/>
      <c r="BKD21" s="9"/>
      <c r="BKI21" s="9"/>
      <c r="BKN21" s="9"/>
      <c r="BKS21" s="9"/>
      <c r="BKX21" s="9"/>
      <c r="BLC21" s="9"/>
      <c r="BLH21" s="9"/>
      <c r="BLM21" s="9"/>
      <c r="BLR21" s="9"/>
      <c r="BLW21" s="9"/>
      <c r="BMB21" s="9"/>
      <c r="BMG21" s="9"/>
      <c r="BML21" s="9"/>
      <c r="BMQ21" s="9"/>
      <c r="BMV21" s="9"/>
      <c r="BNA21" s="9"/>
      <c r="BNF21" s="9"/>
      <c r="BNK21" s="9"/>
      <c r="BNP21" s="9"/>
      <c r="BNU21" s="9"/>
      <c r="BNZ21" s="9"/>
      <c r="BOE21" s="9"/>
      <c r="BOJ21" s="9"/>
      <c r="BOO21" s="9"/>
      <c r="BOT21" s="9"/>
      <c r="BOY21" s="9"/>
      <c r="BPD21" s="9"/>
      <c r="BPI21" s="9"/>
      <c r="BPN21" s="9"/>
      <c r="BPS21" s="9"/>
      <c r="BPX21" s="9"/>
      <c r="BQC21" s="9"/>
      <c r="BQH21" s="9"/>
      <c r="BQM21" s="9"/>
      <c r="BQR21" s="9"/>
      <c r="BQW21" s="9"/>
      <c r="BRB21" s="9"/>
      <c r="BRG21" s="9"/>
      <c r="BRL21" s="9"/>
      <c r="BRQ21" s="9"/>
      <c r="BRV21" s="9"/>
      <c r="BSA21" s="9"/>
      <c r="BSF21" s="9"/>
      <c r="BSK21" s="9"/>
      <c r="BSP21" s="9"/>
      <c r="BSU21" s="9"/>
      <c r="BSZ21" s="9"/>
      <c r="BTE21" s="9"/>
      <c r="BTJ21" s="9"/>
      <c r="BTO21" s="9"/>
      <c r="BTT21" s="9"/>
      <c r="BTY21" s="9"/>
      <c r="BUD21" s="9"/>
      <c r="BUI21" s="9"/>
      <c r="BUN21" s="9"/>
      <c r="BUS21" s="9"/>
      <c r="BUX21" s="9"/>
      <c r="BVC21" s="9"/>
      <c r="BVH21" s="9"/>
      <c r="BVM21" s="9"/>
      <c r="BVR21" s="9"/>
      <c r="BVW21" s="9"/>
      <c r="BWB21" s="9"/>
      <c r="BWG21" s="9"/>
      <c r="BWL21" s="9"/>
      <c r="BWQ21" s="9"/>
      <c r="BWV21" s="9"/>
      <c r="BXA21" s="9"/>
      <c r="BXF21" s="9"/>
      <c r="BXK21" s="9"/>
      <c r="BXP21" s="9"/>
      <c r="BXU21" s="9"/>
      <c r="BXZ21" s="9"/>
      <c r="BYE21" s="9"/>
      <c r="BYJ21" s="9"/>
      <c r="BYO21" s="9"/>
      <c r="BYT21" s="9"/>
      <c r="BYY21" s="9"/>
      <c r="BZD21" s="9"/>
      <c r="BZI21" s="9"/>
      <c r="BZN21" s="9"/>
      <c r="BZS21" s="9"/>
      <c r="BZX21" s="9"/>
      <c r="CAC21" s="9"/>
      <c r="CAH21" s="9"/>
      <c r="CAM21" s="9"/>
      <c r="CAR21" s="9"/>
      <c r="CAW21" s="9"/>
      <c r="CBB21" s="9"/>
      <c r="CBG21" s="9"/>
      <c r="CBL21" s="9"/>
      <c r="CBQ21" s="9"/>
      <c r="CBV21" s="9"/>
      <c r="CCA21" s="9"/>
      <c r="CCF21" s="9"/>
      <c r="CCK21" s="9"/>
      <c r="CCP21" s="9"/>
      <c r="CCU21" s="9"/>
      <c r="CCZ21" s="9"/>
      <c r="CDE21" s="9"/>
      <c r="CDJ21" s="9"/>
      <c r="CDO21" s="9"/>
      <c r="CDT21" s="9"/>
      <c r="CDY21" s="9"/>
      <c r="CED21" s="9"/>
      <c r="CEI21" s="9"/>
      <c r="CEN21" s="9"/>
      <c r="CES21" s="9"/>
      <c r="CEX21" s="9"/>
      <c r="CFC21" s="9"/>
      <c r="CFH21" s="9"/>
      <c r="CFM21" s="9"/>
      <c r="CFR21" s="9"/>
      <c r="CFW21" s="9"/>
      <c r="CGB21" s="9"/>
      <c r="CGG21" s="9"/>
      <c r="CGL21" s="9"/>
      <c r="CGQ21" s="9"/>
      <c r="CGV21" s="9"/>
      <c r="CHA21" s="9"/>
      <c r="CHF21" s="9"/>
      <c r="CHK21" s="9"/>
      <c r="CHP21" s="9"/>
      <c r="CHU21" s="9"/>
      <c r="CHZ21" s="9"/>
      <c r="CIE21" s="9"/>
      <c r="CIJ21" s="9"/>
      <c r="CIO21" s="9"/>
      <c r="CIT21" s="9"/>
      <c r="CIY21" s="9"/>
      <c r="CJD21" s="9"/>
      <c r="CJI21" s="9"/>
      <c r="CJN21" s="9"/>
      <c r="CJS21" s="9"/>
      <c r="CJX21" s="9"/>
      <c r="CKC21" s="9"/>
      <c r="CKH21" s="9"/>
      <c r="CKM21" s="9"/>
      <c r="CKR21" s="9"/>
      <c r="CKW21" s="9"/>
      <c r="CLB21" s="9"/>
      <c r="CLG21" s="9"/>
      <c r="CLL21" s="9"/>
      <c r="CLQ21" s="9"/>
      <c r="CLV21" s="9"/>
      <c r="CMA21" s="9"/>
      <c r="CMF21" s="9"/>
      <c r="CMK21" s="9"/>
      <c r="CMP21" s="9"/>
      <c r="CMU21" s="9"/>
      <c r="CMZ21" s="9"/>
      <c r="CNE21" s="9"/>
      <c r="CNJ21" s="9"/>
      <c r="CNO21" s="9"/>
      <c r="CNT21" s="9"/>
      <c r="CNY21" s="9"/>
      <c r="COD21" s="9"/>
      <c r="COI21" s="9"/>
      <c r="CON21" s="9"/>
      <c r="COS21" s="9"/>
      <c r="COX21" s="9"/>
      <c r="CPC21" s="9"/>
      <c r="CPH21" s="9"/>
      <c r="CPM21" s="9"/>
      <c r="CPR21" s="9"/>
      <c r="CPW21" s="9"/>
      <c r="CQB21" s="9"/>
      <c r="CQG21" s="9"/>
      <c r="CQL21" s="9"/>
      <c r="CQQ21" s="9"/>
      <c r="CQV21" s="9"/>
      <c r="CRA21" s="9"/>
      <c r="CRF21" s="9"/>
      <c r="CRK21" s="9"/>
      <c r="CRP21" s="9"/>
      <c r="CRU21" s="9"/>
      <c r="CRZ21" s="9"/>
      <c r="CSE21" s="9"/>
      <c r="CSJ21" s="9"/>
      <c r="CSO21" s="9"/>
      <c r="CST21" s="9"/>
      <c r="CSY21" s="9"/>
      <c r="CTD21" s="9"/>
      <c r="CTI21" s="9"/>
      <c r="CTN21" s="9"/>
      <c r="CTS21" s="9"/>
      <c r="CTX21" s="9"/>
      <c r="CUC21" s="9"/>
      <c r="CUH21" s="9"/>
      <c r="CUM21" s="9"/>
      <c r="CUR21" s="9"/>
      <c r="CUW21" s="9"/>
      <c r="CVB21" s="9"/>
      <c r="CVG21" s="9"/>
      <c r="CVL21" s="9"/>
      <c r="CVQ21" s="9"/>
      <c r="CVV21" s="9"/>
      <c r="CWA21" s="9"/>
      <c r="CWF21" s="9"/>
      <c r="CWK21" s="9"/>
      <c r="CWP21" s="9"/>
      <c r="CWU21" s="9"/>
      <c r="CWZ21" s="9"/>
      <c r="CXE21" s="9"/>
      <c r="CXJ21" s="9"/>
      <c r="CXO21" s="9"/>
      <c r="CXT21" s="9"/>
      <c r="CXY21" s="9"/>
      <c r="CYD21" s="9"/>
      <c r="CYI21" s="9"/>
      <c r="CYN21" s="9"/>
      <c r="CYS21" s="9"/>
      <c r="CYX21" s="9"/>
      <c r="CZC21" s="9"/>
      <c r="CZH21" s="9"/>
      <c r="CZM21" s="9"/>
      <c r="CZR21" s="9"/>
      <c r="CZW21" s="9"/>
      <c r="DAB21" s="9"/>
      <c r="DAG21" s="9"/>
      <c r="DAL21" s="9"/>
      <c r="DAQ21" s="9"/>
      <c r="DAV21" s="9"/>
      <c r="DBA21" s="9"/>
      <c r="DBF21" s="9"/>
      <c r="DBK21" s="9"/>
      <c r="DBP21" s="9"/>
      <c r="DBU21" s="9"/>
      <c r="DBZ21" s="9"/>
      <c r="DCE21" s="9"/>
      <c r="DCJ21" s="9"/>
      <c r="DCO21" s="9"/>
      <c r="DCT21" s="9"/>
      <c r="DCY21" s="9"/>
      <c r="DDD21" s="9"/>
      <c r="DDI21" s="9"/>
      <c r="DDN21" s="9"/>
      <c r="DDS21" s="9"/>
      <c r="DDX21" s="9"/>
      <c r="DEC21" s="9"/>
      <c r="DEH21" s="9"/>
      <c r="DEM21" s="9"/>
      <c r="DER21" s="9"/>
      <c r="DEW21" s="9"/>
      <c r="DFB21" s="9"/>
      <c r="DFG21" s="9"/>
      <c r="DFL21" s="9"/>
      <c r="DFQ21" s="9"/>
      <c r="DFV21" s="9"/>
      <c r="DGA21" s="9"/>
      <c r="DGF21" s="9"/>
      <c r="DGK21" s="9"/>
      <c r="DGP21" s="9"/>
      <c r="DGU21" s="9"/>
      <c r="DGZ21" s="9"/>
      <c r="DHE21" s="9"/>
      <c r="DHJ21" s="9"/>
      <c r="DHO21" s="9"/>
      <c r="DHT21" s="9"/>
      <c r="DHY21" s="9"/>
      <c r="DID21" s="9"/>
      <c r="DII21" s="9"/>
      <c r="DIN21" s="9"/>
      <c r="DIS21" s="9"/>
      <c r="DIX21" s="9"/>
      <c r="DJC21" s="9"/>
      <c r="DJH21" s="9"/>
      <c r="DJM21" s="9"/>
      <c r="DJR21" s="9"/>
      <c r="DJW21" s="9"/>
      <c r="DKB21" s="9"/>
      <c r="DKG21" s="9"/>
      <c r="DKL21" s="9"/>
      <c r="DKQ21" s="9"/>
      <c r="DKV21" s="9"/>
      <c r="DLA21" s="9"/>
      <c r="DLF21" s="9"/>
      <c r="DLK21" s="9"/>
      <c r="DLP21" s="9"/>
      <c r="DLU21" s="9"/>
      <c r="DLZ21" s="9"/>
      <c r="DME21" s="9"/>
      <c r="DMJ21" s="9"/>
      <c r="DMO21" s="9"/>
      <c r="DMT21" s="9"/>
      <c r="DMY21" s="9"/>
      <c r="DND21" s="9"/>
      <c r="DNI21" s="9"/>
      <c r="DNN21" s="9"/>
      <c r="DNS21" s="9"/>
      <c r="DNX21" s="9"/>
      <c r="DOC21" s="9"/>
      <c r="DOH21" s="9"/>
      <c r="DOM21" s="9"/>
      <c r="DOR21" s="9"/>
      <c r="DOW21" s="9"/>
      <c r="DPB21" s="9"/>
      <c r="DPG21" s="9"/>
      <c r="DPL21" s="9"/>
      <c r="DPQ21" s="9"/>
      <c r="DPV21" s="9"/>
      <c r="DQA21" s="9"/>
      <c r="DQF21" s="9"/>
      <c r="DQK21" s="9"/>
      <c r="DQP21" s="9"/>
      <c r="DQU21" s="9"/>
      <c r="DQZ21" s="9"/>
      <c r="DRE21" s="9"/>
      <c r="DRJ21" s="9"/>
      <c r="DRO21" s="9"/>
      <c r="DRT21" s="9"/>
      <c r="DRY21" s="9"/>
      <c r="DSD21" s="9"/>
      <c r="DSI21" s="9"/>
      <c r="DSN21" s="9"/>
      <c r="DSS21" s="9"/>
      <c r="DSX21" s="9"/>
      <c r="DTC21" s="9"/>
      <c r="DTH21" s="9"/>
      <c r="DTM21" s="9"/>
      <c r="DTR21" s="9"/>
      <c r="DTW21" s="9"/>
      <c r="DUB21" s="9"/>
      <c r="DUG21" s="9"/>
      <c r="DUL21" s="9"/>
      <c r="DUQ21" s="9"/>
      <c r="DUV21" s="9"/>
      <c r="DVA21" s="9"/>
      <c r="DVF21" s="9"/>
      <c r="DVK21" s="9"/>
      <c r="DVP21" s="9"/>
      <c r="DVU21" s="9"/>
      <c r="DVZ21" s="9"/>
      <c r="DWE21" s="9"/>
      <c r="DWJ21" s="9"/>
      <c r="DWO21" s="9"/>
      <c r="DWT21" s="9"/>
      <c r="DWY21" s="9"/>
      <c r="DXD21" s="9"/>
      <c r="DXI21" s="9"/>
      <c r="DXN21" s="9"/>
      <c r="DXS21" s="9"/>
      <c r="DXX21" s="9"/>
      <c r="DYC21" s="9"/>
      <c r="DYH21" s="9"/>
      <c r="DYM21" s="9"/>
      <c r="DYR21" s="9"/>
      <c r="DYW21" s="9"/>
      <c r="DZB21" s="9"/>
      <c r="DZG21" s="9"/>
      <c r="DZL21" s="9"/>
      <c r="DZQ21" s="9"/>
      <c r="DZV21" s="9"/>
      <c r="EAA21" s="9"/>
      <c r="EAF21" s="9"/>
      <c r="EAK21" s="9"/>
      <c r="EAP21" s="9"/>
      <c r="EAU21" s="9"/>
      <c r="EAZ21" s="9"/>
      <c r="EBE21" s="9"/>
      <c r="EBJ21" s="9"/>
      <c r="EBO21" s="9"/>
      <c r="EBT21" s="9"/>
      <c r="EBY21" s="9"/>
      <c r="ECD21" s="9"/>
      <c r="ECI21" s="9"/>
      <c r="ECN21" s="9"/>
      <c r="ECS21" s="9"/>
      <c r="ECX21" s="9"/>
      <c r="EDC21" s="9"/>
      <c r="EDH21" s="9"/>
      <c r="EDM21" s="9"/>
      <c r="EDR21" s="9"/>
      <c r="EDW21" s="9"/>
      <c r="EEB21" s="9"/>
      <c r="EEG21" s="9"/>
      <c r="EEL21" s="9"/>
      <c r="EEQ21" s="9"/>
      <c r="EEV21" s="9"/>
      <c r="EFA21" s="9"/>
      <c r="EFF21" s="9"/>
      <c r="EFK21" s="9"/>
      <c r="EFP21" s="9"/>
      <c r="EFU21" s="9"/>
      <c r="EFZ21" s="9"/>
      <c r="EGE21" s="9"/>
      <c r="EGJ21" s="9"/>
      <c r="EGO21" s="9"/>
      <c r="EGT21" s="9"/>
      <c r="EGY21" s="9"/>
      <c r="EHD21" s="9"/>
      <c r="EHI21" s="9"/>
      <c r="EHN21" s="9"/>
      <c r="EHS21" s="9"/>
      <c r="EHX21" s="9"/>
      <c r="EIC21" s="9"/>
      <c r="EIH21" s="9"/>
      <c r="EIM21" s="9"/>
      <c r="EIR21" s="9"/>
      <c r="EIW21" s="9"/>
      <c r="EJB21" s="9"/>
      <c r="EJG21" s="9"/>
      <c r="EJL21" s="9"/>
      <c r="EJQ21" s="9"/>
      <c r="EJV21" s="9"/>
      <c r="EKA21" s="9"/>
      <c r="EKF21" s="9"/>
      <c r="EKK21" s="9"/>
      <c r="EKP21" s="9"/>
      <c r="EKU21" s="9"/>
      <c r="EKZ21" s="9"/>
      <c r="ELE21" s="9"/>
      <c r="ELJ21" s="9"/>
      <c r="ELO21" s="9"/>
      <c r="ELT21" s="9"/>
      <c r="ELY21" s="9"/>
      <c r="EMD21" s="9"/>
      <c r="EMI21" s="9"/>
      <c r="EMN21" s="9"/>
      <c r="EMS21" s="9"/>
      <c r="EMX21" s="9"/>
      <c r="ENC21" s="9"/>
      <c r="ENH21" s="9"/>
      <c r="ENM21" s="9"/>
      <c r="ENR21" s="9"/>
      <c r="ENW21" s="9"/>
      <c r="EOB21" s="9"/>
      <c r="EOG21" s="9"/>
      <c r="EOL21" s="9"/>
      <c r="EOQ21" s="9"/>
      <c r="EOV21" s="9"/>
      <c r="EPA21" s="9"/>
      <c r="EPF21" s="9"/>
      <c r="EPK21" s="9"/>
      <c r="EPP21" s="9"/>
      <c r="EPU21" s="9"/>
      <c r="EPZ21" s="9"/>
      <c r="EQE21" s="9"/>
      <c r="EQJ21" s="9"/>
      <c r="EQO21" s="9"/>
      <c r="EQT21" s="9"/>
      <c r="EQY21" s="9"/>
      <c r="ERD21" s="9"/>
      <c r="ERI21" s="9"/>
      <c r="ERN21" s="9"/>
      <c r="ERS21" s="9"/>
      <c r="ERX21" s="9"/>
      <c r="ESC21" s="9"/>
      <c r="ESH21" s="9"/>
      <c r="ESM21" s="9"/>
      <c r="ESR21" s="9"/>
      <c r="ESW21" s="9"/>
      <c r="ETB21" s="9"/>
      <c r="ETG21" s="9"/>
      <c r="ETL21" s="9"/>
      <c r="ETQ21" s="9"/>
      <c r="ETV21" s="9"/>
      <c r="EUA21" s="9"/>
      <c r="EUF21" s="9"/>
      <c r="EUK21" s="9"/>
      <c r="EUP21" s="9"/>
      <c r="EUU21" s="9"/>
      <c r="EUZ21" s="9"/>
      <c r="EVE21" s="9"/>
      <c r="EVJ21" s="9"/>
      <c r="EVO21" s="9"/>
      <c r="EVT21" s="9"/>
      <c r="EVY21" s="9"/>
      <c r="EWD21" s="9"/>
      <c r="EWI21" s="9"/>
      <c r="EWN21" s="9"/>
      <c r="EWS21" s="9"/>
      <c r="EWX21" s="9"/>
      <c r="EXC21" s="9"/>
      <c r="EXH21" s="9"/>
      <c r="EXM21" s="9"/>
      <c r="EXR21" s="9"/>
      <c r="EXW21" s="9"/>
      <c r="EYB21" s="9"/>
      <c r="EYG21" s="9"/>
      <c r="EYL21" s="9"/>
      <c r="EYQ21" s="9"/>
      <c r="EYV21" s="9"/>
      <c r="EZA21" s="9"/>
      <c r="EZF21" s="9"/>
      <c r="EZK21" s="9"/>
      <c r="EZP21" s="9"/>
      <c r="EZU21" s="9"/>
      <c r="EZZ21" s="9"/>
      <c r="FAE21" s="9"/>
      <c r="FAJ21" s="9"/>
      <c r="FAO21" s="9"/>
      <c r="FAT21" s="9"/>
      <c r="FAY21" s="9"/>
      <c r="FBD21" s="9"/>
      <c r="FBI21" s="9"/>
      <c r="FBN21" s="9"/>
      <c r="FBS21" s="9"/>
      <c r="FBX21" s="9"/>
      <c r="FCC21" s="9"/>
      <c r="FCH21" s="9"/>
      <c r="FCM21" s="9"/>
      <c r="FCR21" s="9"/>
      <c r="FCW21" s="9"/>
      <c r="FDB21" s="9"/>
      <c r="FDG21" s="9"/>
      <c r="FDL21" s="9"/>
      <c r="FDQ21" s="9"/>
      <c r="FDV21" s="9"/>
      <c r="FEA21" s="9"/>
      <c r="FEF21" s="9"/>
      <c r="FEK21" s="9"/>
      <c r="FEP21" s="9"/>
      <c r="FEU21" s="9"/>
      <c r="FEZ21" s="9"/>
      <c r="FFE21" s="9"/>
      <c r="FFJ21" s="9"/>
      <c r="FFO21" s="9"/>
      <c r="FFT21" s="9"/>
      <c r="FFY21" s="9"/>
      <c r="FGD21" s="9"/>
      <c r="FGI21" s="9"/>
      <c r="FGN21" s="9"/>
      <c r="FGS21" s="9"/>
      <c r="FGX21" s="9"/>
      <c r="FHC21" s="9"/>
      <c r="FHH21" s="9"/>
      <c r="FHM21" s="9"/>
      <c r="FHR21" s="9"/>
      <c r="FHW21" s="9"/>
      <c r="FIB21" s="9"/>
      <c r="FIG21" s="9"/>
      <c r="FIL21" s="9"/>
      <c r="FIQ21" s="9"/>
      <c r="FIV21" s="9"/>
      <c r="FJA21" s="9"/>
      <c r="FJF21" s="9"/>
      <c r="FJK21" s="9"/>
      <c r="FJP21" s="9"/>
      <c r="FJU21" s="9"/>
      <c r="FJZ21" s="9"/>
      <c r="FKE21" s="9"/>
      <c r="FKJ21" s="9"/>
      <c r="FKO21" s="9"/>
      <c r="FKT21" s="9"/>
      <c r="FKY21" s="9"/>
      <c r="FLD21" s="9"/>
      <c r="FLI21" s="9"/>
      <c r="FLN21" s="9"/>
      <c r="FLS21" s="9"/>
      <c r="FLX21" s="9"/>
      <c r="FMC21" s="9"/>
      <c r="FMH21" s="9"/>
      <c r="FMM21" s="9"/>
      <c r="FMR21" s="9"/>
      <c r="FMW21" s="9"/>
      <c r="FNB21" s="9"/>
      <c r="FNG21" s="9"/>
      <c r="FNL21" s="9"/>
      <c r="FNQ21" s="9"/>
      <c r="FNV21" s="9"/>
      <c r="FOA21" s="9"/>
      <c r="FOF21" s="9"/>
      <c r="FOK21" s="9"/>
      <c r="FOP21" s="9"/>
      <c r="FOU21" s="9"/>
      <c r="FOZ21" s="9"/>
      <c r="FPE21" s="9"/>
      <c r="FPJ21" s="9"/>
      <c r="FPO21" s="9"/>
      <c r="FPT21" s="9"/>
      <c r="FPY21" s="9"/>
      <c r="FQD21" s="9"/>
      <c r="FQI21" s="9"/>
      <c r="FQN21" s="9"/>
      <c r="FQS21" s="9"/>
      <c r="FQX21" s="9"/>
      <c r="FRC21" s="9"/>
      <c r="FRH21" s="9"/>
      <c r="FRM21" s="9"/>
      <c r="FRR21" s="9"/>
      <c r="FRW21" s="9"/>
      <c r="FSB21" s="9"/>
      <c r="FSG21" s="9"/>
      <c r="FSL21" s="9"/>
      <c r="FSQ21" s="9"/>
      <c r="FSV21" s="9"/>
      <c r="FTA21" s="9"/>
      <c r="FTF21" s="9"/>
      <c r="FTK21" s="9"/>
      <c r="FTP21" s="9"/>
      <c r="FTU21" s="9"/>
      <c r="FTZ21" s="9"/>
      <c r="FUE21" s="9"/>
      <c r="FUJ21" s="9"/>
      <c r="FUO21" s="9"/>
      <c r="FUT21" s="9"/>
      <c r="FUY21" s="9"/>
      <c r="FVD21" s="9"/>
      <c r="FVI21" s="9"/>
      <c r="FVN21" s="9"/>
      <c r="FVS21" s="9"/>
      <c r="FVX21" s="9"/>
      <c r="FWC21" s="9"/>
      <c r="FWH21" s="9"/>
      <c r="FWM21" s="9"/>
      <c r="FWR21" s="9"/>
      <c r="FWW21" s="9"/>
      <c r="FXB21" s="9"/>
      <c r="FXG21" s="9"/>
      <c r="FXL21" s="9"/>
      <c r="FXQ21" s="9"/>
      <c r="FXV21" s="9"/>
      <c r="FYA21" s="9"/>
      <c r="FYF21" s="9"/>
      <c r="FYK21" s="9"/>
      <c r="FYP21" s="9"/>
      <c r="FYU21" s="9"/>
      <c r="FYZ21" s="9"/>
      <c r="FZE21" s="9"/>
      <c r="FZJ21" s="9"/>
      <c r="FZO21" s="9"/>
      <c r="FZT21" s="9"/>
      <c r="FZY21" s="9"/>
      <c r="GAD21" s="9"/>
      <c r="GAI21" s="9"/>
      <c r="GAN21" s="9"/>
      <c r="GAS21" s="9"/>
      <c r="GAX21" s="9"/>
      <c r="GBC21" s="9"/>
      <c r="GBH21" s="9"/>
      <c r="GBM21" s="9"/>
      <c r="GBR21" s="9"/>
      <c r="GBW21" s="9"/>
      <c r="GCB21" s="9"/>
      <c r="GCG21" s="9"/>
      <c r="GCL21" s="9"/>
      <c r="GCQ21" s="9"/>
      <c r="GCV21" s="9"/>
      <c r="GDA21" s="9"/>
      <c r="GDF21" s="9"/>
      <c r="GDK21" s="9"/>
      <c r="GDP21" s="9"/>
      <c r="GDU21" s="9"/>
      <c r="GDZ21" s="9"/>
      <c r="GEE21" s="9"/>
      <c r="GEJ21" s="9"/>
      <c r="GEO21" s="9"/>
      <c r="GET21" s="9"/>
      <c r="GEY21" s="9"/>
      <c r="GFD21" s="9"/>
      <c r="GFI21" s="9"/>
      <c r="GFN21" s="9"/>
      <c r="GFS21" s="9"/>
      <c r="GFX21" s="9"/>
      <c r="GGC21" s="9"/>
      <c r="GGH21" s="9"/>
      <c r="GGM21" s="9"/>
      <c r="GGR21" s="9"/>
      <c r="GGW21" s="9"/>
      <c r="GHB21" s="9"/>
      <c r="GHG21" s="9"/>
      <c r="GHL21" s="9"/>
      <c r="GHQ21" s="9"/>
      <c r="GHV21" s="9"/>
      <c r="GIA21" s="9"/>
      <c r="GIF21" s="9"/>
      <c r="GIK21" s="9"/>
      <c r="GIP21" s="9"/>
      <c r="GIU21" s="9"/>
      <c r="GIZ21" s="9"/>
      <c r="GJE21" s="9"/>
      <c r="GJJ21" s="9"/>
      <c r="GJO21" s="9"/>
      <c r="GJT21" s="9"/>
      <c r="GJY21" s="9"/>
      <c r="GKD21" s="9"/>
      <c r="GKI21" s="9"/>
      <c r="GKN21" s="9"/>
      <c r="GKS21" s="9"/>
      <c r="GKX21" s="9"/>
      <c r="GLC21" s="9"/>
      <c r="GLH21" s="9"/>
      <c r="GLM21" s="9"/>
      <c r="GLR21" s="9"/>
      <c r="GLW21" s="9"/>
      <c r="GMB21" s="9"/>
      <c r="GMG21" s="9"/>
      <c r="GML21" s="9"/>
      <c r="GMQ21" s="9"/>
      <c r="GMV21" s="9"/>
      <c r="GNA21" s="9"/>
      <c r="GNF21" s="9"/>
      <c r="GNK21" s="9"/>
      <c r="GNP21" s="9"/>
      <c r="GNU21" s="9"/>
      <c r="GNZ21" s="9"/>
      <c r="GOE21" s="9"/>
      <c r="GOJ21" s="9"/>
      <c r="GOO21" s="9"/>
      <c r="GOT21" s="9"/>
      <c r="GOY21" s="9"/>
      <c r="GPD21" s="9"/>
      <c r="GPI21" s="9"/>
      <c r="GPN21" s="9"/>
      <c r="GPS21" s="9"/>
      <c r="GPX21" s="9"/>
      <c r="GQC21" s="9"/>
      <c r="GQH21" s="9"/>
      <c r="GQM21" s="9"/>
      <c r="GQR21" s="9"/>
      <c r="GQW21" s="9"/>
      <c r="GRB21" s="9"/>
      <c r="GRG21" s="9"/>
      <c r="GRL21" s="9"/>
      <c r="GRQ21" s="9"/>
      <c r="GRV21" s="9"/>
      <c r="GSA21" s="9"/>
      <c r="GSF21" s="9"/>
      <c r="GSK21" s="9"/>
      <c r="GSP21" s="9"/>
      <c r="GSU21" s="9"/>
      <c r="GSZ21" s="9"/>
      <c r="GTE21" s="9"/>
      <c r="GTJ21" s="9"/>
      <c r="GTO21" s="9"/>
      <c r="GTT21" s="9"/>
      <c r="GTY21" s="9"/>
      <c r="GUD21" s="9"/>
      <c r="GUI21" s="9"/>
      <c r="GUN21" s="9"/>
      <c r="GUS21" s="9"/>
      <c r="GUX21" s="9"/>
      <c r="GVC21" s="9"/>
      <c r="GVH21" s="9"/>
      <c r="GVM21" s="9"/>
      <c r="GVR21" s="9"/>
      <c r="GVW21" s="9"/>
      <c r="GWB21" s="9"/>
      <c r="GWG21" s="9"/>
      <c r="GWL21" s="9"/>
      <c r="GWQ21" s="9"/>
      <c r="GWV21" s="9"/>
      <c r="GXA21" s="9"/>
      <c r="GXF21" s="9"/>
      <c r="GXK21" s="9"/>
      <c r="GXP21" s="9"/>
      <c r="GXU21" s="9"/>
      <c r="GXZ21" s="9"/>
      <c r="GYE21" s="9"/>
      <c r="GYJ21" s="9"/>
      <c r="GYO21" s="9"/>
      <c r="GYT21" s="9"/>
      <c r="GYY21" s="9"/>
      <c r="GZD21" s="9"/>
      <c r="GZI21" s="9"/>
      <c r="GZN21" s="9"/>
      <c r="GZS21" s="9"/>
      <c r="GZX21" s="9"/>
      <c r="HAC21" s="9"/>
      <c r="HAH21" s="9"/>
      <c r="HAM21" s="9"/>
      <c r="HAR21" s="9"/>
      <c r="HAW21" s="9"/>
      <c r="HBB21" s="9"/>
      <c r="HBG21" s="9"/>
      <c r="HBL21" s="9"/>
      <c r="HBQ21" s="9"/>
      <c r="HBV21" s="9"/>
      <c r="HCA21" s="9"/>
      <c r="HCF21" s="9"/>
      <c r="HCK21" s="9"/>
      <c r="HCP21" s="9"/>
      <c r="HCU21" s="9"/>
      <c r="HCZ21" s="9"/>
      <c r="HDE21" s="9"/>
      <c r="HDJ21" s="9"/>
      <c r="HDO21" s="9"/>
      <c r="HDT21" s="9"/>
      <c r="HDY21" s="9"/>
      <c r="HED21" s="9"/>
      <c r="HEI21" s="9"/>
      <c r="HEN21" s="9"/>
      <c r="HES21" s="9"/>
      <c r="HEX21" s="9"/>
      <c r="HFC21" s="9"/>
      <c r="HFH21" s="9"/>
      <c r="HFM21" s="9"/>
      <c r="HFR21" s="9"/>
      <c r="HFW21" s="9"/>
      <c r="HGB21" s="9"/>
      <c r="HGG21" s="9"/>
      <c r="HGL21" s="9"/>
      <c r="HGQ21" s="9"/>
      <c r="HGV21" s="9"/>
      <c r="HHA21" s="9"/>
      <c r="HHF21" s="9"/>
      <c r="HHK21" s="9"/>
      <c r="HHP21" s="9"/>
      <c r="HHU21" s="9"/>
      <c r="HHZ21" s="9"/>
      <c r="HIE21" s="9"/>
      <c r="HIJ21" s="9"/>
      <c r="HIO21" s="9"/>
      <c r="HIT21" s="9"/>
      <c r="HIY21" s="9"/>
      <c r="HJD21" s="9"/>
      <c r="HJI21" s="9"/>
      <c r="HJN21" s="9"/>
      <c r="HJS21" s="9"/>
      <c r="HJX21" s="9"/>
      <c r="HKC21" s="9"/>
      <c r="HKH21" s="9"/>
      <c r="HKM21" s="9"/>
      <c r="HKR21" s="9"/>
      <c r="HKW21" s="9"/>
      <c r="HLB21" s="9"/>
      <c r="HLG21" s="9"/>
      <c r="HLL21" s="9"/>
      <c r="HLQ21" s="9"/>
      <c r="HLV21" s="9"/>
      <c r="HMA21" s="9"/>
      <c r="HMF21" s="9"/>
      <c r="HMK21" s="9"/>
      <c r="HMP21" s="9"/>
      <c r="HMU21" s="9"/>
      <c r="HMZ21" s="9"/>
      <c r="HNE21" s="9"/>
      <c r="HNJ21" s="9"/>
      <c r="HNO21" s="9"/>
      <c r="HNT21" s="9"/>
      <c r="HNY21" s="9"/>
      <c r="HOD21" s="9"/>
      <c r="HOI21" s="9"/>
      <c r="HON21" s="9"/>
      <c r="HOS21" s="9"/>
      <c r="HOX21" s="9"/>
      <c r="HPC21" s="9"/>
      <c r="HPH21" s="9"/>
      <c r="HPM21" s="9"/>
      <c r="HPR21" s="9"/>
      <c r="HPW21" s="9"/>
      <c r="HQB21" s="9"/>
      <c r="HQG21" s="9"/>
      <c r="HQL21" s="9"/>
      <c r="HQQ21" s="9"/>
      <c r="HQV21" s="9"/>
      <c r="HRA21" s="9"/>
      <c r="HRF21" s="9"/>
      <c r="HRK21" s="9"/>
      <c r="HRP21" s="9"/>
      <c r="HRU21" s="9"/>
      <c r="HRZ21" s="9"/>
      <c r="HSE21" s="9"/>
      <c r="HSJ21" s="9"/>
      <c r="HSO21" s="9"/>
      <c r="HST21" s="9"/>
      <c r="HSY21" s="9"/>
      <c r="HTD21" s="9"/>
      <c r="HTI21" s="9"/>
      <c r="HTN21" s="9"/>
      <c r="HTS21" s="9"/>
      <c r="HTX21" s="9"/>
      <c r="HUC21" s="9"/>
      <c r="HUH21" s="9"/>
      <c r="HUM21" s="9"/>
      <c r="HUR21" s="9"/>
      <c r="HUW21" s="9"/>
      <c r="HVB21" s="9"/>
      <c r="HVG21" s="9"/>
      <c r="HVL21" s="9"/>
      <c r="HVQ21" s="9"/>
      <c r="HVV21" s="9"/>
      <c r="HWA21" s="9"/>
      <c r="HWF21" s="9"/>
      <c r="HWK21" s="9"/>
      <c r="HWP21" s="9"/>
      <c r="HWU21" s="9"/>
      <c r="HWZ21" s="9"/>
      <c r="HXE21" s="9"/>
      <c r="HXJ21" s="9"/>
      <c r="HXO21" s="9"/>
      <c r="HXT21" s="9"/>
      <c r="HXY21" s="9"/>
      <c r="HYD21" s="9"/>
      <c r="HYI21" s="9"/>
      <c r="HYN21" s="9"/>
      <c r="HYS21" s="9"/>
      <c r="HYX21" s="9"/>
      <c r="HZC21" s="9"/>
      <c r="HZH21" s="9"/>
      <c r="HZM21" s="9"/>
      <c r="HZR21" s="9"/>
      <c r="HZW21" s="9"/>
      <c r="IAB21" s="9"/>
      <c r="IAG21" s="9"/>
      <c r="IAL21" s="9"/>
      <c r="IAQ21" s="9"/>
      <c r="IAV21" s="9"/>
      <c r="IBA21" s="9"/>
      <c r="IBF21" s="9"/>
      <c r="IBK21" s="9"/>
      <c r="IBP21" s="9"/>
      <c r="IBU21" s="9"/>
      <c r="IBZ21" s="9"/>
      <c r="ICE21" s="9"/>
      <c r="ICJ21" s="9"/>
      <c r="ICO21" s="9"/>
      <c r="ICT21" s="9"/>
      <c r="ICY21" s="9"/>
      <c r="IDD21" s="9"/>
      <c r="IDI21" s="9"/>
      <c r="IDN21" s="9"/>
      <c r="IDS21" s="9"/>
      <c r="IDX21" s="9"/>
      <c r="IEC21" s="9"/>
      <c r="IEH21" s="9"/>
      <c r="IEM21" s="9"/>
      <c r="IER21" s="9"/>
      <c r="IEW21" s="9"/>
      <c r="IFB21" s="9"/>
      <c r="IFG21" s="9"/>
      <c r="IFL21" s="9"/>
      <c r="IFQ21" s="9"/>
      <c r="IFV21" s="9"/>
      <c r="IGA21" s="9"/>
      <c r="IGF21" s="9"/>
      <c r="IGK21" s="9"/>
      <c r="IGP21" s="9"/>
      <c r="IGU21" s="9"/>
      <c r="IGZ21" s="9"/>
      <c r="IHE21" s="9"/>
      <c r="IHJ21" s="9"/>
      <c r="IHO21" s="9"/>
      <c r="IHT21" s="9"/>
      <c r="IHY21" s="9"/>
      <c r="IID21" s="9"/>
      <c r="III21" s="9"/>
      <c r="IIN21" s="9"/>
      <c r="IIS21" s="9"/>
      <c r="IIX21" s="9"/>
      <c r="IJC21" s="9"/>
      <c r="IJH21" s="9"/>
      <c r="IJM21" s="9"/>
      <c r="IJR21" s="9"/>
      <c r="IJW21" s="9"/>
      <c r="IKB21" s="9"/>
      <c r="IKG21" s="9"/>
      <c r="IKL21" s="9"/>
      <c r="IKQ21" s="9"/>
      <c r="IKV21" s="9"/>
      <c r="ILA21" s="9"/>
      <c r="ILF21" s="9"/>
      <c r="ILK21" s="9"/>
      <c r="ILP21" s="9"/>
      <c r="ILU21" s="9"/>
      <c r="ILZ21" s="9"/>
      <c r="IME21" s="9"/>
      <c r="IMJ21" s="9"/>
      <c r="IMO21" s="9"/>
      <c r="IMT21" s="9"/>
      <c r="IMY21" s="9"/>
      <c r="IND21" s="9"/>
      <c r="INI21" s="9"/>
      <c r="INN21" s="9"/>
      <c r="INS21" s="9"/>
      <c r="INX21" s="9"/>
      <c r="IOC21" s="9"/>
      <c r="IOH21" s="9"/>
      <c r="IOM21" s="9"/>
      <c r="IOR21" s="9"/>
      <c r="IOW21" s="9"/>
      <c r="IPB21" s="9"/>
      <c r="IPG21" s="9"/>
      <c r="IPL21" s="9"/>
      <c r="IPQ21" s="9"/>
      <c r="IPV21" s="9"/>
      <c r="IQA21" s="9"/>
      <c r="IQF21" s="9"/>
      <c r="IQK21" s="9"/>
      <c r="IQP21" s="9"/>
      <c r="IQU21" s="9"/>
      <c r="IQZ21" s="9"/>
      <c r="IRE21" s="9"/>
      <c r="IRJ21" s="9"/>
      <c r="IRO21" s="9"/>
      <c r="IRT21" s="9"/>
      <c r="IRY21" s="9"/>
      <c r="ISD21" s="9"/>
      <c r="ISI21" s="9"/>
      <c r="ISN21" s="9"/>
      <c r="ISS21" s="9"/>
      <c r="ISX21" s="9"/>
      <c r="ITC21" s="9"/>
      <c r="ITH21" s="9"/>
      <c r="ITM21" s="9"/>
      <c r="ITR21" s="9"/>
      <c r="ITW21" s="9"/>
      <c r="IUB21" s="9"/>
      <c r="IUG21" s="9"/>
      <c r="IUL21" s="9"/>
      <c r="IUQ21" s="9"/>
      <c r="IUV21" s="9"/>
      <c r="IVA21" s="9"/>
      <c r="IVF21" s="9"/>
      <c r="IVK21" s="9"/>
      <c r="IVP21" s="9"/>
      <c r="IVU21" s="9"/>
      <c r="IVZ21" s="9"/>
      <c r="IWE21" s="9"/>
      <c r="IWJ21" s="9"/>
      <c r="IWO21" s="9"/>
      <c r="IWT21" s="9"/>
      <c r="IWY21" s="9"/>
      <c r="IXD21" s="9"/>
      <c r="IXI21" s="9"/>
      <c r="IXN21" s="9"/>
      <c r="IXS21" s="9"/>
      <c r="IXX21" s="9"/>
      <c r="IYC21" s="9"/>
      <c r="IYH21" s="9"/>
      <c r="IYM21" s="9"/>
      <c r="IYR21" s="9"/>
      <c r="IYW21" s="9"/>
      <c r="IZB21" s="9"/>
      <c r="IZG21" s="9"/>
      <c r="IZL21" s="9"/>
      <c r="IZQ21" s="9"/>
      <c r="IZV21" s="9"/>
      <c r="JAA21" s="9"/>
      <c r="JAF21" s="9"/>
      <c r="JAK21" s="9"/>
      <c r="JAP21" s="9"/>
      <c r="JAU21" s="9"/>
      <c r="JAZ21" s="9"/>
      <c r="JBE21" s="9"/>
      <c r="JBJ21" s="9"/>
      <c r="JBO21" s="9"/>
      <c r="JBT21" s="9"/>
      <c r="JBY21" s="9"/>
      <c r="JCD21" s="9"/>
      <c r="JCI21" s="9"/>
      <c r="JCN21" s="9"/>
      <c r="JCS21" s="9"/>
      <c r="JCX21" s="9"/>
      <c r="JDC21" s="9"/>
      <c r="JDH21" s="9"/>
      <c r="JDM21" s="9"/>
      <c r="JDR21" s="9"/>
      <c r="JDW21" s="9"/>
      <c r="JEB21" s="9"/>
      <c r="JEG21" s="9"/>
      <c r="JEL21" s="9"/>
      <c r="JEQ21" s="9"/>
      <c r="JEV21" s="9"/>
      <c r="JFA21" s="9"/>
      <c r="JFF21" s="9"/>
      <c r="JFK21" s="9"/>
      <c r="JFP21" s="9"/>
      <c r="JFU21" s="9"/>
      <c r="JFZ21" s="9"/>
      <c r="JGE21" s="9"/>
      <c r="JGJ21" s="9"/>
      <c r="JGO21" s="9"/>
      <c r="JGT21" s="9"/>
      <c r="JGY21" s="9"/>
      <c r="JHD21" s="9"/>
      <c r="JHI21" s="9"/>
      <c r="JHN21" s="9"/>
      <c r="JHS21" s="9"/>
      <c r="JHX21" s="9"/>
      <c r="JIC21" s="9"/>
      <c r="JIH21" s="9"/>
      <c r="JIM21" s="9"/>
      <c r="JIR21" s="9"/>
      <c r="JIW21" s="9"/>
      <c r="JJB21" s="9"/>
      <c r="JJG21" s="9"/>
      <c r="JJL21" s="9"/>
      <c r="JJQ21" s="9"/>
      <c r="JJV21" s="9"/>
      <c r="JKA21" s="9"/>
      <c r="JKF21" s="9"/>
      <c r="JKK21" s="9"/>
      <c r="JKP21" s="9"/>
      <c r="JKU21" s="9"/>
      <c r="JKZ21" s="9"/>
      <c r="JLE21" s="9"/>
      <c r="JLJ21" s="9"/>
      <c r="JLO21" s="9"/>
      <c r="JLT21" s="9"/>
      <c r="JLY21" s="9"/>
      <c r="JMD21" s="9"/>
      <c r="JMI21" s="9"/>
      <c r="JMN21" s="9"/>
      <c r="JMS21" s="9"/>
      <c r="JMX21" s="9"/>
      <c r="JNC21" s="9"/>
      <c r="JNH21" s="9"/>
      <c r="JNM21" s="9"/>
      <c r="JNR21" s="9"/>
      <c r="JNW21" s="9"/>
      <c r="JOB21" s="9"/>
      <c r="JOG21" s="9"/>
      <c r="JOL21" s="9"/>
      <c r="JOQ21" s="9"/>
      <c r="JOV21" s="9"/>
      <c r="JPA21" s="9"/>
      <c r="JPF21" s="9"/>
      <c r="JPK21" s="9"/>
      <c r="JPP21" s="9"/>
      <c r="JPU21" s="9"/>
      <c r="JPZ21" s="9"/>
      <c r="JQE21" s="9"/>
      <c r="JQJ21" s="9"/>
      <c r="JQO21" s="9"/>
      <c r="JQT21" s="9"/>
      <c r="JQY21" s="9"/>
      <c r="JRD21" s="9"/>
      <c r="JRI21" s="9"/>
      <c r="JRN21" s="9"/>
      <c r="JRS21" s="9"/>
      <c r="JRX21" s="9"/>
      <c r="JSC21" s="9"/>
      <c r="JSH21" s="9"/>
      <c r="JSM21" s="9"/>
      <c r="JSR21" s="9"/>
      <c r="JSW21" s="9"/>
      <c r="JTB21" s="9"/>
      <c r="JTG21" s="9"/>
      <c r="JTL21" s="9"/>
      <c r="JTQ21" s="9"/>
      <c r="JTV21" s="9"/>
      <c r="JUA21" s="9"/>
      <c r="JUF21" s="9"/>
      <c r="JUK21" s="9"/>
      <c r="JUP21" s="9"/>
      <c r="JUU21" s="9"/>
      <c r="JUZ21" s="9"/>
      <c r="JVE21" s="9"/>
      <c r="JVJ21" s="9"/>
      <c r="JVO21" s="9"/>
      <c r="JVT21" s="9"/>
      <c r="JVY21" s="9"/>
      <c r="JWD21" s="9"/>
      <c r="JWI21" s="9"/>
      <c r="JWN21" s="9"/>
      <c r="JWS21" s="9"/>
      <c r="JWX21" s="9"/>
      <c r="JXC21" s="9"/>
      <c r="JXH21" s="9"/>
      <c r="JXM21" s="9"/>
      <c r="JXR21" s="9"/>
      <c r="JXW21" s="9"/>
      <c r="JYB21" s="9"/>
      <c r="JYG21" s="9"/>
      <c r="JYL21" s="9"/>
      <c r="JYQ21" s="9"/>
      <c r="JYV21" s="9"/>
      <c r="JZA21" s="9"/>
      <c r="JZF21" s="9"/>
      <c r="JZK21" s="9"/>
      <c r="JZP21" s="9"/>
      <c r="JZU21" s="9"/>
      <c r="JZZ21" s="9"/>
      <c r="KAE21" s="9"/>
      <c r="KAJ21" s="9"/>
      <c r="KAO21" s="9"/>
      <c r="KAT21" s="9"/>
      <c r="KAY21" s="9"/>
      <c r="KBD21" s="9"/>
      <c r="KBI21" s="9"/>
      <c r="KBN21" s="9"/>
      <c r="KBS21" s="9"/>
      <c r="KBX21" s="9"/>
      <c r="KCC21" s="9"/>
      <c r="KCH21" s="9"/>
      <c r="KCM21" s="9"/>
      <c r="KCR21" s="9"/>
      <c r="KCW21" s="9"/>
      <c r="KDB21" s="9"/>
      <c r="KDG21" s="9"/>
      <c r="KDL21" s="9"/>
      <c r="KDQ21" s="9"/>
      <c r="KDV21" s="9"/>
      <c r="KEA21" s="9"/>
      <c r="KEF21" s="9"/>
      <c r="KEK21" s="9"/>
      <c r="KEP21" s="9"/>
      <c r="KEU21" s="9"/>
      <c r="KEZ21" s="9"/>
      <c r="KFE21" s="9"/>
      <c r="KFJ21" s="9"/>
      <c r="KFO21" s="9"/>
      <c r="KFT21" s="9"/>
      <c r="KFY21" s="9"/>
      <c r="KGD21" s="9"/>
      <c r="KGI21" s="9"/>
      <c r="KGN21" s="9"/>
      <c r="KGS21" s="9"/>
      <c r="KGX21" s="9"/>
      <c r="KHC21" s="9"/>
      <c r="KHH21" s="9"/>
      <c r="KHM21" s="9"/>
      <c r="KHR21" s="9"/>
      <c r="KHW21" s="9"/>
      <c r="KIB21" s="9"/>
      <c r="KIG21" s="9"/>
      <c r="KIL21" s="9"/>
      <c r="KIQ21" s="9"/>
      <c r="KIV21" s="9"/>
      <c r="KJA21" s="9"/>
      <c r="KJF21" s="9"/>
      <c r="KJK21" s="9"/>
      <c r="KJP21" s="9"/>
      <c r="KJU21" s="9"/>
      <c r="KJZ21" s="9"/>
      <c r="KKE21" s="9"/>
      <c r="KKJ21" s="9"/>
      <c r="KKO21" s="9"/>
      <c r="KKT21" s="9"/>
      <c r="KKY21" s="9"/>
      <c r="KLD21" s="9"/>
      <c r="KLI21" s="9"/>
      <c r="KLN21" s="9"/>
      <c r="KLS21" s="9"/>
      <c r="KLX21" s="9"/>
      <c r="KMC21" s="9"/>
      <c r="KMH21" s="9"/>
      <c r="KMM21" s="9"/>
      <c r="KMR21" s="9"/>
      <c r="KMW21" s="9"/>
      <c r="KNB21" s="9"/>
      <c r="KNG21" s="9"/>
      <c r="KNL21" s="9"/>
      <c r="KNQ21" s="9"/>
      <c r="KNV21" s="9"/>
      <c r="KOA21" s="9"/>
      <c r="KOF21" s="9"/>
      <c r="KOK21" s="9"/>
      <c r="KOP21" s="9"/>
      <c r="KOU21" s="9"/>
      <c r="KOZ21" s="9"/>
      <c r="KPE21" s="9"/>
      <c r="KPJ21" s="9"/>
      <c r="KPO21" s="9"/>
      <c r="KPT21" s="9"/>
      <c r="KPY21" s="9"/>
      <c r="KQD21" s="9"/>
      <c r="KQI21" s="9"/>
      <c r="KQN21" s="9"/>
      <c r="KQS21" s="9"/>
      <c r="KQX21" s="9"/>
      <c r="KRC21" s="9"/>
      <c r="KRH21" s="9"/>
      <c r="KRM21" s="9"/>
      <c r="KRR21" s="9"/>
      <c r="KRW21" s="9"/>
      <c r="KSB21" s="9"/>
      <c r="KSG21" s="9"/>
      <c r="KSL21" s="9"/>
      <c r="KSQ21" s="9"/>
      <c r="KSV21" s="9"/>
      <c r="KTA21" s="9"/>
      <c r="KTF21" s="9"/>
      <c r="KTK21" s="9"/>
      <c r="KTP21" s="9"/>
      <c r="KTU21" s="9"/>
      <c r="KTZ21" s="9"/>
      <c r="KUE21" s="9"/>
      <c r="KUJ21" s="9"/>
      <c r="KUO21" s="9"/>
      <c r="KUT21" s="9"/>
      <c r="KUY21" s="9"/>
      <c r="KVD21" s="9"/>
      <c r="KVI21" s="9"/>
      <c r="KVN21" s="9"/>
      <c r="KVS21" s="9"/>
      <c r="KVX21" s="9"/>
      <c r="KWC21" s="9"/>
      <c r="KWH21" s="9"/>
      <c r="KWM21" s="9"/>
      <c r="KWR21" s="9"/>
      <c r="KWW21" s="9"/>
      <c r="KXB21" s="9"/>
      <c r="KXG21" s="9"/>
      <c r="KXL21" s="9"/>
      <c r="KXQ21" s="9"/>
      <c r="KXV21" s="9"/>
      <c r="KYA21" s="9"/>
      <c r="KYF21" s="9"/>
      <c r="KYK21" s="9"/>
      <c r="KYP21" s="9"/>
      <c r="KYU21" s="9"/>
      <c r="KYZ21" s="9"/>
      <c r="KZE21" s="9"/>
      <c r="KZJ21" s="9"/>
      <c r="KZO21" s="9"/>
      <c r="KZT21" s="9"/>
      <c r="KZY21" s="9"/>
      <c r="LAD21" s="9"/>
      <c r="LAI21" s="9"/>
      <c r="LAN21" s="9"/>
      <c r="LAS21" s="9"/>
      <c r="LAX21" s="9"/>
      <c r="LBC21" s="9"/>
      <c r="LBH21" s="9"/>
      <c r="LBM21" s="9"/>
      <c r="LBR21" s="9"/>
      <c r="LBW21" s="9"/>
      <c r="LCB21" s="9"/>
      <c r="LCG21" s="9"/>
      <c r="LCL21" s="9"/>
      <c r="LCQ21" s="9"/>
      <c r="LCV21" s="9"/>
      <c r="LDA21" s="9"/>
      <c r="LDF21" s="9"/>
      <c r="LDK21" s="9"/>
      <c r="LDP21" s="9"/>
      <c r="LDU21" s="9"/>
      <c r="LDZ21" s="9"/>
      <c r="LEE21" s="9"/>
      <c r="LEJ21" s="9"/>
      <c r="LEO21" s="9"/>
      <c r="LET21" s="9"/>
      <c r="LEY21" s="9"/>
      <c r="LFD21" s="9"/>
      <c r="LFI21" s="9"/>
      <c r="LFN21" s="9"/>
      <c r="LFS21" s="9"/>
      <c r="LFX21" s="9"/>
      <c r="LGC21" s="9"/>
      <c r="LGH21" s="9"/>
      <c r="LGM21" s="9"/>
      <c r="LGR21" s="9"/>
      <c r="LGW21" s="9"/>
      <c r="LHB21" s="9"/>
      <c r="LHG21" s="9"/>
      <c r="LHL21" s="9"/>
      <c r="LHQ21" s="9"/>
      <c r="LHV21" s="9"/>
      <c r="LIA21" s="9"/>
      <c r="LIF21" s="9"/>
      <c r="LIK21" s="9"/>
      <c r="LIP21" s="9"/>
      <c r="LIU21" s="9"/>
      <c r="LIZ21" s="9"/>
      <c r="LJE21" s="9"/>
      <c r="LJJ21" s="9"/>
      <c r="LJO21" s="9"/>
      <c r="LJT21" s="9"/>
      <c r="LJY21" s="9"/>
      <c r="LKD21" s="9"/>
      <c r="LKI21" s="9"/>
      <c r="LKN21" s="9"/>
      <c r="LKS21" s="9"/>
      <c r="LKX21" s="9"/>
      <c r="LLC21" s="9"/>
      <c r="LLH21" s="9"/>
      <c r="LLM21" s="9"/>
      <c r="LLR21" s="9"/>
      <c r="LLW21" s="9"/>
      <c r="LMB21" s="9"/>
      <c r="LMG21" s="9"/>
      <c r="LML21" s="9"/>
      <c r="LMQ21" s="9"/>
      <c r="LMV21" s="9"/>
      <c r="LNA21" s="9"/>
      <c r="LNF21" s="9"/>
      <c r="LNK21" s="9"/>
      <c r="LNP21" s="9"/>
      <c r="LNU21" s="9"/>
      <c r="LNZ21" s="9"/>
      <c r="LOE21" s="9"/>
      <c r="LOJ21" s="9"/>
      <c r="LOO21" s="9"/>
      <c r="LOT21" s="9"/>
      <c r="LOY21" s="9"/>
      <c r="LPD21" s="9"/>
      <c r="LPI21" s="9"/>
      <c r="LPN21" s="9"/>
      <c r="LPS21" s="9"/>
      <c r="LPX21" s="9"/>
      <c r="LQC21" s="9"/>
      <c r="LQH21" s="9"/>
      <c r="LQM21" s="9"/>
      <c r="LQR21" s="9"/>
      <c r="LQW21" s="9"/>
      <c r="LRB21" s="9"/>
      <c r="LRG21" s="9"/>
      <c r="LRL21" s="9"/>
      <c r="LRQ21" s="9"/>
      <c r="LRV21" s="9"/>
      <c r="LSA21" s="9"/>
      <c r="LSF21" s="9"/>
      <c r="LSK21" s="9"/>
      <c r="LSP21" s="9"/>
      <c r="LSU21" s="9"/>
      <c r="LSZ21" s="9"/>
      <c r="LTE21" s="9"/>
      <c r="LTJ21" s="9"/>
      <c r="LTO21" s="9"/>
      <c r="LTT21" s="9"/>
      <c r="LTY21" s="9"/>
      <c r="LUD21" s="9"/>
      <c r="LUI21" s="9"/>
      <c r="LUN21" s="9"/>
      <c r="LUS21" s="9"/>
      <c r="LUX21" s="9"/>
      <c r="LVC21" s="9"/>
      <c r="LVH21" s="9"/>
      <c r="LVM21" s="9"/>
      <c r="LVR21" s="9"/>
      <c r="LVW21" s="9"/>
      <c r="LWB21" s="9"/>
      <c r="LWG21" s="9"/>
      <c r="LWL21" s="9"/>
      <c r="LWQ21" s="9"/>
      <c r="LWV21" s="9"/>
      <c r="LXA21" s="9"/>
      <c r="LXF21" s="9"/>
      <c r="LXK21" s="9"/>
      <c r="LXP21" s="9"/>
      <c r="LXU21" s="9"/>
      <c r="LXZ21" s="9"/>
      <c r="LYE21" s="9"/>
      <c r="LYJ21" s="9"/>
      <c r="LYO21" s="9"/>
      <c r="LYT21" s="9"/>
      <c r="LYY21" s="9"/>
      <c r="LZD21" s="9"/>
      <c r="LZI21" s="9"/>
      <c r="LZN21" s="9"/>
      <c r="LZS21" s="9"/>
      <c r="LZX21" s="9"/>
      <c r="MAC21" s="9"/>
      <c r="MAH21" s="9"/>
      <c r="MAM21" s="9"/>
      <c r="MAR21" s="9"/>
      <c r="MAW21" s="9"/>
      <c r="MBB21" s="9"/>
      <c r="MBG21" s="9"/>
      <c r="MBL21" s="9"/>
      <c r="MBQ21" s="9"/>
      <c r="MBV21" s="9"/>
      <c r="MCA21" s="9"/>
      <c r="MCF21" s="9"/>
      <c r="MCK21" s="9"/>
      <c r="MCP21" s="9"/>
      <c r="MCU21" s="9"/>
      <c r="MCZ21" s="9"/>
      <c r="MDE21" s="9"/>
      <c r="MDJ21" s="9"/>
      <c r="MDO21" s="9"/>
      <c r="MDT21" s="9"/>
      <c r="MDY21" s="9"/>
      <c r="MED21" s="9"/>
      <c r="MEI21" s="9"/>
      <c r="MEN21" s="9"/>
      <c r="MES21" s="9"/>
      <c r="MEX21" s="9"/>
      <c r="MFC21" s="9"/>
      <c r="MFH21" s="9"/>
      <c r="MFM21" s="9"/>
      <c r="MFR21" s="9"/>
      <c r="MFW21" s="9"/>
      <c r="MGB21" s="9"/>
      <c r="MGG21" s="9"/>
      <c r="MGL21" s="9"/>
      <c r="MGQ21" s="9"/>
      <c r="MGV21" s="9"/>
      <c r="MHA21" s="9"/>
      <c r="MHF21" s="9"/>
      <c r="MHK21" s="9"/>
      <c r="MHP21" s="9"/>
      <c r="MHU21" s="9"/>
      <c r="MHZ21" s="9"/>
      <c r="MIE21" s="9"/>
      <c r="MIJ21" s="9"/>
      <c r="MIO21" s="9"/>
      <c r="MIT21" s="9"/>
      <c r="MIY21" s="9"/>
      <c r="MJD21" s="9"/>
      <c r="MJI21" s="9"/>
      <c r="MJN21" s="9"/>
      <c r="MJS21" s="9"/>
      <c r="MJX21" s="9"/>
      <c r="MKC21" s="9"/>
      <c r="MKH21" s="9"/>
      <c r="MKM21" s="9"/>
      <c r="MKR21" s="9"/>
      <c r="MKW21" s="9"/>
      <c r="MLB21" s="9"/>
      <c r="MLG21" s="9"/>
      <c r="MLL21" s="9"/>
      <c r="MLQ21" s="9"/>
      <c r="MLV21" s="9"/>
      <c r="MMA21" s="9"/>
      <c r="MMF21" s="9"/>
      <c r="MMK21" s="9"/>
      <c r="MMP21" s="9"/>
      <c r="MMU21" s="9"/>
      <c r="MMZ21" s="9"/>
      <c r="MNE21" s="9"/>
      <c r="MNJ21" s="9"/>
      <c r="MNO21" s="9"/>
      <c r="MNT21" s="9"/>
      <c r="MNY21" s="9"/>
      <c r="MOD21" s="9"/>
      <c r="MOI21" s="9"/>
      <c r="MON21" s="9"/>
      <c r="MOS21" s="9"/>
      <c r="MOX21" s="9"/>
      <c r="MPC21" s="9"/>
      <c r="MPH21" s="9"/>
      <c r="MPM21" s="9"/>
      <c r="MPR21" s="9"/>
      <c r="MPW21" s="9"/>
      <c r="MQB21" s="9"/>
      <c r="MQG21" s="9"/>
      <c r="MQL21" s="9"/>
      <c r="MQQ21" s="9"/>
      <c r="MQV21" s="9"/>
      <c r="MRA21" s="9"/>
      <c r="MRF21" s="9"/>
      <c r="MRK21" s="9"/>
      <c r="MRP21" s="9"/>
      <c r="MRU21" s="9"/>
      <c r="MRZ21" s="9"/>
      <c r="MSE21" s="9"/>
      <c r="MSJ21" s="9"/>
      <c r="MSO21" s="9"/>
      <c r="MST21" s="9"/>
      <c r="MSY21" s="9"/>
      <c r="MTD21" s="9"/>
      <c r="MTI21" s="9"/>
      <c r="MTN21" s="9"/>
      <c r="MTS21" s="9"/>
      <c r="MTX21" s="9"/>
      <c r="MUC21" s="9"/>
      <c r="MUH21" s="9"/>
      <c r="MUM21" s="9"/>
      <c r="MUR21" s="9"/>
      <c r="MUW21" s="9"/>
      <c r="MVB21" s="9"/>
      <c r="MVG21" s="9"/>
      <c r="MVL21" s="9"/>
      <c r="MVQ21" s="9"/>
      <c r="MVV21" s="9"/>
      <c r="MWA21" s="9"/>
      <c r="MWF21" s="9"/>
      <c r="MWK21" s="9"/>
      <c r="MWP21" s="9"/>
      <c r="MWU21" s="9"/>
      <c r="MWZ21" s="9"/>
      <c r="MXE21" s="9"/>
      <c r="MXJ21" s="9"/>
      <c r="MXO21" s="9"/>
      <c r="MXT21" s="9"/>
      <c r="MXY21" s="9"/>
      <c r="MYD21" s="9"/>
      <c r="MYI21" s="9"/>
      <c r="MYN21" s="9"/>
      <c r="MYS21" s="9"/>
      <c r="MYX21" s="9"/>
      <c r="MZC21" s="9"/>
      <c r="MZH21" s="9"/>
      <c r="MZM21" s="9"/>
      <c r="MZR21" s="9"/>
      <c r="MZW21" s="9"/>
      <c r="NAB21" s="9"/>
      <c r="NAG21" s="9"/>
      <c r="NAL21" s="9"/>
      <c r="NAQ21" s="9"/>
      <c r="NAV21" s="9"/>
      <c r="NBA21" s="9"/>
      <c r="NBF21" s="9"/>
      <c r="NBK21" s="9"/>
      <c r="NBP21" s="9"/>
      <c r="NBU21" s="9"/>
      <c r="NBZ21" s="9"/>
      <c r="NCE21" s="9"/>
      <c r="NCJ21" s="9"/>
      <c r="NCO21" s="9"/>
      <c r="NCT21" s="9"/>
      <c r="NCY21" s="9"/>
      <c r="NDD21" s="9"/>
      <c r="NDI21" s="9"/>
      <c r="NDN21" s="9"/>
      <c r="NDS21" s="9"/>
      <c r="NDX21" s="9"/>
      <c r="NEC21" s="9"/>
      <c r="NEH21" s="9"/>
      <c r="NEM21" s="9"/>
      <c r="NER21" s="9"/>
      <c r="NEW21" s="9"/>
      <c r="NFB21" s="9"/>
      <c r="NFG21" s="9"/>
      <c r="NFL21" s="9"/>
      <c r="NFQ21" s="9"/>
      <c r="NFV21" s="9"/>
      <c r="NGA21" s="9"/>
      <c r="NGF21" s="9"/>
      <c r="NGK21" s="9"/>
      <c r="NGP21" s="9"/>
      <c r="NGU21" s="9"/>
      <c r="NGZ21" s="9"/>
      <c r="NHE21" s="9"/>
      <c r="NHJ21" s="9"/>
      <c r="NHO21" s="9"/>
      <c r="NHT21" s="9"/>
      <c r="NHY21" s="9"/>
      <c r="NID21" s="9"/>
      <c r="NII21" s="9"/>
      <c r="NIN21" s="9"/>
      <c r="NIS21" s="9"/>
      <c r="NIX21" s="9"/>
      <c r="NJC21" s="9"/>
      <c r="NJH21" s="9"/>
      <c r="NJM21" s="9"/>
      <c r="NJR21" s="9"/>
      <c r="NJW21" s="9"/>
      <c r="NKB21" s="9"/>
      <c r="NKG21" s="9"/>
      <c r="NKL21" s="9"/>
      <c r="NKQ21" s="9"/>
      <c r="NKV21" s="9"/>
      <c r="NLA21" s="9"/>
      <c r="NLF21" s="9"/>
      <c r="NLK21" s="9"/>
      <c r="NLP21" s="9"/>
      <c r="NLU21" s="9"/>
      <c r="NLZ21" s="9"/>
      <c r="NME21" s="9"/>
      <c r="NMJ21" s="9"/>
      <c r="NMO21" s="9"/>
      <c r="NMT21" s="9"/>
      <c r="NMY21" s="9"/>
      <c r="NND21" s="9"/>
      <c r="NNI21" s="9"/>
      <c r="NNN21" s="9"/>
      <c r="NNS21" s="9"/>
      <c r="NNX21" s="9"/>
      <c r="NOC21" s="9"/>
      <c r="NOH21" s="9"/>
      <c r="NOM21" s="9"/>
      <c r="NOR21" s="9"/>
      <c r="NOW21" s="9"/>
      <c r="NPB21" s="9"/>
      <c r="NPG21" s="9"/>
      <c r="NPL21" s="9"/>
      <c r="NPQ21" s="9"/>
      <c r="NPV21" s="9"/>
      <c r="NQA21" s="9"/>
      <c r="NQF21" s="9"/>
      <c r="NQK21" s="9"/>
      <c r="NQP21" s="9"/>
      <c r="NQU21" s="9"/>
      <c r="NQZ21" s="9"/>
      <c r="NRE21" s="9"/>
      <c r="NRJ21" s="9"/>
      <c r="NRO21" s="9"/>
      <c r="NRT21" s="9"/>
      <c r="NRY21" s="9"/>
      <c r="NSD21" s="9"/>
      <c r="NSI21" s="9"/>
      <c r="NSN21" s="9"/>
      <c r="NSS21" s="9"/>
      <c r="NSX21" s="9"/>
      <c r="NTC21" s="9"/>
      <c r="NTH21" s="9"/>
      <c r="NTM21" s="9"/>
      <c r="NTR21" s="9"/>
      <c r="NTW21" s="9"/>
      <c r="NUB21" s="9"/>
      <c r="NUG21" s="9"/>
      <c r="NUL21" s="9"/>
      <c r="NUQ21" s="9"/>
      <c r="NUV21" s="9"/>
      <c r="NVA21" s="9"/>
      <c r="NVF21" s="9"/>
      <c r="NVK21" s="9"/>
      <c r="NVP21" s="9"/>
      <c r="NVU21" s="9"/>
      <c r="NVZ21" s="9"/>
      <c r="NWE21" s="9"/>
      <c r="NWJ21" s="9"/>
      <c r="NWO21" s="9"/>
      <c r="NWT21" s="9"/>
      <c r="NWY21" s="9"/>
      <c r="NXD21" s="9"/>
      <c r="NXI21" s="9"/>
      <c r="NXN21" s="9"/>
      <c r="NXS21" s="9"/>
      <c r="NXX21" s="9"/>
      <c r="NYC21" s="9"/>
      <c r="NYH21" s="9"/>
      <c r="NYM21" s="9"/>
      <c r="NYR21" s="9"/>
      <c r="NYW21" s="9"/>
      <c r="NZB21" s="9"/>
      <c r="NZG21" s="9"/>
      <c r="NZL21" s="9"/>
      <c r="NZQ21" s="9"/>
      <c r="NZV21" s="9"/>
      <c r="OAA21" s="9"/>
      <c r="OAF21" s="9"/>
      <c r="OAK21" s="9"/>
      <c r="OAP21" s="9"/>
      <c r="OAU21" s="9"/>
      <c r="OAZ21" s="9"/>
      <c r="OBE21" s="9"/>
      <c r="OBJ21" s="9"/>
      <c r="OBO21" s="9"/>
      <c r="OBT21" s="9"/>
      <c r="OBY21" s="9"/>
      <c r="OCD21" s="9"/>
      <c r="OCI21" s="9"/>
      <c r="OCN21" s="9"/>
      <c r="OCS21" s="9"/>
      <c r="OCX21" s="9"/>
      <c r="ODC21" s="9"/>
      <c r="ODH21" s="9"/>
      <c r="ODM21" s="9"/>
      <c r="ODR21" s="9"/>
      <c r="ODW21" s="9"/>
      <c r="OEB21" s="9"/>
      <c r="OEG21" s="9"/>
      <c r="OEL21" s="9"/>
      <c r="OEQ21" s="9"/>
      <c r="OEV21" s="9"/>
      <c r="OFA21" s="9"/>
      <c r="OFF21" s="9"/>
      <c r="OFK21" s="9"/>
      <c r="OFP21" s="9"/>
      <c r="OFU21" s="9"/>
      <c r="OFZ21" s="9"/>
      <c r="OGE21" s="9"/>
      <c r="OGJ21" s="9"/>
      <c r="OGO21" s="9"/>
      <c r="OGT21" s="9"/>
      <c r="OGY21" s="9"/>
      <c r="OHD21" s="9"/>
      <c r="OHI21" s="9"/>
      <c r="OHN21" s="9"/>
      <c r="OHS21" s="9"/>
      <c r="OHX21" s="9"/>
      <c r="OIC21" s="9"/>
      <c r="OIH21" s="9"/>
      <c r="OIM21" s="9"/>
      <c r="OIR21" s="9"/>
      <c r="OIW21" s="9"/>
      <c r="OJB21" s="9"/>
      <c r="OJG21" s="9"/>
      <c r="OJL21" s="9"/>
      <c r="OJQ21" s="9"/>
      <c r="OJV21" s="9"/>
      <c r="OKA21" s="9"/>
      <c r="OKF21" s="9"/>
      <c r="OKK21" s="9"/>
      <c r="OKP21" s="9"/>
      <c r="OKU21" s="9"/>
      <c r="OKZ21" s="9"/>
      <c r="OLE21" s="9"/>
      <c r="OLJ21" s="9"/>
      <c r="OLO21" s="9"/>
      <c r="OLT21" s="9"/>
      <c r="OLY21" s="9"/>
      <c r="OMD21" s="9"/>
      <c r="OMI21" s="9"/>
      <c r="OMN21" s="9"/>
      <c r="OMS21" s="9"/>
      <c r="OMX21" s="9"/>
      <c r="ONC21" s="9"/>
      <c r="ONH21" s="9"/>
      <c r="ONM21" s="9"/>
      <c r="ONR21" s="9"/>
      <c r="ONW21" s="9"/>
      <c r="OOB21" s="9"/>
      <c r="OOG21" s="9"/>
      <c r="OOL21" s="9"/>
      <c r="OOQ21" s="9"/>
      <c r="OOV21" s="9"/>
      <c r="OPA21" s="9"/>
      <c r="OPF21" s="9"/>
      <c r="OPK21" s="9"/>
      <c r="OPP21" s="9"/>
      <c r="OPU21" s="9"/>
      <c r="OPZ21" s="9"/>
      <c r="OQE21" s="9"/>
      <c r="OQJ21" s="9"/>
      <c r="OQO21" s="9"/>
      <c r="OQT21" s="9"/>
      <c r="OQY21" s="9"/>
      <c r="ORD21" s="9"/>
      <c r="ORI21" s="9"/>
      <c r="ORN21" s="9"/>
      <c r="ORS21" s="9"/>
      <c r="ORX21" s="9"/>
      <c r="OSC21" s="9"/>
      <c r="OSH21" s="9"/>
      <c r="OSM21" s="9"/>
      <c r="OSR21" s="9"/>
      <c r="OSW21" s="9"/>
      <c r="OTB21" s="9"/>
      <c r="OTG21" s="9"/>
      <c r="OTL21" s="9"/>
      <c r="OTQ21" s="9"/>
      <c r="OTV21" s="9"/>
      <c r="OUA21" s="9"/>
      <c r="OUF21" s="9"/>
      <c r="OUK21" s="9"/>
      <c r="OUP21" s="9"/>
      <c r="OUU21" s="9"/>
      <c r="OUZ21" s="9"/>
      <c r="OVE21" s="9"/>
      <c r="OVJ21" s="9"/>
      <c r="OVO21" s="9"/>
      <c r="OVT21" s="9"/>
      <c r="OVY21" s="9"/>
      <c r="OWD21" s="9"/>
      <c r="OWI21" s="9"/>
      <c r="OWN21" s="9"/>
      <c r="OWS21" s="9"/>
      <c r="OWX21" s="9"/>
      <c r="OXC21" s="9"/>
      <c r="OXH21" s="9"/>
      <c r="OXM21" s="9"/>
      <c r="OXR21" s="9"/>
      <c r="OXW21" s="9"/>
      <c r="OYB21" s="9"/>
      <c r="OYG21" s="9"/>
      <c r="OYL21" s="9"/>
      <c r="OYQ21" s="9"/>
      <c r="OYV21" s="9"/>
      <c r="OZA21" s="9"/>
      <c r="OZF21" s="9"/>
      <c r="OZK21" s="9"/>
      <c r="OZP21" s="9"/>
      <c r="OZU21" s="9"/>
      <c r="OZZ21" s="9"/>
      <c r="PAE21" s="9"/>
      <c r="PAJ21" s="9"/>
      <c r="PAO21" s="9"/>
      <c r="PAT21" s="9"/>
      <c r="PAY21" s="9"/>
      <c r="PBD21" s="9"/>
      <c r="PBI21" s="9"/>
      <c r="PBN21" s="9"/>
      <c r="PBS21" s="9"/>
      <c r="PBX21" s="9"/>
      <c r="PCC21" s="9"/>
      <c r="PCH21" s="9"/>
      <c r="PCM21" s="9"/>
      <c r="PCR21" s="9"/>
      <c r="PCW21" s="9"/>
      <c r="PDB21" s="9"/>
      <c r="PDG21" s="9"/>
      <c r="PDL21" s="9"/>
      <c r="PDQ21" s="9"/>
      <c r="PDV21" s="9"/>
      <c r="PEA21" s="9"/>
      <c r="PEF21" s="9"/>
      <c r="PEK21" s="9"/>
      <c r="PEP21" s="9"/>
      <c r="PEU21" s="9"/>
      <c r="PEZ21" s="9"/>
      <c r="PFE21" s="9"/>
      <c r="PFJ21" s="9"/>
      <c r="PFO21" s="9"/>
      <c r="PFT21" s="9"/>
      <c r="PFY21" s="9"/>
      <c r="PGD21" s="9"/>
      <c r="PGI21" s="9"/>
      <c r="PGN21" s="9"/>
      <c r="PGS21" s="9"/>
      <c r="PGX21" s="9"/>
      <c r="PHC21" s="9"/>
      <c r="PHH21" s="9"/>
      <c r="PHM21" s="9"/>
      <c r="PHR21" s="9"/>
      <c r="PHW21" s="9"/>
      <c r="PIB21" s="9"/>
      <c r="PIG21" s="9"/>
      <c r="PIL21" s="9"/>
      <c r="PIQ21" s="9"/>
      <c r="PIV21" s="9"/>
      <c r="PJA21" s="9"/>
      <c r="PJF21" s="9"/>
      <c r="PJK21" s="9"/>
      <c r="PJP21" s="9"/>
      <c r="PJU21" s="9"/>
      <c r="PJZ21" s="9"/>
      <c r="PKE21" s="9"/>
      <c r="PKJ21" s="9"/>
      <c r="PKO21" s="9"/>
      <c r="PKT21" s="9"/>
      <c r="PKY21" s="9"/>
      <c r="PLD21" s="9"/>
      <c r="PLI21" s="9"/>
      <c r="PLN21" s="9"/>
      <c r="PLS21" s="9"/>
      <c r="PLX21" s="9"/>
      <c r="PMC21" s="9"/>
      <c r="PMH21" s="9"/>
      <c r="PMM21" s="9"/>
      <c r="PMR21" s="9"/>
      <c r="PMW21" s="9"/>
      <c r="PNB21" s="9"/>
      <c r="PNG21" s="9"/>
      <c r="PNL21" s="9"/>
      <c r="PNQ21" s="9"/>
      <c r="PNV21" s="9"/>
      <c r="POA21" s="9"/>
      <c r="POF21" s="9"/>
      <c r="POK21" s="9"/>
      <c r="POP21" s="9"/>
      <c r="POU21" s="9"/>
      <c r="POZ21" s="9"/>
      <c r="PPE21" s="9"/>
      <c r="PPJ21" s="9"/>
      <c r="PPO21" s="9"/>
      <c r="PPT21" s="9"/>
      <c r="PPY21" s="9"/>
      <c r="PQD21" s="9"/>
      <c r="PQI21" s="9"/>
      <c r="PQN21" s="9"/>
      <c r="PQS21" s="9"/>
      <c r="PQX21" s="9"/>
      <c r="PRC21" s="9"/>
      <c r="PRH21" s="9"/>
      <c r="PRM21" s="9"/>
      <c r="PRR21" s="9"/>
      <c r="PRW21" s="9"/>
      <c r="PSB21" s="9"/>
      <c r="PSG21" s="9"/>
      <c r="PSL21" s="9"/>
      <c r="PSQ21" s="9"/>
      <c r="PSV21" s="9"/>
      <c r="PTA21" s="9"/>
      <c r="PTF21" s="9"/>
      <c r="PTK21" s="9"/>
      <c r="PTP21" s="9"/>
      <c r="PTU21" s="9"/>
      <c r="PTZ21" s="9"/>
      <c r="PUE21" s="9"/>
      <c r="PUJ21" s="9"/>
      <c r="PUO21" s="9"/>
      <c r="PUT21" s="9"/>
      <c r="PUY21" s="9"/>
      <c r="PVD21" s="9"/>
      <c r="PVI21" s="9"/>
      <c r="PVN21" s="9"/>
      <c r="PVS21" s="9"/>
      <c r="PVX21" s="9"/>
      <c r="PWC21" s="9"/>
      <c r="PWH21" s="9"/>
      <c r="PWM21" s="9"/>
      <c r="PWR21" s="9"/>
      <c r="PWW21" s="9"/>
      <c r="PXB21" s="9"/>
      <c r="PXG21" s="9"/>
      <c r="PXL21" s="9"/>
      <c r="PXQ21" s="9"/>
      <c r="PXV21" s="9"/>
      <c r="PYA21" s="9"/>
      <c r="PYF21" s="9"/>
      <c r="PYK21" s="9"/>
      <c r="PYP21" s="9"/>
      <c r="PYU21" s="9"/>
      <c r="PYZ21" s="9"/>
      <c r="PZE21" s="9"/>
      <c r="PZJ21" s="9"/>
      <c r="PZO21" s="9"/>
      <c r="PZT21" s="9"/>
      <c r="PZY21" s="9"/>
      <c r="QAD21" s="9"/>
      <c r="QAI21" s="9"/>
      <c r="QAN21" s="9"/>
      <c r="QAS21" s="9"/>
      <c r="QAX21" s="9"/>
      <c r="QBC21" s="9"/>
      <c r="QBH21" s="9"/>
      <c r="QBM21" s="9"/>
      <c r="QBR21" s="9"/>
      <c r="QBW21" s="9"/>
      <c r="QCB21" s="9"/>
      <c r="QCG21" s="9"/>
      <c r="QCL21" s="9"/>
      <c r="QCQ21" s="9"/>
      <c r="QCV21" s="9"/>
      <c r="QDA21" s="9"/>
      <c r="QDF21" s="9"/>
      <c r="QDK21" s="9"/>
      <c r="QDP21" s="9"/>
      <c r="QDU21" s="9"/>
      <c r="QDZ21" s="9"/>
      <c r="QEE21" s="9"/>
      <c r="QEJ21" s="9"/>
      <c r="QEO21" s="9"/>
      <c r="QET21" s="9"/>
      <c r="QEY21" s="9"/>
      <c r="QFD21" s="9"/>
      <c r="QFI21" s="9"/>
      <c r="QFN21" s="9"/>
      <c r="QFS21" s="9"/>
      <c r="QFX21" s="9"/>
      <c r="QGC21" s="9"/>
      <c r="QGH21" s="9"/>
      <c r="QGM21" s="9"/>
      <c r="QGR21" s="9"/>
      <c r="QGW21" s="9"/>
      <c r="QHB21" s="9"/>
      <c r="QHG21" s="9"/>
      <c r="QHL21" s="9"/>
      <c r="QHQ21" s="9"/>
      <c r="QHV21" s="9"/>
      <c r="QIA21" s="9"/>
      <c r="QIF21" s="9"/>
      <c r="QIK21" s="9"/>
      <c r="QIP21" s="9"/>
      <c r="QIU21" s="9"/>
      <c r="QIZ21" s="9"/>
      <c r="QJE21" s="9"/>
      <c r="QJJ21" s="9"/>
      <c r="QJO21" s="9"/>
      <c r="QJT21" s="9"/>
      <c r="QJY21" s="9"/>
      <c r="QKD21" s="9"/>
      <c r="QKI21" s="9"/>
      <c r="QKN21" s="9"/>
      <c r="QKS21" s="9"/>
      <c r="QKX21" s="9"/>
      <c r="QLC21" s="9"/>
      <c r="QLH21" s="9"/>
      <c r="QLM21" s="9"/>
      <c r="QLR21" s="9"/>
      <c r="QLW21" s="9"/>
      <c r="QMB21" s="9"/>
      <c r="QMG21" s="9"/>
      <c r="QML21" s="9"/>
      <c r="QMQ21" s="9"/>
      <c r="QMV21" s="9"/>
      <c r="QNA21" s="9"/>
      <c r="QNF21" s="9"/>
      <c r="QNK21" s="9"/>
      <c r="QNP21" s="9"/>
      <c r="QNU21" s="9"/>
      <c r="QNZ21" s="9"/>
      <c r="QOE21" s="9"/>
      <c r="QOJ21" s="9"/>
      <c r="QOO21" s="9"/>
      <c r="QOT21" s="9"/>
      <c r="QOY21" s="9"/>
      <c r="QPD21" s="9"/>
      <c r="QPI21" s="9"/>
      <c r="QPN21" s="9"/>
      <c r="QPS21" s="9"/>
      <c r="QPX21" s="9"/>
      <c r="QQC21" s="9"/>
      <c r="QQH21" s="9"/>
      <c r="QQM21" s="9"/>
      <c r="QQR21" s="9"/>
      <c r="QQW21" s="9"/>
      <c r="QRB21" s="9"/>
      <c r="QRG21" s="9"/>
      <c r="QRL21" s="9"/>
      <c r="QRQ21" s="9"/>
      <c r="QRV21" s="9"/>
      <c r="QSA21" s="9"/>
      <c r="QSF21" s="9"/>
      <c r="QSK21" s="9"/>
      <c r="QSP21" s="9"/>
      <c r="QSU21" s="9"/>
      <c r="QSZ21" s="9"/>
      <c r="QTE21" s="9"/>
      <c r="QTJ21" s="9"/>
      <c r="QTO21" s="9"/>
      <c r="QTT21" s="9"/>
      <c r="QTY21" s="9"/>
      <c r="QUD21" s="9"/>
      <c r="QUI21" s="9"/>
      <c r="QUN21" s="9"/>
      <c r="QUS21" s="9"/>
      <c r="QUX21" s="9"/>
      <c r="QVC21" s="9"/>
      <c r="QVH21" s="9"/>
      <c r="QVM21" s="9"/>
      <c r="QVR21" s="9"/>
      <c r="QVW21" s="9"/>
      <c r="QWB21" s="9"/>
      <c r="QWG21" s="9"/>
      <c r="QWL21" s="9"/>
      <c r="QWQ21" s="9"/>
      <c r="QWV21" s="9"/>
      <c r="QXA21" s="9"/>
      <c r="QXF21" s="9"/>
      <c r="QXK21" s="9"/>
      <c r="QXP21" s="9"/>
      <c r="QXU21" s="9"/>
      <c r="QXZ21" s="9"/>
      <c r="QYE21" s="9"/>
      <c r="QYJ21" s="9"/>
      <c r="QYO21" s="9"/>
      <c r="QYT21" s="9"/>
      <c r="QYY21" s="9"/>
      <c r="QZD21" s="9"/>
      <c r="QZI21" s="9"/>
      <c r="QZN21" s="9"/>
      <c r="QZS21" s="9"/>
      <c r="QZX21" s="9"/>
      <c r="RAC21" s="9"/>
      <c r="RAH21" s="9"/>
      <c r="RAM21" s="9"/>
      <c r="RAR21" s="9"/>
      <c r="RAW21" s="9"/>
      <c r="RBB21" s="9"/>
      <c r="RBG21" s="9"/>
      <c r="RBL21" s="9"/>
      <c r="RBQ21" s="9"/>
      <c r="RBV21" s="9"/>
      <c r="RCA21" s="9"/>
      <c r="RCF21" s="9"/>
      <c r="RCK21" s="9"/>
      <c r="RCP21" s="9"/>
      <c r="RCU21" s="9"/>
      <c r="RCZ21" s="9"/>
      <c r="RDE21" s="9"/>
      <c r="RDJ21" s="9"/>
      <c r="RDO21" s="9"/>
      <c r="RDT21" s="9"/>
      <c r="RDY21" s="9"/>
      <c r="RED21" s="9"/>
      <c r="REI21" s="9"/>
      <c r="REN21" s="9"/>
      <c r="RES21" s="9"/>
      <c r="REX21" s="9"/>
      <c r="RFC21" s="9"/>
      <c r="RFH21" s="9"/>
      <c r="RFM21" s="9"/>
      <c r="RFR21" s="9"/>
      <c r="RFW21" s="9"/>
      <c r="RGB21" s="9"/>
      <c r="RGG21" s="9"/>
      <c r="RGL21" s="9"/>
      <c r="RGQ21" s="9"/>
      <c r="RGV21" s="9"/>
      <c r="RHA21" s="9"/>
      <c r="RHF21" s="9"/>
      <c r="RHK21" s="9"/>
      <c r="RHP21" s="9"/>
      <c r="RHU21" s="9"/>
      <c r="RHZ21" s="9"/>
      <c r="RIE21" s="9"/>
      <c r="RIJ21" s="9"/>
      <c r="RIO21" s="9"/>
      <c r="RIT21" s="9"/>
      <c r="RIY21" s="9"/>
      <c r="RJD21" s="9"/>
      <c r="RJI21" s="9"/>
      <c r="RJN21" s="9"/>
      <c r="RJS21" s="9"/>
      <c r="RJX21" s="9"/>
      <c r="RKC21" s="9"/>
      <c r="RKH21" s="9"/>
      <c r="RKM21" s="9"/>
      <c r="RKR21" s="9"/>
      <c r="RKW21" s="9"/>
      <c r="RLB21" s="9"/>
      <c r="RLG21" s="9"/>
      <c r="RLL21" s="9"/>
      <c r="RLQ21" s="9"/>
      <c r="RLV21" s="9"/>
      <c r="RMA21" s="9"/>
      <c r="RMF21" s="9"/>
      <c r="RMK21" s="9"/>
      <c r="RMP21" s="9"/>
      <c r="RMU21" s="9"/>
      <c r="RMZ21" s="9"/>
      <c r="RNE21" s="9"/>
      <c r="RNJ21" s="9"/>
      <c r="RNO21" s="9"/>
      <c r="RNT21" s="9"/>
      <c r="RNY21" s="9"/>
      <c r="ROD21" s="9"/>
      <c r="ROI21" s="9"/>
      <c r="RON21" s="9"/>
      <c r="ROS21" s="9"/>
      <c r="ROX21" s="9"/>
      <c r="RPC21" s="9"/>
      <c r="RPH21" s="9"/>
      <c r="RPM21" s="9"/>
      <c r="RPR21" s="9"/>
      <c r="RPW21" s="9"/>
      <c r="RQB21" s="9"/>
      <c r="RQG21" s="9"/>
      <c r="RQL21" s="9"/>
      <c r="RQQ21" s="9"/>
      <c r="RQV21" s="9"/>
      <c r="RRA21" s="9"/>
      <c r="RRF21" s="9"/>
      <c r="RRK21" s="9"/>
      <c r="RRP21" s="9"/>
      <c r="RRU21" s="9"/>
      <c r="RRZ21" s="9"/>
      <c r="RSE21" s="9"/>
      <c r="RSJ21" s="9"/>
      <c r="RSO21" s="9"/>
      <c r="RST21" s="9"/>
      <c r="RSY21" s="9"/>
      <c r="RTD21" s="9"/>
      <c r="RTI21" s="9"/>
      <c r="RTN21" s="9"/>
      <c r="RTS21" s="9"/>
      <c r="RTX21" s="9"/>
      <c r="RUC21" s="9"/>
      <c r="RUH21" s="9"/>
      <c r="RUM21" s="9"/>
      <c r="RUR21" s="9"/>
      <c r="RUW21" s="9"/>
      <c r="RVB21" s="9"/>
      <c r="RVG21" s="9"/>
      <c r="RVL21" s="9"/>
      <c r="RVQ21" s="9"/>
      <c r="RVV21" s="9"/>
      <c r="RWA21" s="9"/>
      <c r="RWF21" s="9"/>
      <c r="RWK21" s="9"/>
      <c r="RWP21" s="9"/>
      <c r="RWU21" s="9"/>
      <c r="RWZ21" s="9"/>
      <c r="RXE21" s="9"/>
      <c r="RXJ21" s="9"/>
      <c r="RXO21" s="9"/>
      <c r="RXT21" s="9"/>
      <c r="RXY21" s="9"/>
      <c r="RYD21" s="9"/>
      <c r="RYI21" s="9"/>
      <c r="RYN21" s="9"/>
      <c r="RYS21" s="9"/>
      <c r="RYX21" s="9"/>
      <c r="RZC21" s="9"/>
      <c r="RZH21" s="9"/>
      <c r="RZM21" s="9"/>
      <c r="RZR21" s="9"/>
      <c r="RZW21" s="9"/>
      <c r="SAB21" s="9"/>
      <c r="SAG21" s="9"/>
      <c r="SAL21" s="9"/>
      <c r="SAQ21" s="9"/>
      <c r="SAV21" s="9"/>
      <c r="SBA21" s="9"/>
      <c r="SBF21" s="9"/>
      <c r="SBK21" s="9"/>
      <c r="SBP21" s="9"/>
      <c r="SBU21" s="9"/>
      <c r="SBZ21" s="9"/>
      <c r="SCE21" s="9"/>
      <c r="SCJ21" s="9"/>
      <c r="SCO21" s="9"/>
      <c r="SCT21" s="9"/>
      <c r="SCY21" s="9"/>
      <c r="SDD21" s="9"/>
      <c r="SDI21" s="9"/>
      <c r="SDN21" s="9"/>
      <c r="SDS21" s="9"/>
      <c r="SDX21" s="9"/>
      <c r="SEC21" s="9"/>
      <c r="SEH21" s="9"/>
      <c r="SEM21" s="9"/>
      <c r="SER21" s="9"/>
      <c r="SEW21" s="9"/>
      <c r="SFB21" s="9"/>
      <c r="SFG21" s="9"/>
      <c r="SFL21" s="9"/>
      <c r="SFQ21" s="9"/>
      <c r="SFV21" s="9"/>
      <c r="SGA21" s="9"/>
      <c r="SGF21" s="9"/>
      <c r="SGK21" s="9"/>
      <c r="SGP21" s="9"/>
      <c r="SGU21" s="9"/>
      <c r="SGZ21" s="9"/>
      <c r="SHE21" s="9"/>
      <c r="SHJ21" s="9"/>
      <c r="SHO21" s="9"/>
      <c r="SHT21" s="9"/>
      <c r="SHY21" s="9"/>
      <c r="SID21" s="9"/>
      <c r="SII21" s="9"/>
      <c r="SIN21" s="9"/>
      <c r="SIS21" s="9"/>
      <c r="SIX21" s="9"/>
      <c r="SJC21" s="9"/>
      <c r="SJH21" s="9"/>
      <c r="SJM21" s="9"/>
      <c r="SJR21" s="9"/>
      <c r="SJW21" s="9"/>
      <c r="SKB21" s="9"/>
      <c r="SKG21" s="9"/>
      <c r="SKL21" s="9"/>
      <c r="SKQ21" s="9"/>
      <c r="SKV21" s="9"/>
      <c r="SLA21" s="9"/>
      <c r="SLF21" s="9"/>
      <c r="SLK21" s="9"/>
      <c r="SLP21" s="9"/>
      <c r="SLU21" s="9"/>
      <c r="SLZ21" s="9"/>
      <c r="SME21" s="9"/>
      <c r="SMJ21" s="9"/>
      <c r="SMO21" s="9"/>
      <c r="SMT21" s="9"/>
      <c r="SMY21" s="9"/>
      <c r="SND21" s="9"/>
      <c r="SNI21" s="9"/>
      <c r="SNN21" s="9"/>
      <c r="SNS21" s="9"/>
      <c r="SNX21" s="9"/>
      <c r="SOC21" s="9"/>
      <c r="SOH21" s="9"/>
      <c r="SOM21" s="9"/>
      <c r="SOR21" s="9"/>
      <c r="SOW21" s="9"/>
      <c r="SPB21" s="9"/>
      <c r="SPG21" s="9"/>
      <c r="SPL21" s="9"/>
      <c r="SPQ21" s="9"/>
      <c r="SPV21" s="9"/>
      <c r="SQA21" s="9"/>
      <c r="SQF21" s="9"/>
      <c r="SQK21" s="9"/>
      <c r="SQP21" s="9"/>
      <c r="SQU21" s="9"/>
      <c r="SQZ21" s="9"/>
      <c r="SRE21" s="9"/>
      <c r="SRJ21" s="9"/>
      <c r="SRO21" s="9"/>
      <c r="SRT21" s="9"/>
      <c r="SRY21" s="9"/>
      <c r="SSD21" s="9"/>
      <c r="SSI21" s="9"/>
      <c r="SSN21" s="9"/>
      <c r="SSS21" s="9"/>
      <c r="SSX21" s="9"/>
      <c r="STC21" s="9"/>
      <c r="STH21" s="9"/>
      <c r="STM21" s="9"/>
      <c r="STR21" s="9"/>
      <c r="STW21" s="9"/>
      <c r="SUB21" s="9"/>
      <c r="SUG21" s="9"/>
      <c r="SUL21" s="9"/>
      <c r="SUQ21" s="9"/>
      <c r="SUV21" s="9"/>
      <c r="SVA21" s="9"/>
      <c r="SVF21" s="9"/>
      <c r="SVK21" s="9"/>
      <c r="SVP21" s="9"/>
      <c r="SVU21" s="9"/>
      <c r="SVZ21" s="9"/>
      <c r="SWE21" s="9"/>
      <c r="SWJ21" s="9"/>
      <c r="SWO21" s="9"/>
      <c r="SWT21" s="9"/>
      <c r="SWY21" s="9"/>
      <c r="SXD21" s="9"/>
      <c r="SXI21" s="9"/>
      <c r="SXN21" s="9"/>
      <c r="SXS21" s="9"/>
      <c r="SXX21" s="9"/>
      <c r="SYC21" s="9"/>
      <c r="SYH21" s="9"/>
      <c r="SYM21" s="9"/>
      <c r="SYR21" s="9"/>
      <c r="SYW21" s="9"/>
      <c r="SZB21" s="9"/>
      <c r="SZG21" s="9"/>
      <c r="SZL21" s="9"/>
      <c r="SZQ21" s="9"/>
      <c r="SZV21" s="9"/>
      <c r="TAA21" s="9"/>
      <c r="TAF21" s="9"/>
      <c r="TAK21" s="9"/>
      <c r="TAP21" s="9"/>
      <c r="TAU21" s="9"/>
      <c r="TAZ21" s="9"/>
      <c r="TBE21" s="9"/>
      <c r="TBJ21" s="9"/>
      <c r="TBO21" s="9"/>
      <c r="TBT21" s="9"/>
      <c r="TBY21" s="9"/>
      <c r="TCD21" s="9"/>
      <c r="TCI21" s="9"/>
      <c r="TCN21" s="9"/>
      <c r="TCS21" s="9"/>
      <c r="TCX21" s="9"/>
      <c r="TDC21" s="9"/>
      <c r="TDH21" s="9"/>
      <c r="TDM21" s="9"/>
      <c r="TDR21" s="9"/>
      <c r="TDW21" s="9"/>
      <c r="TEB21" s="9"/>
      <c r="TEG21" s="9"/>
      <c r="TEL21" s="9"/>
      <c r="TEQ21" s="9"/>
      <c r="TEV21" s="9"/>
      <c r="TFA21" s="9"/>
      <c r="TFF21" s="9"/>
      <c r="TFK21" s="9"/>
      <c r="TFP21" s="9"/>
      <c r="TFU21" s="9"/>
      <c r="TFZ21" s="9"/>
      <c r="TGE21" s="9"/>
      <c r="TGJ21" s="9"/>
      <c r="TGO21" s="9"/>
      <c r="TGT21" s="9"/>
      <c r="TGY21" s="9"/>
      <c r="THD21" s="9"/>
      <c r="THI21" s="9"/>
      <c r="THN21" s="9"/>
      <c r="THS21" s="9"/>
      <c r="THX21" s="9"/>
      <c r="TIC21" s="9"/>
      <c r="TIH21" s="9"/>
      <c r="TIM21" s="9"/>
      <c r="TIR21" s="9"/>
      <c r="TIW21" s="9"/>
      <c r="TJB21" s="9"/>
      <c r="TJG21" s="9"/>
      <c r="TJL21" s="9"/>
      <c r="TJQ21" s="9"/>
      <c r="TJV21" s="9"/>
      <c r="TKA21" s="9"/>
      <c r="TKF21" s="9"/>
      <c r="TKK21" s="9"/>
      <c r="TKP21" s="9"/>
      <c r="TKU21" s="9"/>
      <c r="TKZ21" s="9"/>
      <c r="TLE21" s="9"/>
      <c r="TLJ21" s="9"/>
      <c r="TLO21" s="9"/>
      <c r="TLT21" s="9"/>
      <c r="TLY21" s="9"/>
      <c r="TMD21" s="9"/>
      <c r="TMI21" s="9"/>
      <c r="TMN21" s="9"/>
      <c r="TMS21" s="9"/>
      <c r="TMX21" s="9"/>
      <c r="TNC21" s="9"/>
      <c r="TNH21" s="9"/>
      <c r="TNM21" s="9"/>
      <c r="TNR21" s="9"/>
      <c r="TNW21" s="9"/>
      <c r="TOB21" s="9"/>
      <c r="TOG21" s="9"/>
      <c r="TOL21" s="9"/>
      <c r="TOQ21" s="9"/>
      <c r="TOV21" s="9"/>
      <c r="TPA21" s="9"/>
      <c r="TPF21" s="9"/>
      <c r="TPK21" s="9"/>
      <c r="TPP21" s="9"/>
      <c r="TPU21" s="9"/>
      <c r="TPZ21" s="9"/>
      <c r="TQE21" s="9"/>
      <c r="TQJ21" s="9"/>
      <c r="TQO21" s="9"/>
      <c r="TQT21" s="9"/>
      <c r="TQY21" s="9"/>
      <c r="TRD21" s="9"/>
      <c r="TRI21" s="9"/>
      <c r="TRN21" s="9"/>
      <c r="TRS21" s="9"/>
      <c r="TRX21" s="9"/>
      <c r="TSC21" s="9"/>
      <c r="TSH21" s="9"/>
      <c r="TSM21" s="9"/>
      <c r="TSR21" s="9"/>
      <c r="TSW21" s="9"/>
      <c r="TTB21" s="9"/>
      <c r="TTG21" s="9"/>
      <c r="TTL21" s="9"/>
      <c r="TTQ21" s="9"/>
      <c r="TTV21" s="9"/>
      <c r="TUA21" s="9"/>
      <c r="TUF21" s="9"/>
      <c r="TUK21" s="9"/>
      <c r="TUP21" s="9"/>
      <c r="TUU21" s="9"/>
      <c r="TUZ21" s="9"/>
      <c r="TVE21" s="9"/>
      <c r="TVJ21" s="9"/>
      <c r="TVO21" s="9"/>
      <c r="TVT21" s="9"/>
      <c r="TVY21" s="9"/>
      <c r="TWD21" s="9"/>
      <c r="TWI21" s="9"/>
      <c r="TWN21" s="9"/>
      <c r="TWS21" s="9"/>
      <c r="TWX21" s="9"/>
      <c r="TXC21" s="9"/>
      <c r="TXH21" s="9"/>
      <c r="TXM21" s="9"/>
      <c r="TXR21" s="9"/>
      <c r="TXW21" s="9"/>
      <c r="TYB21" s="9"/>
      <c r="TYG21" s="9"/>
      <c r="TYL21" s="9"/>
      <c r="TYQ21" s="9"/>
      <c r="TYV21" s="9"/>
      <c r="TZA21" s="9"/>
      <c r="TZF21" s="9"/>
      <c r="TZK21" s="9"/>
      <c r="TZP21" s="9"/>
      <c r="TZU21" s="9"/>
      <c r="TZZ21" s="9"/>
      <c r="UAE21" s="9"/>
      <c r="UAJ21" s="9"/>
      <c r="UAO21" s="9"/>
      <c r="UAT21" s="9"/>
      <c r="UAY21" s="9"/>
      <c r="UBD21" s="9"/>
      <c r="UBI21" s="9"/>
      <c r="UBN21" s="9"/>
      <c r="UBS21" s="9"/>
      <c r="UBX21" s="9"/>
      <c r="UCC21" s="9"/>
      <c r="UCH21" s="9"/>
      <c r="UCM21" s="9"/>
      <c r="UCR21" s="9"/>
      <c r="UCW21" s="9"/>
      <c r="UDB21" s="9"/>
      <c r="UDG21" s="9"/>
      <c r="UDL21" s="9"/>
      <c r="UDQ21" s="9"/>
      <c r="UDV21" s="9"/>
      <c r="UEA21" s="9"/>
      <c r="UEF21" s="9"/>
      <c r="UEK21" s="9"/>
      <c r="UEP21" s="9"/>
      <c r="UEU21" s="9"/>
      <c r="UEZ21" s="9"/>
      <c r="UFE21" s="9"/>
      <c r="UFJ21" s="9"/>
      <c r="UFO21" s="9"/>
      <c r="UFT21" s="9"/>
      <c r="UFY21" s="9"/>
      <c r="UGD21" s="9"/>
      <c r="UGI21" s="9"/>
      <c r="UGN21" s="9"/>
      <c r="UGS21" s="9"/>
      <c r="UGX21" s="9"/>
      <c r="UHC21" s="9"/>
      <c r="UHH21" s="9"/>
      <c r="UHM21" s="9"/>
      <c r="UHR21" s="9"/>
      <c r="UHW21" s="9"/>
      <c r="UIB21" s="9"/>
      <c r="UIG21" s="9"/>
      <c r="UIL21" s="9"/>
      <c r="UIQ21" s="9"/>
      <c r="UIV21" s="9"/>
      <c r="UJA21" s="9"/>
      <c r="UJF21" s="9"/>
      <c r="UJK21" s="9"/>
      <c r="UJP21" s="9"/>
      <c r="UJU21" s="9"/>
      <c r="UJZ21" s="9"/>
      <c r="UKE21" s="9"/>
      <c r="UKJ21" s="9"/>
      <c r="UKO21" s="9"/>
      <c r="UKT21" s="9"/>
      <c r="UKY21" s="9"/>
      <c r="ULD21" s="9"/>
      <c r="ULI21" s="9"/>
      <c r="ULN21" s="9"/>
      <c r="ULS21" s="9"/>
      <c r="ULX21" s="9"/>
      <c r="UMC21" s="9"/>
      <c r="UMH21" s="9"/>
      <c r="UMM21" s="9"/>
      <c r="UMR21" s="9"/>
      <c r="UMW21" s="9"/>
      <c r="UNB21" s="9"/>
      <c r="UNG21" s="9"/>
      <c r="UNL21" s="9"/>
      <c r="UNQ21" s="9"/>
      <c r="UNV21" s="9"/>
      <c r="UOA21" s="9"/>
      <c r="UOF21" s="9"/>
      <c r="UOK21" s="9"/>
      <c r="UOP21" s="9"/>
      <c r="UOU21" s="9"/>
      <c r="UOZ21" s="9"/>
      <c r="UPE21" s="9"/>
      <c r="UPJ21" s="9"/>
      <c r="UPO21" s="9"/>
      <c r="UPT21" s="9"/>
      <c r="UPY21" s="9"/>
      <c r="UQD21" s="9"/>
      <c r="UQI21" s="9"/>
      <c r="UQN21" s="9"/>
      <c r="UQS21" s="9"/>
      <c r="UQX21" s="9"/>
      <c r="URC21" s="9"/>
      <c r="URH21" s="9"/>
      <c r="URM21" s="9"/>
      <c r="URR21" s="9"/>
      <c r="URW21" s="9"/>
      <c r="USB21" s="9"/>
      <c r="USG21" s="9"/>
      <c r="USL21" s="9"/>
      <c r="USQ21" s="9"/>
      <c r="USV21" s="9"/>
      <c r="UTA21" s="9"/>
      <c r="UTF21" s="9"/>
      <c r="UTK21" s="9"/>
      <c r="UTP21" s="9"/>
      <c r="UTU21" s="9"/>
      <c r="UTZ21" s="9"/>
      <c r="UUE21" s="9"/>
      <c r="UUJ21" s="9"/>
      <c r="UUO21" s="9"/>
      <c r="UUT21" s="9"/>
      <c r="UUY21" s="9"/>
      <c r="UVD21" s="9"/>
      <c r="UVI21" s="9"/>
      <c r="UVN21" s="9"/>
      <c r="UVS21" s="9"/>
      <c r="UVX21" s="9"/>
      <c r="UWC21" s="9"/>
      <c r="UWH21" s="9"/>
      <c r="UWM21" s="9"/>
      <c r="UWR21" s="9"/>
      <c r="UWW21" s="9"/>
      <c r="UXB21" s="9"/>
      <c r="UXG21" s="9"/>
      <c r="UXL21" s="9"/>
      <c r="UXQ21" s="9"/>
      <c r="UXV21" s="9"/>
      <c r="UYA21" s="9"/>
      <c r="UYF21" s="9"/>
      <c r="UYK21" s="9"/>
      <c r="UYP21" s="9"/>
      <c r="UYU21" s="9"/>
      <c r="UYZ21" s="9"/>
      <c r="UZE21" s="9"/>
      <c r="UZJ21" s="9"/>
      <c r="UZO21" s="9"/>
      <c r="UZT21" s="9"/>
      <c r="UZY21" s="9"/>
      <c r="VAD21" s="9"/>
      <c r="VAI21" s="9"/>
      <c r="VAN21" s="9"/>
      <c r="VAS21" s="9"/>
      <c r="VAX21" s="9"/>
      <c r="VBC21" s="9"/>
      <c r="VBH21" s="9"/>
      <c r="VBM21" s="9"/>
      <c r="VBR21" s="9"/>
      <c r="VBW21" s="9"/>
      <c r="VCB21" s="9"/>
      <c r="VCG21" s="9"/>
      <c r="VCL21" s="9"/>
      <c r="VCQ21" s="9"/>
      <c r="VCV21" s="9"/>
      <c r="VDA21" s="9"/>
      <c r="VDF21" s="9"/>
      <c r="VDK21" s="9"/>
      <c r="VDP21" s="9"/>
      <c r="VDU21" s="9"/>
      <c r="VDZ21" s="9"/>
      <c r="VEE21" s="9"/>
      <c r="VEJ21" s="9"/>
      <c r="VEO21" s="9"/>
      <c r="VET21" s="9"/>
      <c r="VEY21" s="9"/>
      <c r="VFD21" s="9"/>
      <c r="VFI21" s="9"/>
      <c r="VFN21" s="9"/>
      <c r="VFS21" s="9"/>
      <c r="VFX21" s="9"/>
      <c r="VGC21" s="9"/>
      <c r="VGH21" s="9"/>
      <c r="VGM21" s="9"/>
      <c r="VGR21" s="9"/>
      <c r="VGW21" s="9"/>
      <c r="VHB21" s="9"/>
      <c r="VHG21" s="9"/>
      <c r="VHL21" s="9"/>
      <c r="VHQ21" s="9"/>
      <c r="VHV21" s="9"/>
      <c r="VIA21" s="9"/>
      <c r="VIF21" s="9"/>
      <c r="VIK21" s="9"/>
      <c r="VIP21" s="9"/>
      <c r="VIU21" s="9"/>
      <c r="VIZ21" s="9"/>
      <c r="VJE21" s="9"/>
      <c r="VJJ21" s="9"/>
      <c r="VJO21" s="9"/>
      <c r="VJT21" s="9"/>
      <c r="VJY21" s="9"/>
      <c r="VKD21" s="9"/>
      <c r="VKI21" s="9"/>
      <c r="VKN21" s="9"/>
      <c r="VKS21" s="9"/>
      <c r="VKX21" s="9"/>
      <c r="VLC21" s="9"/>
      <c r="VLH21" s="9"/>
      <c r="VLM21" s="9"/>
      <c r="VLR21" s="9"/>
      <c r="VLW21" s="9"/>
      <c r="VMB21" s="9"/>
      <c r="VMG21" s="9"/>
      <c r="VML21" s="9"/>
      <c r="VMQ21" s="9"/>
      <c r="VMV21" s="9"/>
      <c r="VNA21" s="9"/>
      <c r="VNF21" s="9"/>
      <c r="VNK21" s="9"/>
      <c r="VNP21" s="9"/>
      <c r="VNU21" s="9"/>
      <c r="VNZ21" s="9"/>
      <c r="VOE21" s="9"/>
      <c r="VOJ21" s="9"/>
      <c r="VOO21" s="9"/>
      <c r="VOT21" s="9"/>
      <c r="VOY21" s="9"/>
      <c r="VPD21" s="9"/>
      <c r="VPI21" s="9"/>
      <c r="VPN21" s="9"/>
      <c r="VPS21" s="9"/>
      <c r="VPX21" s="9"/>
      <c r="VQC21" s="9"/>
      <c r="VQH21" s="9"/>
      <c r="VQM21" s="9"/>
      <c r="VQR21" s="9"/>
      <c r="VQW21" s="9"/>
      <c r="VRB21" s="9"/>
      <c r="VRG21" s="9"/>
      <c r="VRL21" s="9"/>
      <c r="VRQ21" s="9"/>
      <c r="VRV21" s="9"/>
      <c r="VSA21" s="9"/>
      <c r="VSF21" s="9"/>
      <c r="VSK21" s="9"/>
      <c r="VSP21" s="9"/>
      <c r="VSU21" s="9"/>
      <c r="VSZ21" s="9"/>
      <c r="VTE21" s="9"/>
      <c r="VTJ21" s="9"/>
      <c r="VTO21" s="9"/>
      <c r="VTT21" s="9"/>
      <c r="VTY21" s="9"/>
      <c r="VUD21" s="9"/>
      <c r="VUI21" s="9"/>
      <c r="VUN21" s="9"/>
      <c r="VUS21" s="9"/>
      <c r="VUX21" s="9"/>
      <c r="VVC21" s="9"/>
      <c r="VVH21" s="9"/>
      <c r="VVM21" s="9"/>
      <c r="VVR21" s="9"/>
      <c r="VVW21" s="9"/>
      <c r="VWB21" s="9"/>
      <c r="VWG21" s="9"/>
      <c r="VWL21" s="9"/>
      <c r="VWQ21" s="9"/>
      <c r="VWV21" s="9"/>
      <c r="VXA21" s="9"/>
      <c r="VXF21" s="9"/>
      <c r="VXK21" s="9"/>
      <c r="VXP21" s="9"/>
      <c r="VXU21" s="9"/>
      <c r="VXZ21" s="9"/>
      <c r="VYE21" s="9"/>
      <c r="VYJ21" s="9"/>
      <c r="VYO21" s="9"/>
      <c r="VYT21" s="9"/>
      <c r="VYY21" s="9"/>
      <c r="VZD21" s="9"/>
      <c r="VZI21" s="9"/>
      <c r="VZN21" s="9"/>
      <c r="VZS21" s="9"/>
      <c r="VZX21" s="9"/>
      <c r="WAC21" s="9"/>
      <c r="WAH21" s="9"/>
      <c r="WAM21" s="9"/>
      <c r="WAR21" s="9"/>
      <c r="WAW21" s="9"/>
      <c r="WBB21" s="9"/>
      <c r="WBG21" s="9"/>
      <c r="WBL21" s="9"/>
      <c r="WBQ21" s="9"/>
      <c r="WBV21" s="9"/>
      <c r="WCA21" s="9"/>
      <c r="WCF21" s="9"/>
      <c r="WCK21" s="9"/>
      <c r="WCP21" s="9"/>
      <c r="WCU21" s="9"/>
      <c r="WCZ21" s="9"/>
      <c r="WDE21" s="9"/>
      <c r="WDJ21" s="9"/>
      <c r="WDO21" s="9"/>
      <c r="WDT21" s="9"/>
      <c r="WDY21" s="9"/>
      <c r="WED21" s="9"/>
      <c r="WEI21" s="9"/>
      <c r="WEN21" s="9"/>
      <c r="WES21" s="9"/>
      <c r="WEX21" s="9"/>
      <c r="WFC21" s="9"/>
      <c r="WFH21" s="9"/>
      <c r="WFM21" s="9"/>
      <c r="WFR21" s="9"/>
      <c r="WFW21" s="9"/>
      <c r="WGB21" s="9"/>
      <c r="WGG21" s="9"/>
      <c r="WGL21" s="9"/>
      <c r="WGQ21" s="9"/>
      <c r="WGV21" s="9"/>
      <c r="WHA21" s="9"/>
      <c r="WHF21" s="9"/>
      <c r="WHK21" s="9"/>
      <c r="WHP21" s="9"/>
      <c r="WHU21" s="9"/>
      <c r="WHZ21" s="9"/>
      <c r="WIE21" s="9"/>
      <c r="WIJ21" s="9"/>
      <c r="WIO21" s="9"/>
      <c r="WIT21" s="9"/>
      <c r="WIY21" s="9"/>
      <c r="WJD21" s="9"/>
      <c r="WJI21" s="9"/>
      <c r="WJN21" s="9"/>
      <c r="WJS21" s="9"/>
      <c r="WJX21" s="9"/>
      <c r="WKC21" s="9"/>
      <c r="WKH21" s="9"/>
      <c r="WKM21" s="9"/>
      <c r="WKR21" s="9"/>
      <c r="WKW21" s="9"/>
      <c r="WLB21" s="9"/>
      <c r="WLG21" s="9"/>
      <c r="WLL21" s="9"/>
      <c r="WLQ21" s="9"/>
      <c r="WLV21" s="9"/>
      <c r="WMA21" s="9"/>
      <c r="WMF21" s="9"/>
      <c r="WMK21" s="9"/>
      <c r="WMP21" s="9"/>
      <c r="WMU21" s="9"/>
      <c r="WMZ21" s="9"/>
      <c r="WNE21" s="9"/>
      <c r="WNJ21" s="9"/>
      <c r="WNO21" s="9"/>
      <c r="WNT21" s="9"/>
      <c r="WNY21" s="9"/>
      <c r="WOD21" s="9"/>
      <c r="WOI21" s="9"/>
      <c r="WON21" s="9"/>
      <c r="WOS21" s="9"/>
      <c r="WOX21" s="9"/>
      <c r="WPC21" s="9"/>
      <c r="WPH21" s="9"/>
      <c r="WPM21" s="9"/>
      <c r="WPR21" s="9"/>
      <c r="WPW21" s="9"/>
      <c r="WQB21" s="9"/>
      <c r="WQG21" s="9"/>
      <c r="WQL21" s="9"/>
      <c r="WQQ21" s="9"/>
      <c r="WQV21" s="9"/>
      <c r="WRA21" s="9"/>
      <c r="WRF21" s="9"/>
      <c r="WRK21" s="9"/>
      <c r="WRP21" s="9"/>
      <c r="WRU21" s="9"/>
      <c r="WRZ21" s="9"/>
      <c r="WSE21" s="9"/>
      <c r="WSJ21" s="9"/>
      <c r="WSO21" s="9"/>
      <c r="WST21" s="9"/>
      <c r="WSY21" s="9"/>
      <c r="WTD21" s="9"/>
      <c r="WTI21" s="9"/>
      <c r="WTN21" s="9"/>
      <c r="WTS21" s="9"/>
      <c r="WTX21" s="9"/>
      <c r="WUC21" s="9"/>
      <c r="WUH21" s="9"/>
      <c r="WUM21" s="9"/>
      <c r="WUR21" s="9"/>
      <c r="WUW21" s="9"/>
      <c r="WVB21" s="9"/>
      <c r="WVG21" s="9"/>
      <c r="WVL21" s="9"/>
      <c r="WVQ21" s="9"/>
      <c r="WVV21" s="9"/>
      <c r="WWA21" s="9"/>
      <c r="WWF21" s="9"/>
      <c r="WWK21" s="9"/>
      <c r="WWP21" s="9"/>
      <c r="WWU21" s="9"/>
      <c r="WWZ21" s="9"/>
      <c r="WXE21" s="9"/>
      <c r="WXJ21" s="9"/>
      <c r="WXO21" s="9"/>
      <c r="WXT21" s="9"/>
      <c r="WXY21" s="9"/>
      <c r="WYD21" s="9"/>
      <c r="WYI21" s="9"/>
      <c r="WYN21" s="9"/>
      <c r="WYS21" s="9"/>
      <c r="WYX21" s="9"/>
      <c r="WZC21" s="9"/>
      <c r="WZH21" s="9"/>
      <c r="WZM21" s="9"/>
      <c r="WZR21" s="9"/>
      <c r="WZW21" s="9"/>
      <c r="XAB21" s="9"/>
      <c r="XAG21" s="9"/>
      <c r="XAL21" s="9"/>
      <c r="XAQ21" s="9"/>
      <c r="XAV21" s="9"/>
      <c r="XBA21" s="9"/>
      <c r="XBF21" s="9"/>
      <c r="XBK21" s="9"/>
      <c r="XBP21" s="9"/>
      <c r="XBU21" s="9"/>
      <c r="XBZ21" s="9"/>
      <c r="XCE21" s="9"/>
      <c r="XCJ21" s="9"/>
      <c r="XCO21" s="9"/>
      <c r="XCT21" s="9"/>
      <c r="XCY21" s="9"/>
      <c r="XDD21" s="9"/>
      <c r="XDI21" s="9"/>
      <c r="XDN21" s="9"/>
      <c r="XDS21" s="9"/>
      <c r="XDX21" s="9"/>
      <c r="XEC21" s="9"/>
      <c r="XEH21" s="9"/>
      <c r="XEM21" s="9"/>
      <c r="XER21" s="9"/>
      <c r="XEW21" s="9"/>
    </row>
    <row r="22" spans="1:1022 1027:2047 2052:3072 3077:4092 4097:5117 5122:6142 6147:7167 7172:8192 8197:9212 9217:10237 10242:11262 11267:12287 12292:13312 13317:14332 14337:15357 15362:16377" s="89" customFormat="1" ht="19.899999999999999" customHeight="1" thickBot="1" x14ac:dyDescent="0.3">
      <c r="A22" s="189" t="s">
        <v>13</v>
      </c>
      <c r="B22" s="190">
        <v>18.5</v>
      </c>
      <c r="C22" s="331">
        <v>21.651</v>
      </c>
      <c r="D22" s="331">
        <v>22.334370000000003</v>
      </c>
      <c r="E22" s="331">
        <v>21.178000000000001</v>
      </c>
      <c r="F22" s="9"/>
      <c r="G22" s="9"/>
      <c r="L22" s="9"/>
      <c r="Q22" s="9"/>
      <c r="V22" s="9"/>
      <c r="AA22" s="9"/>
      <c r="AF22" s="9"/>
      <c r="AK22" s="9"/>
      <c r="AP22" s="9"/>
      <c r="AU22" s="9"/>
      <c r="AZ22" s="9"/>
      <c r="BE22" s="9"/>
      <c r="BJ22" s="9"/>
      <c r="BO22" s="9"/>
      <c r="BT22" s="9"/>
      <c r="BY22" s="9"/>
      <c r="CD22" s="9"/>
      <c r="CI22" s="9"/>
      <c r="CN22" s="9"/>
      <c r="CS22" s="9"/>
      <c r="CX22" s="9"/>
      <c r="DC22" s="9"/>
      <c r="DH22" s="9"/>
      <c r="DM22" s="9"/>
      <c r="DR22" s="9"/>
      <c r="DW22" s="9"/>
      <c r="EB22" s="9"/>
      <c r="EG22" s="9"/>
      <c r="EL22" s="9"/>
      <c r="EQ22" s="9"/>
      <c r="EV22" s="9"/>
      <c r="FA22" s="9"/>
      <c r="FF22" s="9"/>
      <c r="FK22" s="9"/>
      <c r="FP22" s="9"/>
      <c r="FU22" s="9"/>
      <c r="FZ22" s="9"/>
      <c r="GE22" s="9"/>
      <c r="GJ22" s="9"/>
      <c r="GO22" s="9"/>
      <c r="GT22" s="9"/>
      <c r="GY22" s="9"/>
      <c r="HD22" s="9"/>
      <c r="HI22" s="9"/>
      <c r="HN22" s="9"/>
      <c r="HS22" s="9"/>
      <c r="HX22" s="9"/>
      <c r="IC22" s="9"/>
      <c r="IH22" s="9"/>
      <c r="IM22" s="9"/>
      <c r="IR22" s="9"/>
      <c r="IW22" s="9"/>
      <c r="JB22" s="9"/>
      <c r="JG22" s="9"/>
      <c r="JL22" s="9"/>
      <c r="JQ22" s="9"/>
      <c r="JV22" s="9"/>
      <c r="KA22" s="9"/>
      <c r="KF22" s="9"/>
      <c r="KK22" s="9"/>
      <c r="KP22" s="9"/>
      <c r="KU22" s="9"/>
      <c r="KZ22" s="9"/>
      <c r="LE22" s="9"/>
      <c r="LJ22" s="9"/>
      <c r="LO22" s="9"/>
      <c r="LT22" s="9"/>
      <c r="LY22" s="9"/>
      <c r="MD22" s="9"/>
      <c r="MI22" s="9"/>
      <c r="MN22" s="9"/>
      <c r="MS22" s="9"/>
      <c r="MX22" s="9"/>
      <c r="NC22" s="9"/>
      <c r="NH22" s="9"/>
      <c r="NM22" s="9"/>
      <c r="NR22" s="9"/>
      <c r="NW22" s="9"/>
      <c r="OB22" s="9"/>
      <c r="OG22" s="9"/>
      <c r="OL22" s="9"/>
      <c r="OQ22" s="9"/>
      <c r="OV22" s="9"/>
      <c r="PA22" s="9"/>
      <c r="PF22" s="9"/>
      <c r="PK22" s="9"/>
      <c r="PP22" s="9"/>
      <c r="PU22" s="9"/>
      <c r="PZ22" s="9"/>
      <c r="QE22" s="9"/>
      <c r="QJ22" s="9"/>
      <c r="QO22" s="9"/>
      <c r="QT22" s="9"/>
      <c r="QY22" s="9"/>
      <c r="RD22" s="9"/>
      <c r="RI22" s="9"/>
      <c r="RN22" s="9"/>
      <c r="RS22" s="9"/>
      <c r="RX22" s="9"/>
      <c r="SC22" s="9"/>
      <c r="SH22" s="9"/>
      <c r="SM22" s="9"/>
      <c r="SR22" s="9"/>
      <c r="SW22" s="9"/>
      <c r="TB22" s="9"/>
      <c r="TG22" s="9"/>
      <c r="TL22" s="9"/>
      <c r="TQ22" s="9"/>
      <c r="TV22" s="9"/>
      <c r="UA22" s="9"/>
      <c r="UF22" s="9"/>
      <c r="UK22" s="9"/>
      <c r="UP22" s="9"/>
      <c r="UU22" s="9"/>
      <c r="UZ22" s="9"/>
      <c r="VE22" s="9"/>
      <c r="VJ22" s="9"/>
      <c r="VO22" s="9"/>
      <c r="VT22" s="9"/>
      <c r="VY22" s="9"/>
      <c r="WD22" s="9"/>
      <c r="WI22" s="9"/>
      <c r="WN22" s="9"/>
      <c r="WS22" s="9"/>
      <c r="WX22" s="9"/>
      <c r="XC22" s="9"/>
      <c r="XH22" s="9"/>
      <c r="XM22" s="9"/>
      <c r="XR22" s="9"/>
      <c r="XW22" s="9"/>
      <c r="YB22" s="9"/>
      <c r="YG22" s="9"/>
      <c r="YL22" s="9"/>
      <c r="YQ22" s="9"/>
      <c r="YV22" s="9"/>
      <c r="ZA22" s="9"/>
      <c r="ZF22" s="9"/>
      <c r="ZK22" s="9"/>
      <c r="ZP22" s="9"/>
      <c r="ZU22" s="9"/>
      <c r="ZZ22" s="9"/>
      <c r="AAE22" s="9"/>
      <c r="AAJ22" s="9"/>
      <c r="AAO22" s="9"/>
      <c r="AAT22" s="9"/>
      <c r="AAY22" s="9"/>
      <c r="ABD22" s="9"/>
      <c r="ABI22" s="9"/>
      <c r="ABN22" s="9"/>
      <c r="ABS22" s="9"/>
      <c r="ABX22" s="9"/>
      <c r="ACC22" s="9"/>
      <c r="ACH22" s="9"/>
      <c r="ACM22" s="9"/>
      <c r="ACR22" s="9"/>
      <c r="ACW22" s="9"/>
      <c r="ADB22" s="9"/>
      <c r="ADG22" s="9"/>
      <c r="ADL22" s="9"/>
      <c r="ADQ22" s="9"/>
      <c r="ADV22" s="9"/>
      <c r="AEA22" s="9"/>
      <c r="AEF22" s="9"/>
      <c r="AEK22" s="9"/>
      <c r="AEP22" s="9"/>
      <c r="AEU22" s="9"/>
      <c r="AEZ22" s="9"/>
      <c r="AFE22" s="9"/>
      <c r="AFJ22" s="9"/>
      <c r="AFO22" s="9"/>
      <c r="AFT22" s="9"/>
      <c r="AFY22" s="9"/>
      <c r="AGD22" s="9"/>
      <c r="AGI22" s="9"/>
      <c r="AGN22" s="9"/>
      <c r="AGS22" s="9"/>
      <c r="AGX22" s="9"/>
      <c r="AHC22" s="9"/>
      <c r="AHH22" s="9"/>
      <c r="AHM22" s="9"/>
      <c r="AHR22" s="9"/>
      <c r="AHW22" s="9"/>
      <c r="AIB22" s="9"/>
      <c r="AIG22" s="9"/>
      <c r="AIL22" s="9"/>
      <c r="AIQ22" s="9"/>
      <c r="AIV22" s="9"/>
      <c r="AJA22" s="9"/>
      <c r="AJF22" s="9"/>
      <c r="AJK22" s="9"/>
      <c r="AJP22" s="9"/>
      <c r="AJU22" s="9"/>
      <c r="AJZ22" s="9"/>
      <c r="AKE22" s="9"/>
      <c r="AKJ22" s="9"/>
      <c r="AKO22" s="9"/>
      <c r="AKT22" s="9"/>
      <c r="AKY22" s="9"/>
      <c r="ALD22" s="9"/>
      <c r="ALI22" s="9"/>
      <c r="ALN22" s="9"/>
      <c r="ALS22" s="9"/>
      <c r="ALX22" s="9"/>
      <c r="AMC22" s="9"/>
      <c r="AMH22" s="9"/>
      <c r="AMM22" s="9"/>
      <c r="AMR22" s="9"/>
      <c r="AMW22" s="9"/>
      <c r="ANB22" s="9"/>
      <c r="ANG22" s="9"/>
      <c r="ANL22" s="9"/>
      <c r="ANQ22" s="9"/>
      <c r="ANV22" s="9"/>
      <c r="AOA22" s="9"/>
      <c r="AOF22" s="9"/>
      <c r="AOK22" s="9"/>
      <c r="AOP22" s="9"/>
      <c r="AOU22" s="9"/>
      <c r="AOZ22" s="9"/>
      <c r="APE22" s="9"/>
      <c r="APJ22" s="9"/>
      <c r="APO22" s="9"/>
      <c r="APT22" s="9"/>
      <c r="APY22" s="9"/>
      <c r="AQD22" s="9"/>
      <c r="AQI22" s="9"/>
      <c r="AQN22" s="9"/>
      <c r="AQS22" s="9"/>
      <c r="AQX22" s="9"/>
      <c r="ARC22" s="9"/>
      <c r="ARH22" s="9"/>
      <c r="ARM22" s="9"/>
      <c r="ARR22" s="9"/>
      <c r="ARW22" s="9"/>
      <c r="ASB22" s="9"/>
      <c r="ASG22" s="9"/>
      <c r="ASL22" s="9"/>
      <c r="ASQ22" s="9"/>
      <c r="ASV22" s="9"/>
      <c r="ATA22" s="9"/>
      <c r="ATF22" s="9"/>
      <c r="ATK22" s="9"/>
      <c r="ATP22" s="9"/>
      <c r="ATU22" s="9"/>
      <c r="ATZ22" s="9"/>
      <c r="AUE22" s="9"/>
      <c r="AUJ22" s="9"/>
      <c r="AUO22" s="9"/>
      <c r="AUT22" s="9"/>
      <c r="AUY22" s="9"/>
      <c r="AVD22" s="9"/>
      <c r="AVI22" s="9"/>
      <c r="AVN22" s="9"/>
      <c r="AVS22" s="9"/>
      <c r="AVX22" s="9"/>
      <c r="AWC22" s="9"/>
      <c r="AWH22" s="9"/>
      <c r="AWM22" s="9"/>
      <c r="AWR22" s="9"/>
      <c r="AWW22" s="9"/>
      <c r="AXB22" s="9"/>
      <c r="AXG22" s="9"/>
      <c r="AXL22" s="9"/>
      <c r="AXQ22" s="9"/>
      <c r="AXV22" s="9"/>
      <c r="AYA22" s="9"/>
      <c r="AYF22" s="9"/>
      <c r="AYK22" s="9"/>
      <c r="AYP22" s="9"/>
      <c r="AYU22" s="9"/>
      <c r="AYZ22" s="9"/>
      <c r="AZE22" s="9"/>
      <c r="AZJ22" s="9"/>
      <c r="AZO22" s="9"/>
      <c r="AZT22" s="9"/>
      <c r="AZY22" s="9"/>
      <c r="BAD22" s="9"/>
      <c r="BAI22" s="9"/>
      <c r="BAN22" s="9"/>
      <c r="BAS22" s="9"/>
      <c r="BAX22" s="9"/>
      <c r="BBC22" s="9"/>
      <c r="BBH22" s="9"/>
      <c r="BBM22" s="9"/>
      <c r="BBR22" s="9"/>
      <c r="BBW22" s="9"/>
      <c r="BCB22" s="9"/>
      <c r="BCG22" s="9"/>
      <c r="BCL22" s="9"/>
      <c r="BCQ22" s="9"/>
      <c r="BCV22" s="9"/>
      <c r="BDA22" s="9"/>
      <c r="BDF22" s="9"/>
      <c r="BDK22" s="9"/>
      <c r="BDP22" s="9"/>
      <c r="BDU22" s="9"/>
      <c r="BDZ22" s="9"/>
      <c r="BEE22" s="9"/>
      <c r="BEJ22" s="9"/>
      <c r="BEO22" s="9"/>
      <c r="BET22" s="9"/>
      <c r="BEY22" s="9"/>
      <c r="BFD22" s="9"/>
      <c r="BFI22" s="9"/>
      <c r="BFN22" s="9"/>
      <c r="BFS22" s="9"/>
      <c r="BFX22" s="9"/>
      <c r="BGC22" s="9"/>
      <c r="BGH22" s="9"/>
      <c r="BGM22" s="9"/>
      <c r="BGR22" s="9"/>
      <c r="BGW22" s="9"/>
      <c r="BHB22" s="9"/>
      <c r="BHG22" s="9"/>
      <c r="BHL22" s="9"/>
      <c r="BHQ22" s="9"/>
      <c r="BHV22" s="9"/>
      <c r="BIA22" s="9"/>
      <c r="BIF22" s="9"/>
      <c r="BIK22" s="9"/>
      <c r="BIP22" s="9"/>
      <c r="BIU22" s="9"/>
      <c r="BIZ22" s="9"/>
      <c r="BJE22" s="9"/>
      <c r="BJJ22" s="9"/>
      <c r="BJO22" s="9"/>
      <c r="BJT22" s="9"/>
      <c r="BJY22" s="9"/>
      <c r="BKD22" s="9"/>
      <c r="BKI22" s="9"/>
      <c r="BKN22" s="9"/>
      <c r="BKS22" s="9"/>
      <c r="BKX22" s="9"/>
      <c r="BLC22" s="9"/>
      <c r="BLH22" s="9"/>
      <c r="BLM22" s="9"/>
      <c r="BLR22" s="9"/>
      <c r="BLW22" s="9"/>
      <c r="BMB22" s="9"/>
      <c r="BMG22" s="9"/>
      <c r="BML22" s="9"/>
      <c r="BMQ22" s="9"/>
      <c r="BMV22" s="9"/>
      <c r="BNA22" s="9"/>
      <c r="BNF22" s="9"/>
      <c r="BNK22" s="9"/>
      <c r="BNP22" s="9"/>
      <c r="BNU22" s="9"/>
      <c r="BNZ22" s="9"/>
      <c r="BOE22" s="9"/>
      <c r="BOJ22" s="9"/>
      <c r="BOO22" s="9"/>
      <c r="BOT22" s="9"/>
      <c r="BOY22" s="9"/>
      <c r="BPD22" s="9"/>
      <c r="BPI22" s="9"/>
      <c r="BPN22" s="9"/>
      <c r="BPS22" s="9"/>
      <c r="BPX22" s="9"/>
      <c r="BQC22" s="9"/>
      <c r="BQH22" s="9"/>
      <c r="BQM22" s="9"/>
      <c r="BQR22" s="9"/>
      <c r="BQW22" s="9"/>
      <c r="BRB22" s="9"/>
      <c r="BRG22" s="9"/>
      <c r="BRL22" s="9"/>
      <c r="BRQ22" s="9"/>
      <c r="BRV22" s="9"/>
      <c r="BSA22" s="9"/>
      <c r="BSF22" s="9"/>
      <c r="BSK22" s="9"/>
      <c r="BSP22" s="9"/>
      <c r="BSU22" s="9"/>
      <c r="BSZ22" s="9"/>
      <c r="BTE22" s="9"/>
      <c r="BTJ22" s="9"/>
      <c r="BTO22" s="9"/>
      <c r="BTT22" s="9"/>
      <c r="BTY22" s="9"/>
      <c r="BUD22" s="9"/>
      <c r="BUI22" s="9"/>
      <c r="BUN22" s="9"/>
      <c r="BUS22" s="9"/>
      <c r="BUX22" s="9"/>
      <c r="BVC22" s="9"/>
      <c r="BVH22" s="9"/>
      <c r="BVM22" s="9"/>
      <c r="BVR22" s="9"/>
      <c r="BVW22" s="9"/>
      <c r="BWB22" s="9"/>
      <c r="BWG22" s="9"/>
      <c r="BWL22" s="9"/>
      <c r="BWQ22" s="9"/>
      <c r="BWV22" s="9"/>
      <c r="BXA22" s="9"/>
      <c r="BXF22" s="9"/>
      <c r="BXK22" s="9"/>
      <c r="BXP22" s="9"/>
      <c r="BXU22" s="9"/>
      <c r="BXZ22" s="9"/>
      <c r="BYE22" s="9"/>
      <c r="BYJ22" s="9"/>
      <c r="BYO22" s="9"/>
      <c r="BYT22" s="9"/>
      <c r="BYY22" s="9"/>
      <c r="BZD22" s="9"/>
      <c r="BZI22" s="9"/>
      <c r="BZN22" s="9"/>
      <c r="BZS22" s="9"/>
      <c r="BZX22" s="9"/>
      <c r="CAC22" s="9"/>
      <c r="CAH22" s="9"/>
      <c r="CAM22" s="9"/>
      <c r="CAR22" s="9"/>
      <c r="CAW22" s="9"/>
      <c r="CBB22" s="9"/>
      <c r="CBG22" s="9"/>
      <c r="CBL22" s="9"/>
      <c r="CBQ22" s="9"/>
      <c r="CBV22" s="9"/>
      <c r="CCA22" s="9"/>
      <c r="CCF22" s="9"/>
      <c r="CCK22" s="9"/>
      <c r="CCP22" s="9"/>
      <c r="CCU22" s="9"/>
      <c r="CCZ22" s="9"/>
      <c r="CDE22" s="9"/>
      <c r="CDJ22" s="9"/>
      <c r="CDO22" s="9"/>
      <c r="CDT22" s="9"/>
      <c r="CDY22" s="9"/>
      <c r="CED22" s="9"/>
      <c r="CEI22" s="9"/>
      <c r="CEN22" s="9"/>
      <c r="CES22" s="9"/>
      <c r="CEX22" s="9"/>
      <c r="CFC22" s="9"/>
      <c r="CFH22" s="9"/>
      <c r="CFM22" s="9"/>
      <c r="CFR22" s="9"/>
      <c r="CFW22" s="9"/>
      <c r="CGB22" s="9"/>
      <c r="CGG22" s="9"/>
      <c r="CGL22" s="9"/>
      <c r="CGQ22" s="9"/>
      <c r="CGV22" s="9"/>
      <c r="CHA22" s="9"/>
      <c r="CHF22" s="9"/>
      <c r="CHK22" s="9"/>
      <c r="CHP22" s="9"/>
      <c r="CHU22" s="9"/>
      <c r="CHZ22" s="9"/>
      <c r="CIE22" s="9"/>
      <c r="CIJ22" s="9"/>
      <c r="CIO22" s="9"/>
      <c r="CIT22" s="9"/>
      <c r="CIY22" s="9"/>
      <c r="CJD22" s="9"/>
      <c r="CJI22" s="9"/>
      <c r="CJN22" s="9"/>
      <c r="CJS22" s="9"/>
      <c r="CJX22" s="9"/>
      <c r="CKC22" s="9"/>
      <c r="CKH22" s="9"/>
      <c r="CKM22" s="9"/>
      <c r="CKR22" s="9"/>
      <c r="CKW22" s="9"/>
      <c r="CLB22" s="9"/>
      <c r="CLG22" s="9"/>
      <c r="CLL22" s="9"/>
      <c r="CLQ22" s="9"/>
      <c r="CLV22" s="9"/>
      <c r="CMA22" s="9"/>
      <c r="CMF22" s="9"/>
      <c r="CMK22" s="9"/>
      <c r="CMP22" s="9"/>
      <c r="CMU22" s="9"/>
      <c r="CMZ22" s="9"/>
      <c r="CNE22" s="9"/>
      <c r="CNJ22" s="9"/>
      <c r="CNO22" s="9"/>
      <c r="CNT22" s="9"/>
      <c r="CNY22" s="9"/>
      <c r="COD22" s="9"/>
      <c r="COI22" s="9"/>
      <c r="CON22" s="9"/>
      <c r="COS22" s="9"/>
      <c r="COX22" s="9"/>
      <c r="CPC22" s="9"/>
      <c r="CPH22" s="9"/>
      <c r="CPM22" s="9"/>
      <c r="CPR22" s="9"/>
      <c r="CPW22" s="9"/>
      <c r="CQB22" s="9"/>
      <c r="CQG22" s="9"/>
      <c r="CQL22" s="9"/>
      <c r="CQQ22" s="9"/>
      <c r="CQV22" s="9"/>
      <c r="CRA22" s="9"/>
      <c r="CRF22" s="9"/>
      <c r="CRK22" s="9"/>
      <c r="CRP22" s="9"/>
      <c r="CRU22" s="9"/>
      <c r="CRZ22" s="9"/>
      <c r="CSE22" s="9"/>
      <c r="CSJ22" s="9"/>
      <c r="CSO22" s="9"/>
      <c r="CST22" s="9"/>
      <c r="CSY22" s="9"/>
      <c r="CTD22" s="9"/>
      <c r="CTI22" s="9"/>
      <c r="CTN22" s="9"/>
      <c r="CTS22" s="9"/>
      <c r="CTX22" s="9"/>
      <c r="CUC22" s="9"/>
      <c r="CUH22" s="9"/>
      <c r="CUM22" s="9"/>
      <c r="CUR22" s="9"/>
      <c r="CUW22" s="9"/>
      <c r="CVB22" s="9"/>
      <c r="CVG22" s="9"/>
      <c r="CVL22" s="9"/>
      <c r="CVQ22" s="9"/>
      <c r="CVV22" s="9"/>
      <c r="CWA22" s="9"/>
      <c r="CWF22" s="9"/>
      <c r="CWK22" s="9"/>
      <c r="CWP22" s="9"/>
      <c r="CWU22" s="9"/>
      <c r="CWZ22" s="9"/>
      <c r="CXE22" s="9"/>
      <c r="CXJ22" s="9"/>
      <c r="CXO22" s="9"/>
      <c r="CXT22" s="9"/>
      <c r="CXY22" s="9"/>
      <c r="CYD22" s="9"/>
      <c r="CYI22" s="9"/>
      <c r="CYN22" s="9"/>
      <c r="CYS22" s="9"/>
      <c r="CYX22" s="9"/>
      <c r="CZC22" s="9"/>
      <c r="CZH22" s="9"/>
      <c r="CZM22" s="9"/>
      <c r="CZR22" s="9"/>
      <c r="CZW22" s="9"/>
      <c r="DAB22" s="9"/>
      <c r="DAG22" s="9"/>
      <c r="DAL22" s="9"/>
      <c r="DAQ22" s="9"/>
      <c r="DAV22" s="9"/>
      <c r="DBA22" s="9"/>
      <c r="DBF22" s="9"/>
      <c r="DBK22" s="9"/>
      <c r="DBP22" s="9"/>
      <c r="DBU22" s="9"/>
      <c r="DBZ22" s="9"/>
      <c r="DCE22" s="9"/>
      <c r="DCJ22" s="9"/>
      <c r="DCO22" s="9"/>
      <c r="DCT22" s="9"/>
      <c r="DCY22" s="9"/>
      <c r="DDD22" s="9"/>
      <c r="DDI22" s="9"/>
      <c r="DDN22" s="9"/>
      <c r="DDS22" s="9"/>
      <c r="DDX22" s="9"/>
      <c r="DEC22" s="9"/>
      <c r="DEH22" s="9"/>
      <c r="DEM22" s="9"/>
      <c r="DER22" s="9"/>
      <c r="DEW22" s="9"/>
      <c r="DFB22" s="9"/>
      <c r="DFG22" s="9"/>
      <c r="DFL22" s="9"/>
      <c r="DFQ22" s="9"/>
      <c r="DFV22" s="9"/>
      <c r="DGA22" s="9"/>
      <c r="DGF22" s="9"/>
      <c r="DGK22" s="9"/>
      <c r="DGP22" s="9"/>
      <c r="DGU22" s="9"/>
      <c r="DGZ22" s="9"/>
      <c r="DHE22" s="9"/>
      <c r="DHJ22" s="9"/>
      <c r="DHO22" s="9"/>
      <c r="DHT22" s="9"/>
      <c r="DHY22" s="9"/>
      <c r="DID22" s="9"/>
      <c r="DII22" s="9"/>
      <c r="DIN22" s="9"/>
      <c r="DIS22" s="9"/>
      <c r="DIX22" s="9"/>
      <c r="DJC22" s="9"/>
      <c r="DJH22" s="9"/>
      <c r="DJM22" s="9"/>
      <c r="DJR22" s="9"/>
      <c r="DJW22" s="9"/>
      <c r="DKB22" s="9"/>
      <c r="DKG22" s="9"/>
      <c r="DKL22" s="9"/>
      <c r="DKQ22" s="9"/>
      <c r="DKV22" s="9"/>
      <c r="DLA22" s="9"/>
      <c r="DLF22" s="9"/>
      <c r="DLK22" s="9"/>
      <c r="DLP22" s="9"/>
      <c r="DLU22" s="9"/>
      <c r="DLZ22" s="9"/>
      <c r="DME22" s="9"/>
      <c r="DMJ22" s="9"/>
      <c r="DMO22" s="9"/>
      <c r="DMT22" s="9"/>
      <c r="DMY22" s="9"/>
      <c r="DND22" s="9"/>
      <c r="DNI22" s="9"/>
      <c r="DNN22" s="9"/>
      <c r="DNS22" s="9"/>
      <c r="DNX22" s="9"/>
      <c r="DOC22" s="9"/>
      <c r="DOH22" s="9"/>
      <c r="DOM22" s="9"/>
      <c r="DOR22" s="9"/>
      <c r="DOW22" s="9"/>
      <c r="DPB22" s="9"/>
      <c r="DPG22" s="9"/>
      <c r="DPL22" s="9"/>
      <c r="DPQ22" s="9"/>
      <c r="DPV22" s="9"/>
      <c r="DQA22" s="9"/>
      <c r="DQF22" s="9"/>
      <c r="DQK22" s="9"/>
      <c r="DQP22" s="9"/>
      <c r="DQU22" s="9"/>
      <c r="DQZ22" s="9"/>
      <c r="DRE22" s="9"/>
      <c r="DRJ22" s="9"/>
      <c r="DRO22" s="9"/>
      <c r="DRT22" s="9"/>
      <c r="DRY22" s="9"/>
      <c r="DSD22" s="9"/>
      <c r="DSI22" s="9"/>
      <c r="DSN22" s="9"/>
      <c r="DSS22" s="9"/>
      <c r="DSX22" s="9"/>
      <c r="DTC22" s="9"/>
      <c r="DTH22" s="9"/>
      <c r="DTM22" s="9"/>
      <c r="DTR22" s="9"/>
      <c r="DTW22" s="9"/>
      <c r="DUB22" s="9"/>
      <c r="DUG22" s="9"/>
      <c r="DUL22" s="9"/>
      <c r="DUQ22" s="9"/>
      <c r="DUV22" s="9"/>
      <c r="DVA22" s="9"/>
      <c r="DVF22" s="9"/>
      <c r="DVK22" s="9"/>
      <c r="DVP22" s="9"/>
      <c r="DVU22" s="9"/>
      <c r="DVZ22" s="9"/>
      <c r="DWE22" s="9"/>
      <c r="DWJ22" s="9"/>
      <c r="DWO22" s="9"/>
      <c r="DWT22" s="9"/>
      <c r="DWY22" s="9"/>
      <c r="DXD22" s="9"/>
      <c r="DXI22" s="9"/>
      <c r="DXN22" s="9"/>
      <c r="DXS22" s="9"/>
      <c r="DXX22" s="9"/>
      <c r="DYC22" s="9"/>
      <c r="DYH22" s="9"/>
      <c r="DYM22" s="9"/>
      <c r="DYR22" s="9"/>
      <c r="DYW22" s="9"/>
      <c r="DZB22" s="9"/>
      <c r="DZG22" s="9"/>
      <c r="DZL22" s="9"/>
      <c r="DZQ22" s="9"/>
      <c r="DZV22" s="9"/>
      <c r="EAA22" s="9"/>
      <c r="EAF22" s="9"/>
      <c r="EAK22" s="9"/>
      <c r="EAP22" s="9"/>
      <c r="EAU22" s="9"/>
      <c r="EAZ22" s="9"/>
      <c r="EBE22" s="9"/>
      <c r="EBJ22" s="9"/>
      <c r="EBO22" s="9"/>
      <c r="EBT22" s="9"/>
      <c r="EBY22" s="9"/>
      <c r="ECD22" s="9"/>
      <c r="ECI22" s="9"/>
      <c r="ECN22" s="9"/>
      <c r="ECS22" s="9"/>
      <c r="ECX22" s="9"/>
      <c r="EDC22" s="9"/>
      <c r="EDH22" s="9"/>
      <c r="EDM22" s="9"/>
      <c r="EDR22" s="9"/>
      <c r="EDW22" s="9"/>
      <c r="EEB22" s="9"/>
      <c r="EEG22" s="9"/>
      <c r="EEL22" s="9"/>
      <c r="EEQ22" s="9"/>
      <c r="EEV22" s="9"/>
      <c r="EFA22" s="9"/>
      <c r="EFF22" s="9"/>
      <c r="EFK22" s="9"/>
      <c r="EFP22" s="9"/>
      <c r="EFU22" s="9"/>
      <c r="EFZ22" s="9"/>
      <c r="EGE22" s="9"/>
      <c r="EGJ22" s="9"/>
      <c r="EGO22" s="9"/>
      <c r="EGT22" s="9"/>
      <c r="EGY22" s="9"/>
      <c r="EHD22" s="9"/>
      <c r="EHI22" s="9"/>
      <c r="EHN22" s="9"/>
      <c r="EHS22" s="9"/>
      <c r="EHX22" s="9"/>
      <c r="EIC22" s="9"/>
      <c r="EIH22" s="9"/>
      <c r="EIM22" s="9"/>
      <c r="EIR22" s="9"/>
      <c r="EIW22" s="9"/>
      <c r="EJB22" s="9"/>
      <c r="EJG22" s="9"/>
      <c r="EJL22" s="9"/>
      <c r="EJQ22" s="9"/>
      <c r="EJV22" s="9"/>
      <c r="EKA22" s="9"/>
      <c r="EKF22" s="9"/>
      <c r="EKK22" s="9"/>
      <c r="EKP22" s="9"/>
      <c r="EKU22" s="9"/>
      <c r="EKZ22" s="9"/>
      <c r="ELE22" s="9"/>
      <c r="ELJ22" s="9"/>
      <c r="ELO22" s="9"/>
      <c r="ELT22" s="9"/>
      <c r="ELY22" s="9"/>
      <c r="EMD22" s="9"/>
      <c r="EMI22" s="9"/>
      <c r="EMN22" s="9"/>
      <c r="EMS22" s="9"/>
      <c r="EMX22" s="9"/>
      <c r="ENC22" s="9"/>
      <c r="ENH22" s="9"/>
      <c r="ENM22" s="9"/>
      <c r="ENR22" s="9"/>
      <c r="ENW22" s="9"/>
      <c r="EOB22" s="9"/>
      <c r="EOG22" s="9"/>
      <c r="EOL22" s="9"/>
      <c r="EOQ22" s="9"/>
      <c r="EOV22" s="9"/>
      <c r="EPA22" s="9"/>
      <c r="EPF22" s="9"/>
      <c r="EPK22" s="9"/>
      <c r="EPP22" s="9"/>
      <c r="EPU22" s="9"/>
      <c r="EPZ22" s="9"/>
      <c r="EQE22" s="9"/>
      <c r="EQJ22" s="9"/>
      <c r="EQO22" s="9"/>
      <c r="EQT22" s="9"/>
      <c r="EQY22" s="9"/>
      <c r="ERD22" s="9"/>
      <c r="ERI22" s="9"/>
      <c r="ERN22" s="9"/>
      <c r="ERS22" s="9"/>
      <c r="ERX22" s="9"/>
      <c r="ESC22" s="9"/>
      <c r="ESH22" s="9"/>
      <c r="ESM22" s="9"/>
      <c r="ESR22" s="9"/>
      <c r="ESW22" s="9"/>
      <c r="ETB22" s="9"/>
      <c r="ETG22" s="9"/>
      <c r="ETL22" s="9"/>
      <c r="ETQ22" s="9"/>
      <c r="ETV22" s="9"/>
      <c r="EUA22" s="9"/>
      <c r="EUF22" s="9"/>
      <c r="EUK22" s="9"/>
      <c r="EUP22" s="9"/>
      <c r="EUU22" s="9"/>
      <c r="EUZ22" s="9"/>
      <c r="EVE22" s="9"/>
      <c r="EVJ22" s="9"/>
      <c r="EVO22" s="9"/>
      <c r="EVT22" s="9"/>
      <c r="EVY22" s="9"/>
      <c r="EWD22" s="9"/>
      <c r="EWI22" s="9"/>
      <c r="EWN22" s="9"/>
      <c r="EWS22" s="9"/>
      <c r="EWX22" s="9"/>
      <c r="EXC22" s="9"/>
      <c r="EXH22" s="9"/>
      <c r="EXM22" s="9"/>
      <c r="EXR22" s="9"/>
      <c r="EXW22" s="9"/>
      <c r="EYB22" s="9"/>
      <c r="EYG22" s="9"/>
      <c r="EYL22" s="9"/>
      <c r="EYQ22" s="9"/>
      <c r="EYV22" s="9"/>
      <c r="EZA22" s="9"/>
      <c r="EZF22" s="9"/>
      <c r="EZK22" s="9"/>
      <c r="EZP22" s="9"/>
      <c r="EZU22" s="9"/>
      <c r="EZZ22" s="9"/>
      <c r="FAE22" s="9"/>
      <c r="FAJ22" s="9"/>
      <c r="FAO22" s="9"/>
      <c r="FAT22" s="9"/>
      <c r="FAY22" s="9"/>
      <c r="FBD22" s="9"/>
      <c r="FBI22" s="9"/>
      <c r="FBN22" s="9"/>
      <c r="FBS22" s="9"/>
      <c r="FBX22" s="9"/>
      <c r="FCC22" s="9"/>
      <c r="FCH22" s="9"/>
      <c r="FCM22" s="9"/>
      <c r="FCR22" s="9"/>
      <c r="FCW22" s="9"/>
      <c r="FDB22" s="9"/>
      <c r="FDG22" s="9"/>
      <c r="FDL22" s="9"/>
      <c r="FDQ22" s="9"/>
      <c r="FDV22" s="9"/>
      <c r="FEA22" s="9"/>
      <c r="FEF22" s="9"/>
      <c r="FEK22" s="9"/>
      <c r="FEP22" s="9"/>
      <c r="FEU22" s="9"/>
      <c r="FEZ22" s="9"/>
      <c r="FFE22" s="9"/>
      <c r="FFJ22" s="9"/>
      <c r="FFO22" s="9"/>
      <c r="FFT22" s="9"/>
      <c r="FFY22" s="9"/>
      <c r="FGD22" s="9"/>
      <c r="FGI22" s="9"/>
      <c r="FGN22" s="9"/>
      <c r="FGS22" s="9"/>
      <c r="FGX22" s="9"/>
      <c r="FHC22" s="9"/>
      <c r="FHH22" s="9"/>
      <c r="FHM22" s="9"/>
      <c r="FHR22" s="9"/>
      <c r="FHW22" s="9"/>
      <c r="FIB22" s="9"/>
      <c r="FIG22" s="9"/>
      <c r="FIL22" s="9"/>
      <c r="FIQ22" s="9"/>
      <c r="FIV22" s="9"/>
      <c r="FJA22" s="9"/>
      <c r="FJF22" s="9"/>
      <c r="FJK22" s="9"/>
      <c r="FJP22" s="9"/>
      <c r="FJU22" s="9"/>
      <c r="FJZ22" s="9"/>
      <c r="FKE22" s="9"/>
      <c r="FKJ22" s="9"/>
      <c r="FKO22" s="9"/>
      <c r="FKT22" s="9"/>
      <c r="FKY22" s="9"/>
      <c r="FLD22" s="9"/>
      <c r="FLI22" s="9"/>
      <c r="FLN22" s="9"/>
      <c r="FLS22" s="9"/>
      <c r="FLX22" s="9"/>
      <c r="FMC22" s="9"/>
      <c r="FMH22" s="9"/>
      <c r="FMM22" s="9"/>
      <c r="FMR22" s="9"/>
      <c r="FMW22" s="9"/>
      <c r="FNB22" s="9"/>
      <c r="FNG22" s="9"/>
      <c r="FNL22" s="9"/>
      <c r="FNQ22" s="9"/>
      <c r="FNV22" s="9"/>
      <c r="FOA22" s="9"/>
      <c r="FOF22" s="9"/>
      <c r="FOK22" s="9"/>
      <c r="FOP22" s="9"/>
      <c r="FOU22" s="9"/>
      <c r="FOZ22" s="9"/>
      <c r="FPE22" s="9"/>
      <c r="FPJ22" s="9"/>
      <c r="FPO22" s="9"/>
      <c r="FPT22" s="9"/>
      <c r="FPY22" s="9"/>
      <c r="FQD22" s="9"/>
      <c r="FQI22" s="9"/>
      <c r="FQN22" s="9"/>
      <c r="FQS22" s="9"/>
      <c r="FQX22" s="9"/>
      <c r="FRC22" s="9"/>
      <c r="FRH22" s="9"/>
      <c r="FRM22" s="9"/>
      <c r="FRR22" s="9"/>
      <c r="FRW22" s="9"/>
      <c r="FSB22" s="9"/>
      <c r="FSG22" s="9"/>
      <c r="FSL22" s="9"/>
      <c r="FSQ22" s="9"/>
      <c r="FSV22" s="9"/>
      <c r="FTA22" s="9"/>
      <c r="FTF22" s="9"/>
      <c r="FTK22" s="9"/>
      <c r="FTP22" s="9"/>
      <c r="FTU22" s="9"/>
      <c r="FTZ22" s="9"/>
      <c r="FUE22" s="9"/>
      <c r="FUJ22" s="9"/>
      <c r="FUO22" s="9"/>
      <c r="FUT22" s="9"/>
      <c r="FUY22" s="9"/>
      <c r="FVD22" s="9"/>
      <c r="FVI22" s="9"/>
      <c r="FVN22" s="9"/>
      <c r="FVS22" s="9"/>
      <c r="FVX22" s="9"/>
      <c r="FWC22" s="9"/>
      <c r="FWH22" s="9"/>
      <c r="FWM22" s="9"/>
      <c r="FWR22" s="9"/>
      <c r="FWW22" s="9"/>
      <c r="FXB22" s="9"/>
      <c r="FXG22" s="9"/>
      <c r="FXL22" s="9"/>
      <c r="FXQ22" s="9"/>
      <c r="FXV22" s="9"/>
      <c r="FYA22" s="9"/>
      <c r="FYF22" s="9"/>
      <c r="FYK22" s="9"/>
      <c r="FYP22" s="9"/>
      <c r="FYU22" s="9"/>
      <c r="FYZ22" s="9"/>
      <c r="FZE22" s="9"/>
      <c r="FZJ22" s="9"/>
      <c r="FZO22" s="9"/>
      <c r="FZT22" s="9"/>
      <c r="FZY22" s="9"/>
      <c r="GAD22" s="9"/>
      <c r="GAI22" s="9"/>
      <c r="GAN22" s="9"/>
      <c r="GAS22" s="9"/>
      <c r="GAX22" s="9"/>
      <c r="GBC22" s="9"/>
      <c r="GBH22" s="9"/>
      <c r="GBM22" s="9"/>
      <c r="GBR22" s="9"/>
      <c r="GBW22" s="9"/>
      <c r="GCB22" s="9"/>
      <c r="GCG22" s="9"/>
      <c r="GCL22" s="9"/>
      <c r="GCQ22" s="9"/>
      <c r="GCV22" s="9"/>
      <c r="GDA22" s="9"/>
      <c r="GDF22" s="9"/>
      <c r="GDK22" s="9"/>
      <c r="GDP22" s="9"/>
      <c r="GDU22" s="9"/>
      <c r="GDZ22" s="9"/>
      <c r="GEE22" s="9"/>
      <c r="GEJ22" s="9"/>
      <c r="GEO22" s="9"/>
      <c r="GET22" s="9"/>
      <c r="GEY22" s="9"/>
      <c r="GFD22" s="9"/>
      <c r="GFI22" s="9"/>
      <c r="GFN22" s="9"/>
      <c r="GFS22" s="9"/>
      <c r="GFX22" s="9"/>
      <c r="GGC22" s="9"/>
      <c r="GGH22" s="9"/>
      <c r="GGM22" s="9"/>
      <c r="GGR22" s="9"/>
      <c r="GGW22" s="9"/>
      <c r="GHB22" s="9"/>
      <c r="GHG22" s="9"/>
      <c r="GHL22" s="9"/>
      <c r="GHQ22" s="9"/>
      <c r="GHV22" s="9"/>
      <c r="GIA22" s="9"/>
      <c r="GIF22" s="9"/>
      <c r="GIK22" s="9"/>
      <c r="GIP22" s="9"/>
      <c r="GIU22" s="9"/>
      <c r="GIZ22" s="9"/>
      <c r="GJE22" s="9"/>
      <c r="GJJ22" s="9"/>
      <c r="GJO22" s="9"/>
      <c r="GJT22" s="9"/>
      <c r="GJY22" s="9"/>
      <c r="GKD22" s="9"/>
      <c r="GKI22" s="9"/>
      <c r="GKN22" s="9"/>
      <c r="GKS22" s="9"/>
      <c r="GKX22" s="9"/>
      <c r="GLC22" s="9"/>
      <c r="GLH22" s="9"/>
      <c r="GLM22" s="9"/>
      <c r="GLR22" s="9"/>
      <c r="GLW22" s="9"/>
      <c r="GMB22" s="9"/>
      <c r="GMG22" s="9"/>
      <c r="GML22" s="9"/>
      <c r="GMQ22" s="9"/>
      <c r="GMV22" s="9"/>
      <c r="GNA22" s="9"/>
      <c r="GNF22" s="9"/>
      <c r="GNK22" s="9"/>
      <c r="GNP22" s="9"/>
      <c r="GNU22" s="9"/>
      <c r="GNZ22" s="9"/>
      <c r="GOE22" s="9"/>
      <c r="GOJ22" s="9"/>
      <c r="GOO22" s="9"/>
      <c r="GOT22" s="9"/>
      <c r="GOY22" s="9"/>
      <c r="GPD22" s="9"/>
      <c r="GPI22" s="9"/>
      <c r="GPN22" s="9"/>
      <c r="GPS22" s="9"/>
      <c r="GPX22" s="9"/>
      <c r="GQC22" s="9"/>
      <c r="GQH22" s="9"/>
      <c r="GQM22" s="9"/>
      <c r="GQR22" s="9"/>
      <c r="GQW22" s="9"/>
      <c r="GRB22" s="9"/>
      <c r="GRG22" s="9"/>
      <c r="GRL22" s="9"/>
      <c r="GRQ22" s="9"/>
      <c r="GRV22" s="9"/>
      <c r="GSA22" s="9"/>
      <c r="GSF22" s="9"/>
      <c r="GSK22" s="9"/>
      <c r="GSP22" s="9"/>
      <c r="GSU22" s="9"/>
      <c r="GSZ22" s="9"/>
      <c r="GTE22" s="9"/>
      <c r="GTJ22" s="9"/>
      <c r="GTO22" s="9"/>
      <c r="GTT22" s="9"/>
      <c r="GTY22" s="9"/>
      <c r="GUD22" s="9"/>
      <c r="GUI22" s="9"/>
      <c r="GUN22" s="9"/>
      <c r="GUS22" s="9"/>
      <c r="GUX22" s="9"/>
      <c r="GVC22" s="9"/>
      <c r="GVH22" s="9"/>
      <c r="GVM22" s="9"/>
      <c r="GVR22" s="9"/>
      <c r="GVW22" s="9"/>
      <c r="GWB22" s="9"/>
      <c r="GWG22" s="9"/>
      <c r="GWL22" s="9"/>
      <c r="GWQ22" s="9"/>
      <c r="GWV22" s="9"/>
      <c r="GXA22" s="9"/>
      <c r="GXF22" s="9"/>
      <c r="GXK22" s="9"/>
      <c r="GXP22" s="9"/>
      <c r="GXU22" s="9"/>
      <c r="GXZ22" s="9"/>
      <c r="GYE22" s="9"/>
      <c r="GYJ22" s="9"/>
      <c r="GYO22" s="9"/>
      <c r="GYT22" s="9"/>
      <c r="GYY22" s="9"/>
      <c r="GZD22" s="9"/>
      <c r="GZI22" s="9"/>
      <c r="GZN22" s="9"/>
      <c r="GZS22" s="9"/>
      <c r="GZX22" s="9"/>
      <c r="HAC22" s="9"/>
      <c r="HAH22" s="9"/>
      <c r="HAM22" s="9"/>
      <c r="HAR22" s="9"/>
      <c r="HAW22" s="9"/>
      <c r="HBB22" s="9"/>
      <c r="HBG22" s="9"/>
      <c r="HBL22" s="9"/>
      <c r="HBQ22" s="9"/>
      <c r="HBV22" s="9"/>
      <c r="HCA22" s="9"/>
      <c r="HCF22" s="9"/>
      <c r="HCK22" s="9"/>
      <c r="HCP22" s="9"/>
      <c r="HCU22" s="9"/>
      <c r="HCZ22" s="9"/>
      <c r="HDE22" s="9"/>
      <c r="HDJ22" s="9"/>
      <c r="HDO22" s="9"/>
      <c r="HDT22" s="9"/>
      <c r="HDY22" s="9"/>
      <c r="HED22" s="9"/>
      <c r="HEI22" s="9"/>
      <c r="HEN22" s="9"/>
      <c r="HES22" s="9"/>
      <c r="HEX22" s="9"/>
      <c r="HFC22" s="9"/>
      <c r="HFH22" s="9"/>
      <c r="HFM22" s="9"/>
      <c r="HFR22" s="9"/>
      <c r="HFW22" s="9"/>
      <c r="HGB22" s="9"/>
      <c r="HGG22" s="9"/>
      <c r="HGL22" s="9"/>
      <c r="HGQ22" s="9"/>
      <c r="HGV22" s="9"/>
      <c r="HHA22" s="9"/>
      <c r="HHF22" s="9"/>
      <c r="HHK22" s="9"/>
      <c r="HHP22" s="9"/>
      <c r="HHU22" s="9"/>
      <c r="HHZ22" s="9"/>
      <c r="HIE22" s="9"/>
      <c r="HIJ22" s="9"/>
      <c r="HIO22" s="9"/>
      <c r="HIT22" s="9"/>
      <c r="HIY22" s="9"/>
      <c r="HJD22" s="9"/>
      <c r="HJI22" s="9"/>
      <c r="HJN22" s="9"/>
      <c r="HJS22" s="9"/>
      <c r="HJX22" s="9"/>
      <c r="HKC22" s="9"/>
      <c r="HKH22" s="9"/>
      <c r="HKM22" s="9"/>
      <c r="HKR22" s="9"/>
      <c r="HKW22" s="9"/>
      <c r="HLB22" s="9"/>
      <c r="HLG22" s="9"/>
      <c r="HLL22" s="9"/>
      <c r="HLQ22" s="9"/>
      <c r="HLV22" s="9"/>
      <c r="HMA22" s="9"/>
      <c r="HMF22" s="9"/>
      <c r="HMK22" s="9"/>
      <c r="HMP22" s="9"/>
      <c r="HMU22" s="9"/>
      <c r="HMZ22" s="9"/>
      <c r="HNE22" s="9"/>
      <c r="HNJ22" s="9"/>
      <c r="HNO22" s="9"/>
      <c r="HNT22" s="9"/>
      <c r="HNY22" s="9"/>
      <c r="HOD22" s="9"/>
      <c r="HOI22" s="9"/>
      <c r="HON22" s="9"/>
      <c r="HOS22" s="9"/>
      <c r="HOX22" s="9"/>
      <c r="HPC22" s="9"/>
      <c r="HPH22" s="9"/>
      <c r="HPM22" s="9"/>
      <c r="HPR22" s="9"/>
      <c r="HPW22" s="9"/>
      <c r="HQB22" s="9"/>
      <c r="HQG22" s="9"/>
      <c r="HQL22" s="9"/>
      <c r="HQQ22" s="9"/>
      <c r="HQV22" s="9"/>
      <c r="HRA22" s="9"/>
      <c r="HRF22" s="9"/>
      <c r="HRK22" s="9"/>
      <c r="HRP22" s="9"/>
      <c r="HRU22" s="9"/>
      <c r="HRZ22" s="9"/>
      <c r="HSE22" s="9"/>
      <c r="HSJ22" s="9"/>
      <c r="HSO22" s="9"/>
      <c r="HST22" s="9"/>
      <c r="HSY22" s="9"/>
      <c r="HTD22" s="9"/>
      <c r="HTI22" s="9"/>
      <c r="HTN22" s="9"/>
      <c r="HTS22" s="9"/>
      <c r="HTX22" s="9"/>
      <c r="HUC22" s="9"/>
      <c r="HUH22" s="9"/>
      <c r="HUM22" s="9"/>
      <c r="HUR22" s="9"/>
      <c r="HUW22" s="9"/>
      <c r="HVB22" s="9"/>
      <c r="HVG22" s="9"/>
      <c r="HVL22" s="9"/>
      <c r="HVQ22" s="9"/>
      <c r="HVV22" s="9"/>
      <c r="HWA22" s="9"/>
      <c r="HWF22" s="9"/>
      <c r="HWK22" s="9"/>
      <c r="HWP22" s="9"/>
      <c r="HWU22" s="9"/>
      <c r="HWZ22" s="9"/>
      <c r="HXE22" s="9"/>
      <c r="HXJ22" s="9"/>
      <c r="HXO22" s="9"/>
      <c r="HXT22" s="9"/>
      <c r="HXY22" s="9"/>
      <c r="HYD22" s="9"/>
      <c r="HYI22" s="9"/>
      <c r="HYN22" s="9"/>
      <c r="HYS22" s="9"/>
      <c r="HYX22" s="9"/>
      <c r="HZC22" s="9"/>
      <c r="HZH22" s="9"/>
      <c r="HZM22" s="9"/>
      <c r="HZR22" s="9"/>
      <c r="HZW22" s="9"/>
      <c r="IAB22" s="9"/>
      <c r="IAG22" s="9"/>
      <c r="IAL22" s="9"/>
      <c r="IAQ22" s="9"/>
      <c r="IAV22" s="9"/>
      <c r="IBA22" s="9"/>
      <c r="IBF22" s="9"/>
      <c r="IBK22" s="9"/>
      <c r="IBP22" s="9"/>
      <c r="IBU22" s="9"/>
      <c r="IBZ22" s="9"/>
      <c r="ICE22" s="9"/>
      <c r="ICJ22" s="9"/>
      <c r="ICO22" s="9"/>
      <c r="ICT22" s="9"/>
      <c r="ICY22" s="9"/>
      <c r="IDD22" s="9"/>
      <c r="IDI22" s="9"/>
      <c r="IDN22" s="9"/>
      <c r="IDS22" s="9"/>
      <c r="IDX22" s="9"/>
      <c r="IEC22" s="9"/>
      <c r="IEH22" s="9"/>
      <c r="IEM22" s="9"/>
      <c r="IER22" s="9"/>
      <c r="IEW22" s="9"/>
      <c r="IFB22" s="9"/>
      <c r="IFG22" s="9"/>
      <c r="IFL22" s="9"/>
      <c r="IFQ22" s="9"/>
      <c r="IFV22" s="9"/>
      <c r="IGA22" s="9"/>
      <c r="IGF22" s="9"/>
      <c r="IGK22" s="9"/>
      <c r="IGP22" s="9"/>
      <c r="IGU22" s="9"/>
      <c r="IGZ22" s="9"/>
      <c r="IHE22" s="9"/>
      <c r="IHJ22" s="9"/>
      <c r="IHO22" s="9"/>
      <c r="IHT22" s="9"/>
      <c r="IHY22" s="9"/>
      <c r="IID22" s="9"/>
      <c r="III22" s="9"/>
      <c r="IIN22" s="9"/>
      <c r="IIS22" s="9"/>
      <c r="IIX22" s="9"/>
      <c r="IJC22" s="9"/>
      <c r="IJH22" s="9"/>
      <c r="IJM22" s="9"/>
      <c r="IJR22" s="9"/>
      <c r="IJW22" s="9"/>
      <c r="IKB22" s="9"/>
      <c r="IKG22" s="9"/>
      <c r="IKL22" s="9"/>
      <c r="IKQ22" s="9"/>
      <c r="IKV22" s="9"/>
      <c r="ILA22" s="9"/>
      <c r="ILF22" s="9"/>
      <c r="ILK22" s="9"/>
      <c r="ILP22" s="9"/>
      <c r="ILU22" s="9"/>
      <c r="ILZ22" s="9"/>
      <c r="IME22" s="9"/>
      <c r="IMJ22" s="9"/>
      <c r="IMO22" s="9"/>
      <c r="IMT22" s="9"/>
      <c r="IMY22" s="9"/>
      <c r="IND22" s="9"/>
      <c r="INI22" s="9"/>
      <c r="INN22" s="9"/>
      <c r="INS22" s="9"/>
      <c r="INX22" s="9"/>
      <c r="IOC22" s="9"/>
      <c r="IOH22" s="9"/>
      <c r="IOM22" s="9"/>
      <c r="IOR22" s="9"/>
      <c r="IOW22" s="9"/>
      <c r="IPB22" s="9"/>
      <c r="IPG22" s="9"/>
      <c r="IPL22" s="9"/>
      <c r="IPQ22" s="9"/>
      <c r="IPV22" s="9"/>
      <c r="IQA22" s="9"/>
      <c r="IQF22" s="9"/>
      <c r="IQK22" s="9"/>
      <c r="IQP22" s="9"/>
      <c r="IQU22" s="9"/>
      <c r="IQZ22" s="9"/>
      <c r="IRE22" s="9"/>
      <c r="IRJ22" s="9"/>
      <c r="IRO22" s="9"/>
      <c r="IRT22" s="9"/>
      <c r="IRY22" s="9"/>
      <c r="ISD22" s="9"/>
      <c r="ISI22" s="9"/>
      <c r="ISN22" s="9"/>
      <c r="ISS22" s="9"/>
      <c r="ISX22" s="9"/>
      <c r="ITC22" s="9"/>
      <c r="ITH22" s="9"/>
      <c r="ITM22" s="9"/>
      <c r="ITR22" s="9"/>
      <c r="ITW22" s="9"/>
      <c r="IUB22" s="9"/>
      <c r="IUG22" s="9"/>
      <c r="IUL22" s="9"/>
      <c r="IUQ22" s="9"/>
      <c r="IUV22" s="9"/>
      <c r="IVA22" s="9"/>
      <c r="IVF22" s="9"/>
      <c r="IVK22" s="9"/>
      <c r="IVP22" s="9"/>
      <c r="IVU22" s="9"/>
      <c r="IVZ22" s="9"/>
      <c r="IWE22" s="9"/>
      <c r="IWJ22" s="9"/>
      <c r="IWO22" s="9"/>
      <c r="IWT22" s="9"/>
      <c r="IWY22" s="9"/>
      <c r="IXD22" s="9"/>
      <c r="IXI22" s="9"/>
      <c r="IXN22" s="9"/>
      <c r="IXS22" s="9"/>
      <c r="IXX22" s="9"/>
      <c r="IYC22" s="9"/>
      <c r="IYH22" s="9"/>
      <c r="IYM22" s="9"/>
      <c r="IYR22" s="9"/>
      <c r="IYW22" s="9"/>
      <c r="IZB22" s="9"/>
      <c r="IZG22" s="9"/>
      <c r="IZL22" s="9"/>
      <c r="IZQ22" s="9"/>
      <c r="IZV22" s="9"/>
      <c r="JAA22" s="9"/>
      <c r="JAF22" s="9"/>
      <c r="JAK22" s="9"/>
      <c r="JAP22" s="9"/>
      <c r="JAU22" s="9"/>
      <c r="JAZ22" s="9"/>
      <c r="JBE22" s="9"/>
      <c r="JBJ22" s="9"/>
      <c r="JBO22" s="9"/>
      <c r="JBT22" s="9"/>
      <c r="JBY22" s="9"/>
      <c r="JCD22" s="9"/>
      <c r="JCI22" s="9"/>
      <c r="JCN22" s="9"/>
      <c r="JCS22" s="9"/>
      <c r="JCX22" s="9"/>
      <c r="JDC22" s="9"/>
      <c r="JDH22" s="9"/>
      <c r="JDM22" s="9"/>
      <c r="JDR22" s="9"/>
      <c r="JDW22" s="9"/>
      <c r="JEB22" s="9"/>
      <c r="JEG22" s="9"/>
      <c r="JEL22" s="9"/>
      <c r="JEQ22" s="9"/>
      <c r="JEV22" s="9"/>
      <c r="JFA22" s="9"/>
      <c r="JFF22" s="9"/>
      <c r="JFK22" s="9"/>
      <c r="JFP22" s="9"/>
      <c r="JFU22" s="9"/>
      <c r="JFZ22" s="9"/>
      <c r="JGE22" s="9"/>
      <c r="JGJ22" s="9"/>
      <c r="JGO22" s="9"/>
      <c r="JGT22" s="9"/>
      <c r="JGY22" s="9"/>
      <c r="JHD22" s="9"/>
      <c r="JHI22" s="9"/>
      <c r="JHN22" s="9"/>
      <c r="JHS22" s="9"/>
      <c r="JHX22" s="9"/>
      <c r="JIC22" s="9"/>
      <c r="JIH22" s="9"/>
      <c r="JIM22" s="9"/>
      <c r="JIR22" s="9"/>
      <c r="JIW22" s="9"/>
      <c r="JJB22" s="9"/>
      <c r="JJG22" s="9"/>
      <c r="JJL22" s="9"/>
      <c r="JJQ22" s="9"/>
      <c r="JJV22" s="9"/>
      <c r="JKA22" s="9"/>
      <c r="JKF22" s="9"/>
      <c r="JKK22" s="9"/>
      <c r="JKP22" s="9"/>
      <c r="JKU22" s="9"/>
      <c r="JKZ22" s="9"/>
      <c r="JLE22" s="9"/>
      <c r="JLJ22" s="9"/>
      <c r="JLO22" s="9"/>
      <c r="JLT22" s="9"/>
      <c r="JLY22" s="9"/>
      <c r="JMD22" s="9"/>
      <c r="JMI22" s="9"/>
      <c r="JMN22" s="9"/>
      <c r="JMS22" s="9"/>
      <c r="JMX22" s="9"/>
      <c r="JNC22" s="9"/>
      <c r="JNH22" s="9"/>
      <c r="JNM22" s="9"/>
      <c r="JNR22" s="9"/>
      <c r="JNW22" s="9"/>
      <c r="JOB22" s="9"/>
      <c r="JOG22" s="9"/>
      <c r="JOL22" s="9"/>
      <c r="JOQ22" s="9"/>
      <c r="JOV22" s="9"/>
      <c r="JPA22" s="9"/>
      <c r="JPF22" s="9"/>
      <c r="JPK22" s="9"/>
      <c r="JPP22" s="9"/>
      <c r="JPU22" s="9"/>
      <c r="JPZ22" s="9"/>
      <c r="JQE22" s="9"/>
      <c r="JQJ22" s="9"/>
      <c r="JQO22" s="9"/>
      <c r="JQT22" s="9"/>
      <c r="JQY22" s="9"/>
      <c r="JRD22" s="9"/>
      <c r="JRI22" s="9"/>
      <c r="JRN22" s="9"/>
      <c r="JRS22" s="9"/>
      <c r="JRX22" s="9"/>
      <c r="JSC22" s="9"/>
      <c r="JSH22" s="9"/>
      <c r="JSM22" s="9"/>
      <c r="JSR22" s="9"/>
      <c r="JSW22" s="9"/>
      <c r="JTB22" s="9"/>
      <c r="JTG22" s="9"/>
      <c r="JTL22" s="9"/>
      <c r="JTQ22" s="9"/>
      <c r="JTV22" s="9"/>
      <c r="JUA22" s="9"/>
      <c r="JUF22" s="9"/>
      <c r="JUK22" s="9"/>
      <c r="JUP22" s="9"/>
      <c r="JUU22" s="9"/>
      <c r="JUZ22" s="9"/>
      <c r="JVE22" s="9"/>
      <c r="JVJ22" s="9"/>
      <c r="JVO22" s="9"/>
      <c r="JVT22" s="9"/>
      <c r="JVY22" s="9"/>
      <c r="JWD22" s="9"/>
      <c r="JWI22" s="9"/>
      <c r="JWN22" s="9"/>
      <c r="JWS22" s="9"/>
      <c r="JWX22" s="9"/>
      <c r="JXC22" s="9"/>
      <c r="JXH22" s="9"/>
      <c r="JXM22" s="9"/>
      <c r="JXR22" s="9"/>
      <c r="JXW22" s="9"/>
      <c r="JYB22" s="9"/>
      <c r="JYG22" s="9"/>
      <c r="JYL22" s="9"/>
      <c r="JYQ22" s="9"/>
      <c r="JYV22" s="9"/>
      <c r="JZA22" s="9"/>
      <c r="JZF22" s="9"/>
      <c r="JZK22" s="9"/>
      <c r="JZP22" s="9"/>
      <c r="JZU22" s="9"/>
      <c r="JZZ22" s="9"/>
      <c r="KAE22" s="9"/>
      <c r="KAJ22" s="9"/>
      <c r="KAO22" s="9"/>
      <c r="KAT22" s="9"/>
      <c r="KAY22" s="9"/>
      <c r="KBD22" s="9"/>
      <c r="KBI22" s="9"/>
      <c r="KBN22" s="9"/>
      <c r="KBS22" s="9"/>
      <c r="KBX22" s="9"/>
      <c r="KCC22" s="9"/>
      <c r="KCH22" s="9"/>
      <c r="KCM22" s="9"/>
      <c r="KCR22" s="9"/>
      <c r="KCW22" s="9"/>
      <c r="KDB22" s="9"/>
      <c r="KDG22" s="9"/>
      <c r="KDL22" s="9"/>
      <c r="KDQ22" s="9"/>
      <c r="KDV22" s="9"/>
      <c r="KEA22" s="9"/>
      <c r="KEF22" s="9"/>
      <c r="KEK22" s="9"/>
      <c r="KEP22" s="9"/>
      <c r="KEU22" s="9"/>
      <c r="KEZ22" s="9"/>
      <c r="KFE22" s="9"/>
      <c r="KFJ22" s="9"/>
      <c r="KFO22" s="9"/>
      <c r="KFT22" s="9"/>
      <c r="KFY22" s="9"/>
      <c r="KGD22" s="9"/>
      <c r="KGI22" s="9"/>
      <c r="KGN22" s="9"/>
      <c r="KGS22" s="9"/>
      <c r="KGX22" s="9"/>
      <c r="KHC22" s="9"/>
      <c r="KHH22" s="9"/>
      <c r="KHM22" s="9"/>
      <c r="KHR22" s="9"/>
      <c r="KHW22" s="9"/>
      <c r="KIB22" s="9"/>
      <c r="KIG22" s="9"/>
      <c r="KIL22" s="9"/>
      <c r="KIQ22" s="9"/>
      <c r="KIV22" s="9"/>
      <c r="KJA22" s="9"/>
      <c r="KJF22" s="9"/>
      <c r="KJK22" s="9"/>
      <c r="KJP22" s="9"/>
      <c r="KJU22" s="9"/>
      <c r="KJZ22" s="9"/>
      <c r="KKE22" s="9"/>
      <c r="KKJ22" s="9"/>
      <c r="KKO22" s="9"/>
      <c r="KKT22" s="9"/>
      <c r="KKY22" s="9"/>
      <c r="KLD22" s="9"/>
      <c r="KLI22" s="9"/>
      <c r="KLN22" s="9"/>
      <c r="KLS22" s="9"/>
      <c r="KLX22" s="9"/>
      <c r="KMC22" s="9"/>
      <c r="KMH22" s="9"/>
      <c r="KMM22" s="9"/>
      <c r="KMR22" s="9"/>
      <c r="KMW22" s="9"/>
      <c r="KNB22" s="9"/>
      <c r="KNG22" s="9"/>
      <c r="KNL22" s="9"/>
      <c r="KNQ22" s="9"/>
      <c r="KNV22" s="9"/>
      <c r="KOA22" s="9"/>
      <c r="KOF22" s="9"/>
      <c r="KOK22" s="9"/>
      <c r="KOP22" s="9"/>
      <c r="KOU22" s="9"/>
      <c r="KOZ22" s="9"/>
      <c r="KPE22" s="9"/>
      <c r="KPJ22" s="9"/>
      <c r="KPO22" s="9"/>
      <c r="KPT22" s="9"/>
      <c r="KPY22" s="9"/>
      <c r="KQD22" s="9"/>
      <c r="KQI22" s="9"/>
      <c r="KQN22" s="9"/>
      <c r="KQS22" s="9"/>
      <c r="KQX22" s="9"/>
      <c r="KRC22" s="9"/>
      <c r="KRH22" s="9"/>
      <c r="KRM22" s="9"/>
      <c r="KRR22" s="9"/>
      <c r="KRW22" s="9"/>
      <c r="KSB22" s="9"/>
      <c r="KSG22" s="9"/>
      <c r="KSL22" s="9"/>
      <c r="KSQ22" s="9"/>
      <c r="KSV22" s="9"/>
      <c r="KTA22" s="9"/>
      <c r="KTF22" s="9"/>
      <c r="KTK22" s="9"/>
      <c r="KTP22" s="9"/>
      <c r="KTU22" s="9"/>
      <c r="KTZ22" s="9"/>
      <c r="KUE22" s="9"/>
      <c r="KUJ22" s="9"/>
      <c r="KUO22" s="9"/>
      <c r="KUT22" s="9"/>
      <c r="KUY22" s="9"/>
      <c r="KVD22" s="9"/>
      <c r="KVI22" s="9"/>
      <c r="KVN22" s="9"/>
      <c r="KVS22" s="9"/>
      <c r="KVX22" s="9"/>
      <c r="KWC22" s="9"/>
      <c r="KWH22" s="9"/>
      <c r="KWM22" s="9"/>
      <c r="KWR22" s="9"/>
      <c r="KWW22" s="9"/>
      <c r="KXB22" s="9"/>
      <c r="KXG22" s="9"/>
      <c r="KXL22" s="9"/>
      <c r="KXQ22" s="9"/>
      <c r="KXV22" s="9"/>
      <c r="KYA22" s="9"/>
      <c r="KYF22" s="9"/>
      <c r="KYK22" s="9"/>
      <c r="KYP22" s="9"/>
      <c r="KYU22" s="9"/>
      <c r="KYZ22" s="9"/>
      <c r="KZE22" s="9"/>
      <c r="KZJ22" s="9"/>
      <c r="KZO22" s="9"/>
      <c r="KZT22" s="9"/>
      <c r="KZY22" s="9"/>
      <c r="LAD22" s="9"/>
      <c r="LAI22" s="9"/>
      <c r="LAN22" s="9"/>
      <c r="LAS22" s="9"/>
      <c r="LAX22" s="9"/>
      <c r="LBC22" s="9"/>
      <c r="LBH22" s="9"/>
      <c r="LBM22" s="9"/>
      <c r="LBR22" s="9"/>
      <c r="LBW22" s="9"/>
      <c r="LCB22" s="9"/>
      <c r="LCG22" s="9"/>
      <c r="LCL22" s="9"/>
      <c r="LCQ22" s="9"/>
      <c r="LCV22" s="9"/>
      <c r="LDA22" s="9"/>
      <c r="LDF22" s="9"/>
      <c r="LDK22" s="9"/>
      <c r="LDP22" s="9"/>
      <c r="LDU22" s="9"/>
      <c r="LDZ22" s="9"/>
      <c r="LEE22" s="9"/>
      <c r="LEJ22" s="9"/>
      <c r="LEO22" s="9"/>
      <c r="LET22" s="9"/>
      <c r="LEY22" s="9"/>
      <c r="LFD22" s="9"/>
      <c r="LFI22" s="9"/>
      <c r="LFN22" s="9"/>
      <c r="LFS22" s="9"/>
      <c r="LFX22" s="9"/>
      <c r="LGC22" s="9"/>
      <c r="LGH22" s="9"/>
      <c r="LGM22" s="9"/>
      <c r="LGR22" s="9"/>
      <c r="LGW22" s="9"/>
      <c r="LHB22" s="9"/>
      <c r="LHG22" s="9"/>
      <c r="LHL22" s="9"/>
      <c r="LHQ22" s="9"/>
      <c r="LHV22" s="9"/>
      <c r="LIA22" s="9"/>
      <c r="LIF22" s="9"/>
      <c r="LIK22" s="9"/>
      <c r="LIP22" s="9"/>
      <c r="LIU22" s="9"/>
      <c r="LIZ22" s="9"/>
      <c r="LJE22" s="9"/>
      <c r="LJJ22" s="9"/>
      <c r="LJO22" s="9"/>
      <c r="LJT22" s="9"/>
      <c r="LJY22" s="9"/>
      <c r="LKD22" s="9"/>
      <c r="LKI22" s="9"/>
      <c r="LKN22" s="9"/>
      <c r="LKS22" s="9"/>
      <c r="LKX22" s="9"/>
      <c r="LLC22" s="9"/>
      <c r="LLH22" s="9"/>
      <c r="LLM22" s="9"/>
      <c r="LLR22" s="9"/>
      <c r="LLW22" s="9"/>
      <c r="LMB22" s="9"/>
      <c r="LMG22" s="9"/>
      <c r="LML22" s="9"/>
      <c r="LMQ22" s="9"/>
      <c r="LMV22" s="9"/>
      <c r="LNA22" s="9"/>
      <c r="LNF22" s="9"/>
      <c r="LNK22" s="9"/>
      <c r="LNP22" s="9"/>
      <c r="LNU22" s="9"/>
      <c r="LNZ22" s="9"/>
      <c r="LOE22" s="9"/>
      <c r="LOJ22" s="9"/>
      <c r="LOO22" s="9"/>
      <c r="LOT22" s="9"/>
      <c r="LOY22" s="9"/>
      <c r="LPD22" s="9"/>
      <c r="LPI22" s="9"/>
      <c r="LPN22" s="9"/>
      <c r="LPS22" s="9"/>
      <c r="LPX22" s="9"/>
      <c r="LQC22" s="9"/>
      <c r="LQH22" s="9"/>
      <c r="LQM22" s="9"/>
      <c r="LQR22" s="9"/>
      <c r="LQW22" s="9"/>
      <c r="LRB22" s="9"/>
      <c r="LRG22" s="9"/>
      <c r="LRL22" s="9"/>
      <c r="LRQ22" s="9"/>
      <c r="LRV22" s="9"/>
      <c r="LSA22" s="9"/>
      <c r="LSF22" s="9"/>
      <c r="LSK22" s="9"/>
      <c r="LSP22" s="9"/>
      <c r="LSU22" s="9"/>
      <c r="LSZ22" s="9"/>
      <c r="LTE22" s="9"/>
      <c r="LTJ22" s="9"/>
      <c r="LTO22" s="9"/>
      <c r="LTT22" s="9"/>
      <c r="LTY22" s="9"/>
      <c r="LUD22" s="9"/>
      <c r="LUI22" s="9"/>
      <c r="LUN22" s="9"/>
      <c r="LUS22" s="9"/>
      <c r="LUX22" s="9"/>
      <c r="LVC22" s="9"/>
      <c r="LVH22" s="9"/>
      <c r="LVM22" s="9"/>
      <c r="LVR22" s="9"/>
      <c r="LVW22" s="9"/>
      <c r="LWB22" s="9"/>
      <c r="LWG22" s="9"/>
      <c r="LWL22" s="9"/>
      <c r="LWQ22" s="9"/>
      <c r="LWV22" s="9"/>
      <c r="LXA22" s="9"/>
      <c r="LXF22" s="9"/>
      <c r="LXK22" s="9"/>
      <c r="LXP22" s="9"/>
      <c r="LXU22" s="9"/>
      <c r="LXZ22" s="9"/>
      <c r="LYE22" s="9"/>
      <c r="LYJ22" s="9"/>
      <c r="LYO22" s="9"/>
      <c r="LYT22" s="9"/>
      <c r="LYY22" s="9"/>
      <c r="LZD22" s="9"/>
      <c r="LZI22" s="9"/>
      <c r="LZN22" s="9"/>
      <c r="LZS22" s="9"/>
      <c r="LZX22" s="9"/>
      <c r="MAC22" s="9"/>
      <c r="MAH22" s="9"/>
      <c r="MAM22" s="9"/>
      <c r="MAR22" s="9"/>
      <c r="MAW22" s="9"/>
      <c r="MBB22" s="9"/>
      <c r="MBG22" s="9"/>
      <c r="MBL22" s="9"/>
      <c r="MBQ22" s="9"/>
      <c r="MBV22" s="9"/>
      <c r="MCA22" s="9"/>
      <c r="MCF22" s="9"/>
      <c r="MCK22" s="9"/>
      <c r="MCP22" s="9"/>
      <c r="MCU22" s="9"/>
      <c r="MCZ22" s="9"/>
      <c r="MDE22" s="9"/>
      <c r="MDJ22" s="9"/>
      <c r="MDO22" s="9"/>
      <c r="MDT22" s="9"/>
      <c r="MDY22" s="9"/>
      <c r="MED22" s="9"/>
      <c r="MEI22" s="9"/>
      <c r="MEN22" s="9"/>
      <c r="MES22" s="9"/>
      <c r="MEX22" s="9"/>
      <c r="MFC22" s="9"/>
      <c r="MFH22" s="9"/>
      <c r="MFM22" s="9"/>
      <c r="MFR22" s="9"/>
      <c r="MFW22" s="9"/>
      <c r="MGB22" s="9"/>
      <c r="MGG22" s="9"/>
      <c r="MGL22" s="9"/>
      <c r="MGQ22" s="9"/>
      <c r="MGV22" s="9"/>
      <c r="MHA22" s="9"/>
      <c r="MHF22" s="9"/>
      <c r="MHK22" s="9"/>
      <c r="MHP22" s="9"/>
      <c r="MHU22" s="9"/>
      <c r="MHZ22" s="9"/>
      <c r="MIE22" s="9"/>
      <c r="MIJ22" s="9"/>
      <c r="MIO22" s="9"/>
      <c r="MIT22" s="9"/>
      <c r="MIY22" s="9"/>
      <c r="MJD22" s="9"/>
      <c r="MJI22" s="9"/>
      <c r="MJN22" s="9"/>
      <c r="MJS22" s="9"/>
      <c r="MJX22" s="9"/>
      <c r="MKC22" s="9"/>
      <c r="MKH22" s="9"/>
      <c r="MKM22" s="9"/>
      <c r="MKR22" s="9"/>
      <c r="MKW22" s="9"/>
      <c r="MLB22" s="9"/>
      <c r="MLG22" s="9"/>
      <c r="MLL22" s="9"/>
      <c r="MLQ22" s="9"/>
      <c r="MLV22" s="9"/>
      <c r="MMA22" s="9"/>
      <c r="MMF22" s="9"/>
      <c r="MMK22" s="9"/>
      <c r="MMP22" s="9"/>
      <c r="MMU22" s="9"/>
      <c r="MMZ22" s="9"/>
      <c r="MNE22" s="9"/>
      <c r="MNJ22" s="9"/>
      <c r="MNO22" s="9"/>
      <c r="MNT22" s="9"/>
      <c r="MNY22" s="9"/>
      <c r="MOD22" s="9"/>
      <c r="MOI22" s="9"/>
      <c r="MON22" s="9"/>
      <c r="MOS22" s="9"/>
      <c r="MOX22" s="9"/>
      <c r="MPC22" s="9"/>
      <c r="MPH22" s="9"/>
      <c r="MPM22" s="9"/>
      <c r="MPR22" s="9"/>
      <c r="MPW22" s="9"/>
      <c r="MQB22" s="9"/>
      <c r="MQG22" s="9"/>
      <c r="MQL22" s="9"/>
      <c r="MQQ22" s="9"/>
      <c r="MQV22" s="9"/>
      <c r="MRA22" s="9"/>
      <c r="MRF22" s="9"/>
      <c r="MRK22" s="9"/>
      <c r="MRP22" s="9"/>
      <c r="MRU22" s="9"/>
      <c r="MRZ22" s="9"/>
      <c r="MSE22" s="9"/>
      <c r="MSJ22" s="9"/>
      <c r="MSO22" s="9"/>
      <c r="MST22" s="9"/>
      <c r="MSY22" s="9"/>
      <c r="MTD22" s="9"/>
      <c r="MTI22" s="9"/>
      <c r="MTN22" s="9"/>
      <c r="MTS22" s="9"/>
      <c r="MTX22" s="9"/>
      <c r="MUC22" s="9"/>
      <c r="MUH22" s="9"/>
      <c r="MUM22" s="9"/>
      <c r="MUR22" s="9"/>
      <c r="MUW22" s="9"/>
      <c r="MVB22" s="9"/>
      <c r="MVG22" s="9"/>
      <c r="MVL22" s="9"/>
      <c r="MVQ22" s="9"/>
      <c r="MVV22" s="9"/>
      <c r="MWA22" s="9"/>
      <c r="MWF22" s="9"/>
      <c r="MWK22" s="9"/>
      <c r="MWP22" s="9"/>
      <c r="MWU22" s="9"/>
      <c r="MWZ22" s="9"/>
      <c r="MXE22" s="9"/>
      <c r="MXJ22" s="9"/>
      <c r="MXO22" s="9"/>
      <c r="MXT22" s="9"/>
      <c r="MXY22" s="9"/>
      <c r="MYD22" s="9"/>
      <c r="MYI22" s="9"/>
      <c r="MYN22" s="9"/>
      <c r="MYS22" s="9"/>
      <c r="MYX22" s="9"/>
      <c r="MZC22" s="9"/>
      <c r="MZH22" s="9"/>
      <c r="MZM22" s="9"/>
      <c r="MZR22" s="9"/>
      <c r="MZW22" s="9"/>
      <c r="NAB22" s="9"/>
      <c r="NAG22" s="9"/>
      <c r="NAL22" s="9"/>
      <c r="NAQ22" s="9"/>
      <c r="NAV22" s="9"/>
      <c r="NBA22" s="9"/>
      <c r="NBF22" s="9"/>
      <c r="NBK22" s="9"/>
      <c r="NBP22" s="9"/>
      <c r="NBU22" s="9"/>
      <c r="NBZ22" s="9"/>
      <c r="NCE22" s="9"/>
      <c r="NCJ22" s="9"/>
      <c r="NCO22" s="9"/>
      <c r="NCT22" s="9"/>
      <c r="NCY22" s="9"/>
      <c r="NDD22" s="9"/>
      <c r="NDI22" s="9"/>
      <c r="NDN22" s="9"/>
      <c r="NDS22" s="9"/>
      <c r="NDX22" s="9"/>
      <c r="NEC22" s="9"/>
      <c r="NEH22" s="9"/>
      <c r="NEM22" s="9"/>
      <c r="NER22" s="9"/>
      <c r="NEW22" s="9"/>
      <c r="NFB22" s="9"/>
      <c r="NFG22" s="9"/>
      <c r="NFL22" s="9"/>
      <c r="NFQ22" s="9"/>
      <c r="NFV22" s="9"/>
      <c r="NGA22" s="9"/>
      <c r="NGF22" s="9"/>
      <c r="NGK22" s="9"/>
      <c r="NGP22" s="9"/>
      <c r="NGU22" s="9"/>
      <c r="NGZ22" s="9"/>
      <c r="NHE22" s="9"/>
      <c r="NHJ22" s="9"/>
      <c r="NHO22" s="9"/>
      <c r="NHT22" s="9"/>
      <c r="NHY22" s="9"/>
      <c r="NID22" s="9"/>
      <c r="NII22" s="9"/>
      <c r="NIN22" s="9"/>
      <c r="NIS22" s="9"/>
      <c r="NIX22" s="9"/>
      <c r="NJC22" s="9"/>
      <c r="NJH22" s="9"/>
      <c r="NJM22" s="9"/>
      <c r="NJR22" s="9"/>
      <c r="NJW22" s="9"/>
      <c r="NKB22" s="9"/>
      <c r="NKG22" s="9"/>
      <c r="NKL22" s="9"/>
      <c r="NKQ22" s="9"/>
      <c r="NKV22" s="9"/>
      <c r="NLA22" s="9"/>
      <c r="NLF22" s="9"/>
      <c r="NLK22" s="9"/>
      <c r="NLP22" s="9"/>
      <c r="NLU22" s="9"/>
      <c r="NLZ22" s="9"/>
      <c r="NME22" s="9"/>
      <c r="NMJ22" s="9"/>
      <c r="NMO22" s="9"/>
      <c r="NMT22" s="9"/>
      <c r="NMY22" s="9"/>
      <c r="NND22" s="9"/>
      <c r="NNI22" s="9"/>
      <c r="NNN22" s="9"/>
      <c r="NNS22" s="9"/>
      <c r="NNX22" s="9"/>
      <c r="NOC22" s="9"/>
      <c r="NOH22" s="9"/>
      <c r="NOM22" s="9"/>
      <c r="NOR22" s="9"/>
      <c r="NOW22" s="9"/>
      <c r="NPB22" s="9"/>
      <c r="NPG22" s="9"/>
      <c r="NPL22" s="9"/>
      <c r="NPQ22" s="9"/>
      <c r="NPV22" s="9"/>
      <c r="NQA22" s="9"/>
      <c r="NQF22" s="9"/>
      <c r="NQK22" s="9"/>
      <c r="NQP22" s="9"/>
      <c r="NQU22" s="9"/>
      <c r="NQZ22" s="9"/>
      <c r="NRE22" s="9"/>
      <c r="NRJ22" s="9"/>
      <c r="NRO22" s="9"/>
      <c r="NRT22" s="9"/>
      <c r="NRY22" s="9"/>
      <c r="NSD22" s="9"/>
      <c r="NSI22" s="9"/>
      <c r="NSN22" s="9"/>
      <c r="NSS22" s="9"/>
      <c r="NSX22" s="9"/>
      <c r="NTC22" s="9"/>
      <c r="NTH22" s="9"/>
      <c r="NTM22" s="9"/>
      <c r="NTR22" s="9"/>
      <c r="NTW22" s="9"/>
      <c r="NUB22" s="9"/>
      <c r="NUG22" s="9"/>
      <c r="NUL22" s="9"/>
      <c r="NUQ22" s="9"/>
      <c r="NUV22" s="9"/>
      <c r="NVA22" s="9"/>
      <c r="NVF22" s="9"/>
      <c r="NVK22" s="9"/>
      <c r="NVP22" s="9"/>
      <c r="NVU22" s="9"/>
      <c r="NVZ22" s="9"/>
      <c r="NWE22" s="9"/>
      <c r="NWJ22" s="9"/>
      <c r="NWO22" s="9"/>
      <c r="NWT22" s="9"/>
      <c r="NWY22" s="9"/>
      <c r="NXD22" s="9"/>
      <c r="NXI22" s="9"/>
      <c r="NXN22" s="9"/>
      <c r="NXS22" s="9"/>
      <c r="NXX22" s="9"/>
      <c r="NYC22" s="9"/>
      <c r="NYH22" s="9"/>
      <c r="NYM22" s="9"/>
      <c r="NYR22" s="9"/>
      <c r="NYW22" s="9"/>
      <c r="NZB22" s="9"/>
      <c r="NZG22" s="9"/>
      <c r="NZL22" s="9"/>
      <c r="NZQ22" s="9"/>
      <c r="NZV22" s="9"/>
      <c r="OAA22" s="9"/>
      <c r="OAF22" s="9"/>
      <c r="OAK22" s="9"/>
      <c r="OAP22" s="9"/>
      <c r="OAU22" s="9"/>
      <c r="OAZ22" s="9"/>
      <c r="OBE22" s="9"/>
      <c r="OBJ22" s="9"/>
      <c r="OBO22" s="9"/>
      <c r="OBT22" s="9"/>
      <c r="OBY22" s="9"/>
      <c r="OCD22" s="9"/>
      <c r="OCI22" s="9"/>
      <c r="OCN22" s="9"/>
      <c r="OCS22" s="9"/>
      <c r="OCX22" s="9"/>
      <c r="ODC22" s="9"/>
      <c r="ODH22" s="9"/>
      <c r="ODM22" s="9"/>
      <c r="ODR22" s="9"/>
      <c r="ODW22" s="9"/>
      <c r="OEB22" s="9"/>
      <c r="OEG22" s="9"/>
      <c r="OEL22" s="9"/>
      <c r="OEQ22" s="9"/>
      <c r="OEV22" s="9"/>
      <c r="OFA22" s="9"/>
      <c r="OFF22" s="9"/>
      <c r="OFK22" s="9"/>
      <c r="OFP22" s="9"/>
      <c r="OFU22" s="9"/>
      <c r="OFZ22" s="9"/>
      <c r="OGE22" s="9"/>
      <c r="OGJ22" s="9"/>
      <c r="OGO22" s="9"/>
      <c r="OGT22" s="9"/>
      <c r="OGY22" s="9"/>
      <c r="OHD22" s="9"/>
      <c r="OHI22" s="9"/>
      <c r="OHN22" s="9"/>
      <c r="OHS22" s="9"/>
      <c r="OHX22" s="9"/>
      <c r="OIC22" s="9"/>
      <c r="OIH22" s="9"/>
      <c r="OIM22" s="9"/>
      <c r="OIR22" s="9"/>
      <c r="OIW22" s="9"/>
      <c r="OJB22" s="9"/>
      <c r="OJG22" s="9"/>
      <c r="OJL22" s="9"/>
      <c r="OJQ22" s="9"/>
      <c r="OJV22" s="9"/>
      <c r="OKA22" s="9"/>
      <c r="OKF22" s="9"/>
      <c r="OKK22" s="9"/>
      <c r="OKP22" s="9"/>
      <c r="OKU22" s="9"/>
      <c r="OKZ22" s="9"/>
      <c r="OLE22" s="9"/>
      <c r="OLJ22" s="9"/>
      <c r="OLO22" s="9"/>
      <c r="OLT22" s="9"/>
      <c r="OLY22" s="9"/>
      <c r="OMD22" s="9"/>
      <c r="OMI22" s="9"/>
      <c r="OMN22" s="9"/>
      <c r="OMS22" s="9"/>
      <c r="OMX22" s="9"/>
      <c r="ONC22" s="9"/>
      <c r="ONH22" s="9"/>
      <c r="ONM22" s="9"/>
      <c r="ONR22" s="9"/>
      <c r="ONW22" s="9"/>
      <c r="OOB22" s="9"/>
      <c r="OOG22" s="9"/>
      <c r="OOL22" s="9"/>
      <c r="OOQ22" s="9"/>
      <c r="OOV22" s="9"/>
      <c r="OPA22" s="9"/>
      <c r="OPF22" s="9"/>
      <c r="OPK22" s="9"/>
      <c r="OPP22" s="9"/>
      <c r="OPU22" s="9"/>
      <c r="OPZ22" s="9"/>
      <c r="OQE22" s="9"/>
      <c r="OQJ22" s="9"/>
      <c r="OQO22" s="9"/>
      <c r="OQT22" s="9"/>
      <c r="OQY22" s="9"/>
      <c r="ORD22" s="9"/>
      <c r="ORI22" s="9"/>
      <c r="ORN22" s="9"/>
      <c r="ORS22" s="9"/>
      <c r="ORX22" s="9"/>
      <c r="OSC22" s="9"/>
      <c r="OSH22" s="9"/>
      <c r="OSM22" s="9"/>
      <c r="OSR22" s="9"/>
      <c r="OSW22" s="9"/>
      <c r="OTB22" s="9"/>
      <c r="OTG22" s="9"/>
      <c r="OTL22" s="9"/>
      <c r="OTQ22" s="9"/>
      <c r="OTV22" s="9"/>
      <c r="OUA22" s="9"/>
      <c r="OUF22" s="9"/>
      <c r="OUK22" s="9"/>
      <c r="OUP22" s="9"/>
      <c r="OUU22" s="9"/>
      <c r="OUZ22" s="9"/>
      <c r="OVE22" s="9"/>
      <c r="OVJ22" s="9"/>
      <c r="OVO22" s="9"/>
      <c r="OVT22" s="9"/>
      <c r="OVY22" s="9"/>
      <c r="OWD22" s="9"/>
      <c r="OWI22" s="9"/>
      <c r="OWN22" s="9"/>
      <c r="OWS22" s="9"/>
      <c r="OWX22" s="9"/>
      <c r="OXC22" s="9"/>
      <c r="OXH22" s="9"/>
      <c r="OXM22" s="9"/>
      <c r="OXR22" s="9"/>
      <c r="OXW22" s="9"/>
      <c r="OYB22" s="9"/>
      <c r="OYG22" s="9"/>
      <c r="OYL22" s="9"/>
      <c r="OYQ22" s="9"/>
      <c r="OYV22" s="9"/>
      <c r="OZA22" s="9"/>
      <c r="OZF22" s="9"/>
      <c r="OZK22" s="9"/>
      <c r="OZP22" s="9"/>
      <c r="OZU22" s="9"/>
      <c r="OZZ22" s="9"/>
      <c r="PAE22" s="9"/>
      <c r="PAJ22" s="9"/>
      <c r="PAO22" s="9"/>
      <c r="PAT22" s="9"/>
      <c r="PAY22" s="9"/>
      <c r="PBD22" s="9"/>
      <c r="PBI22" s="9"/>
      <c r="PBN22" s="9"/>
      <c r="PBS22" s="9"/>
      <c r="PBX22" s="9"/>
      <c r="PCC22" s="9"/>
      <c r="PCH22" s="9"/>
      <c r="PCM22" s="9"/>
      <c r="PCR22" s="9"/>
      <c r="PCW22" s="9"/>
      <c r="PDB22" s="9"/>
      <c r="PDG22" s="9"/>
      <c r="PDL22" s="9"/>
      <c r="PDQ22" s="9"/>
      <c r="PDV22" s="9"/>
      <c r="PEA22" s="9"/>
      <c r="PEF22" s="9"/>
      <c r="PEK22" s="9"/>
      <c r="PEP22" s="9"/>
      <c r="PEU22" s="9"/>
      <c r="PEZ22" s="9"/>
      <c r="PFE22" s="9"/>
      <c r="PFJ22" s="9"/>
      <c r="PFO22" s="9"/>
      <c r="PFT22" s="9"/>
      <c r="PFY22" s="9"/>
      <c r="PGD22" s="9"/>
      <c r="PGI22" s="9"/>
      <c r="PGN22" s="9"/>
      <c r="PGS22" s="9"/>
      <c r="PGX22" s="9"/>
      <c r="PHC22" s="9"/>
      <c r="PHH22" s="9"/>
      <c r="PHM22" s="9"/>
      <c r="PHR22" s="9"/>
      <c r="PHW22" s="9"/>
      <c r="PIB22" s="9"/>
      <c r="PIG22" s="9"/>
      <c r="PIL22" s="9"/>
      <c r="PIQ22" s="9"/>
      <c r="PIV22" s="9"/>
      <c r="PJA22" s="9"/>
      <c r="PJF22" s="9"/>
      <c r="PJK22" s="9"/>
      <c r="PJP22" s="9"/>
      <c r="PJU22" s="9"/>
      <c r="PJZ22" s="9"/>
      <c r="PKE22" s="9"/>
      <c r="PKJ22" s="9"/>
      <c r="PKO22" s="9"/>
      <c r="PKT22" s="9"/>
      <c r="PKY22" s="9"/>
      <c r="PLD22" s="9"/>
      <c r="PLI22" s="9"/>
      <c r="PLN22" s="9"/>
      <c r="PLS22" s="9"/>
      <c r="PLX22" s="9"/>
      <c r="PMC22" s="9"/>
      <c r="PMH22" s="9"/>
      <c r="PMM22" s="9"/>
      <c r="PMR22" s="9"/>
      <c r="PMW22" s="9"/>
      <c r="PNB22" s="9"/>
      <c r="PNG22" s="9"/>
      <c r="PNL22" s="9"/>
      <c r="PNQ22" s="9"/>
      <c r="PNV22" s="9"/>
      <c r="POA22" s="9"/>
      <c r="POF22" s="9"/>
      <c r="POK22" s="9"/>
      <c r="POP22" s="9"/>
      <c r="POU22" s="9"/>
      <c r="POZ22" s="9"/>
      <c r="PPE22" s="9"/>
      <c r="PPJ22" s="9"/>
      <c r="PPO22" s="9"/>
      <c r="PPT22" s="9"/>
      <c r="PPY22" s="9"/>
      <c r="PQD22" s="9"/>
      <c r="PQI22" s="9"/>
      <c r="PQN22" s="9"/>
      <c r="PQS22" s="9"/>
      <c r="PQX22" s="9"/>
      <c r="PRC22" s="9"/>
      <c r="PRH22" s="9"/>
      <c r="PRM22" s="9"/>
      <c r="PRR22" s="9"/>
      <c r="PRW22" s="9"/>
      <c r="PSB22" s="9"/>
      <c r="PSG22" s="9"/>
      <c r="PSL22" s="9"/>
      <c r="PSQ22" s="9"/>
      <c r="PSV22" s="9"/>
      <c r="PTA22" s="9"/>
      <c r="PTF22" s="9"/>
      <c r="PTK22" s="9"/>
      <c r="PTP22" s="9"/>
      <c r="PTU22" s="9"/>
      <c r="PTZ22" s="9"/>
      <c r="PUE22" s="9"/>
      <c r="PUJ22" s="9"/>
      <c r="PUO22" s="9"/>
      <c r="PUT22" s="9"/>
      <c r="PUY22" s="9"/>
      <c r="PVD22" s="9"/>
      <c r="PVI22" s="9"/>
      <c r="PVN22" s="9"/>
      <c r="PVS22" s="9"/>
      <c r="PVX22" s="9"/>
      <c r="PWC22" s="9"/>
      <c r="PWH22" s="9"/>
      <c r="PWM22" s="9"/>
      <c r="PWR22" s="9"/>
      <c r="PWW22" s="9"/>
      <c r="PXB22" s="9"/>
      <c r="PXG22" s="9"/>
      <c r="PXL22" s="9"/>
      <c r="PXQ22" s="9"/>
      <c r="PXV22" s="9"/>
      <c r="PYA22" s="9"/>
      <c r="PYF22" s="9"/>
      <c r="PYK22" s="9"/>
      <c r="PYP22" s="9"/>
      <c r="PYU22" s="9"/>
      <c r="PYZ22" s="9"/>
      <c r="PZE22" s="9"/>
      <c r="PZJ22" s="9"/>
      <c r="PZO22" s="9"/>
      <c r="PZT22" s="9"/>
      <c r="PZY22" s="9"/>
      <c r="QAD22" s="9"/>
      <c r="QAI22" s="9"/>
      <c r="QAN22" s="9"/>
      <c r="QAS22" s="9"/>
      <c r="QAX22" s="9"/>
      <c r="QBC22" s="9"/>
      <c r="QBH22" s="9"/>
      <c r="QBM22" s="9"/>
      <c r="QBR22" s="9"/>
      <c r="QBW22" s="9"/>
      <c r="QCB22" s="9"/>
      <c r="QCG22" s="9"/>
      <c r="QCL22" s="9"/>
      <c r="QCQ22" s="9"/>
      <c r="QCV22" s="9"/>
      <c r="QDA22" s="9"/>
      <c r="QDF22" s="9"/>
      <c r="QDK22" s="9"/>
      <c r="QDP22" s="9"/>
      <c r="QDU22" s="9"/>
      <c r="QDZ22" s="9"/>
      <c r="QEE22" s="9"/>
      <c r="QEJ22" s="9"/>
      <c r="QEO22" s="9"/>
      <c r="QET22" s="9"/>
      <c r="QEY22" s="9"/>
      <c r="QFD22" s="9"/>
      <c r="QFI22" s="9"/>
      <c r="QFN22" s="9"/>
      <c r="QFS22" s="9"/>
      <c r="QFX22" s="9"/>
      <c r="QGC22" s="9"/>
      <c r="QGH22" s="9"/>
      <c r="QGM22" s="9"/>
      <c r="QGR22" s="9"/>
      <c r="QGW22" s="9"/>
      <c r="QHB22" s="9"/>
      <c r="QHG22" s="9"/>
      <c r="QHL22" s="9"/>
      <c r="QHQ22" s="9"/>
      <c r="QHV22" s="9"/>
      <c r="QIA22" s="9"/>
      <c r="QIF22" s="9"/>
      <c r="QIK22" s="9"/>
      <c r="QIP22" s="9"/>
      <c r="QIU22" s="9"/>
      <c r="QIZ22" s="9"/>
      <c r="QJE22" s="9"/>
      <c r="QJJ22" s="9"/>
      <c r="QJO22" s="9"/>
      <c r="QJT22" s="9"/>
      <c r="QJY22" s="9"/>
      <c r="QKD22" s="9"/>
      <c r="QKI22" s="9"/>
      <c r="QKN22" s="9"/>
      <c r="QKS22" s="9"/>
      <c r="QKX22" s="9"/>
      <c r="QLC22" s="9"/>
      <c r="QLH22" s="9"/>
      <c r="QLM22" s="9"/>
      <c r="QLR22" s="9"/>
      <c r="QLW22" s="9"/>
      <c r="QMB22" s="9"/>
      <c r="QMG22" s="9"/>
      <c r="QML22" s="9"/>
      <c r="QMQ22" s="9"/>
      <c r="QMV22" s="9"/>
      <c r="QNA22" s="9"/>
      <c r="QNF22" s="9"/>
      <c r="QNK22" s="9"/>
      <c r="QNP22" s="9"/>
      <c r="QNU22" s="9"/>
      <c r="QNZ22" s="9"/>
      <c r="QOE22" s="9"/>
      <c r="QOJ22" s="9"/>
      <c r="QOO22" s="9"/>
      <c r="QOT22" s="9"/>
      <c r="QOY22" s="9"/>
      <c r="QPD22" s="9"/>
      <c r="QPI22" s="9"/>
      <c r="QPN22" s="9"/>
      <c r="QPS22" s="9"/>
      <c r="QPX22" s="9"/>
      <c r="QQC22" s="9"/>
      <c r="QQH22" s="9"/>
      <c r="QQM22" s="9"/>
      <c r="QQR22" s="9"/>
      <c r="QQW22" s="9"/>
      <c r="QRB22" s="9"/>
      <c r="QRG22" s="9"/>
      <c r="QRL22" s="9"/>
      <c r="QRQ22" s="9"/>
      <c r="QRV22" s="9"/>
      <c r="QSA22" s="9"/>
      <c r="QSF22" s="9"/>
      <c r="QSK22" s="9"/>
      <c r="QSP22" s="9"/>
      <c r="QSU22" s="9"/>
      <c r="QSZ22" s="9"/>
      <c r="QTE22" s="9"/>
      <c r="QTJ22" s="9"/>
      <c r="QTO22" s="9"/>
      <c r="QTT22" s="9"/>
      <c r="QTY22" s="9"/>
      <c r="QUD22" s="9"/>
      <c r="QUI22" s="9"/>
      <c r="QUN22" s="9"/>
      <c r="QUS22" s="9"/>
      <c r="QUX22" s="9"/>
      <c r="QVC22" s="9"/>
      <c r="QVH22" s="9"/>
      <c r="QVM22" s="9"/>
      <c r="QVR22" s="9"/>
      <c r="QVW22" s="9"/>
      <c r="QWB22" s="9"/>
      <c r="QWG22" s="9"/>
      <c r="QWL22" s="9"/>
      <c r="QWQ22" s="9"/>
      <c r="QWV22" s="9"/>
      <c r="QXA22" s="9"/>
      <c r="QXF22" s="9"/>
      <c r="QXK22" s="9"/>
      <c r="QXP22" s="9"/>
      <c r="QXU22" s="9"/>
      <c r="QXZ22" s="9"/>
      <c r="QYE22" s="9"/>
      <c r="QYJ22" s="9"/>
      <c r="QYO22" s="9"/>
      <c r="QYT22" s="9"/>
      <c r="QYY22" s="9"/>
      <c r="QZD22" s="9"/>
      <c r="QZI22" s="9"/>
      <c r="QZN22" s="9"/>
      <c r="QZS22" s="9"/>
      <c r="QZX22" s="9"/>
      <c r="RAC22" s="9"/>
      <c r="RAH22" s="9"/>
      <c r="RAM22" s="9"/>
      <c r="RAR22" s="9"/>
      <c r="RAW22" s="9"/>
      <c r="RBB22" s="9"/>
      <c r="RBG22" s="9"/>
      <c r="RBL22" s="9"/>
      <c r="RBQ22" s="9"/>
      <c r="RBV22" s="9"/>
      <c r="RCA22" s="9"/>
      <c r="RCF22" s="9"/>
      <c r="RCK22" s="9"/>
      <c r="RCP22" s="9"/>
      <c r="RCU22" s="9"/>
      <c r="RCZ22" s="9"/>
      <c r="RDE22" s="9"/>
      <c r="RDJ22" s="9"/>
      <c r="RDO22" s="9"/>
      <c r="RDT22" s="9"/>
      <c r="RDY22" s="9"/>
      <c r="RED22" s="9"/>
      <c r="REI22" s="9"/>
      <c r="REN22" s="9"/>
      <c r="RES22" s="9"/>
      <c r="REX22" s="9"/>
      <c r="RFC22" s="9"/>
      <c r="RFH22" s="9"/>
      <c r="RFM22" s="9"/>
      <c r="RFR22" s="9"/>
      <c r="RFW22" s="9"/>
      <c r="RGB22" s="9"/>
      <c r="RGG22" s="9"/>
      <c r="RGL22" s="9"/>
      <c r="RGQ22" s="9"/>
      <c r="RGV22" s="9"/>
      <c r="RHA22" s="9"/>
      <c r="RHF22" s="9"/>
      <c r="RHK22" s="9"/>
      <c r="RHP22" s="9"/>
      <c r="RHU22" s="9"/>
      <c r="RHZ22" s="9"/>
      <c r="RIE22" s="9"/>
      <c r="RIJ22" s="9"/>
      <c r="RIO22" s="9"/>
      <c r="RIT22" s="9"/>
      <c r="RIY22" s="9"/>
      <c r="RJD22" s="9"/>
      <c r="RJI22" s="9"/>
      <c r="RJN22" s="9"/>
      <c r="RJS22" s="9"/>
      <c r="RJX22" s="9"/>
      <c r="RKC22" s="9"/>
      <c r="RKH22" s="9"/>
      <c r="RKM22" s="9"/>
      <c r="RKR22" s="9"/>
      <c r="RKW22" s="9"/>
      <c r="RLB22" s="9"/>
      <c r="RLG22" s="9"/>
      <c r="RLL22" s="9"/>
      <c r="RLQ22" s="9"/>
      <c r="RLV22" s="9"/>
      <c r="RMA22" s="9"/>
      <c r="RMF22" s="9"/>
      <c r="RMK22" s="9"/>
      <c r="RMP22" s="9"/>
      <c r="RMU22" s="9"/>
      <c r="RMZ22" s="9"/>
      <c r="RNE22" s="9"/>
      <c r="RNJ22" s="9"/>
      <c r="RNO22" s="9"/>
      <c r="RNT22" s="9"/>
      <c r="RNY22" s="9"/>
      <c r="ROD22" s="9"/>
      <c r="ROI22" s="9"/>
      <c r="RON22" s="9"/>
      <c r="ROS22" s="9"/>
      <c r="ROX22" s="9"/>
      <c r="RPC22" s="9"/>
      <c r="RPH22" s="9"/>
      <c r="RPM22" s="9"/>
      <c r="RPR22" s="9"/>
      <c r="RPW22" s="9"/>
      <c r="RQB22" s="9"/>
      <c r="RQG22" s="9"/>
      <c r="RQL22" s="9"/>
      <c r="RQQ22" s="9"/>
      <c r="RQV22" s="9"/>
      <c r="RRA22" s="9"/>
      <c r="RRF22" s="9"/>
      <c r="RRK22" s="9"/>
      <c r="RRP22" s="9"/>
      <c r="RRU22" s="9"/>
      <c r="RRZ22" s="9"/>
      <c r="RSE22" s="9"/>
      <c r="RSJ22" s="9"/>
      <c r="RSO22" s="9"/>
      <c r="RST22" s="9"/>
      <c r="RSY22" s="9"/>
      <c r="RTD22" s="9"/>
      <c r="RTI22" s="9"/>
      <c r="RTN22" s="9"/>
      <c r="RTS22" s="9"/>
      <c r="RTX22" s="9"/>
      <c r="RUC22" s="9"/>
      <c r="RUH22" s="9"/>
      <c r="RUM22" s="9"/>
      <c r="RUR22" s="9"/>
      <c r="RUW22" s="9"/>
      <c r="RVB22" s="9"/>
      <c r="RVG22" s="9"/>
      <c r="RVL22" s="9"/>
      <c r="RVQ22" s="9"/>
      <c r="RVV22" s="9"/>
      <c r="RWA22" s="9"/>
      <c r="RWF22" s="9"/>
      <c r="RWK22" s="9"/>
      <c r="RWP22" s="9"/>
      <c r="RWU22" s="9"/>
      <c r="RWZ22" s="9"/>
      <c r="RXE22" s="9"/>
      <c r="RXJ22" s="9"/>
      <c r="RXO22" s="9"/>
      <c r="RXT22" s="9"/>
      <c r="RXY22" s="9"/>
      <c r="RYD22" s="9"/>
      <c r="RYI22" s="9"/>
      <c r="RYN22" s="9"/>
      <c r="RYS22" s="9"/>
      <c r="RYX22" s="9"/>
      <c r="RZC22" s="9"/>
      <c r="RZH22" s="9"/>
      <c r="RZM22" s="9"/>
      <c r="RZR22" s="9"/>
      <c r="RZW22" s="9"/>
      <c r="SAB22" s="9"/>
      <c r="SAG22" s="9"/>
      <c r="SAL22" s="9"/>
      <c r="SAQ22" s="9"/>
      <c r="SAV22" s="9"/>
      <c r="SBA22" s="9"/>
      <c r="SBF22" s="9"/>
      <c r="SBK22" s="9"/>
      <c r="SBP22" s="9"/>
      <c r="SBU22" s="9"/>
      <c r="SBZ22" s="9"/>
      <c r="SCE22" s="9"/>
      <c r="SCJ22" s="9"/>
      <c r="SCO22" s="9"/>
      <c r="SCT22" s="9"/>
      <c r="SCY22" s="9"/>
      <c r="SDD22" s="9"/>
      <c r="SDI22" s="9"/>
      <c r="SDN22" s="9"/>
      <c r="SDS22" s="9"/>
      <c r="SDX22" s="9"/>
      <c r="SEC22" s="9"/>
      <c r="SEH22" s="9"/>
      <c r="SEM22" s="9"/>
      <c r="SER22" s="9"/>
      <c r="SEW22" s="9"/>
      <c r="SFB22" s="9"/>
      <c r="SFG22" s="9"/>
      <c r="SFL22" s="9"/>
      <c r="SFQ22" s="9"/>
      <c r="SFV22" s="9"/>
      <c r="SGA22" s="9"/>
      <c r="SGF22" s="9"/>
      <c r="SGK22" s="9"/>
      <c r="SGP22" s="9"/>
      <c r="SGU22" s="9"/>
      <c r="SGZ22" s="9"/>
      <c r="SHE22" s="9"/>
      <c r="SHJ22" s="9"/>
      <c r="SHO22" s="9"/>
      <c r="SHT22" s="9"/>
      <c r="SHY22" s="9"/>
      <c r="SID22" s="9"/>
      <c r="SII22" s="9"/>
      <c r="SIN22" s="9"/>
      <c r="SIS22" s="9"/>
      <c r="SIX22" s="9"/>
      <c r="SJC22" s="9"/>
      <c r="SJH22" s="9"/>
      <c r="SJM22" s="9"/>
      <c r="SJR22" s="9"/>
      <c r="SJW22" s="9"/>
      <c r="SKB22" s="9"/>
      <c r="SKG22" s="9"/>
      <c r="SKL22" s="9"/>
      <c r="SKQ22" s="9"/>
      <c r="SKV22" s="9"/>
      <c r="SLA22" s="9"/>
      <c r="SLF22" s="9"/>
      <c r="SLK22" s="9"/>
      <c r="SLP22" s="9"/>
      <c r="SLU22" s="9"/>
      <c r="SLZ22" s="9"/>
      <c r="SME22" s="9"/>
      <c r="SMJ22" s="9"/>
      <c r="SMO22" s="9"/>
      <c r="SMT22" s="9"/>
      <c r="SMY22" s="9"/>
      <c r="SND22" s="9"/>
      <c r="SNI22" s="9"/>
      <c r="SNN22" s="9"/>
      <c r="SNS22" s="9"/>
      <c r="SNX22" s="9"/>
      <c r="SOC22" s="9"/>
      <c r="SOH22" s="9"/>
      <c r="SOM22" s="9"/>
      <c r="SOR22" s="9"/>
      <c r="SOW22" s="9"/>
      <c r="SPB22" s="9"/>
      <c r="SPG22" s="9"/>
      <c r="SPL22" s="9"/>
      <c r="SPQ22" s="9"/>
      <c r="SPV22" s="9"/>
      <c r="SQA22" s="9"/>
      <c r="SQF22" s="9"/>
      <c r="SQK22" s="9"/>
      <c r="SQP22" s="9"/>
      <c r="SQU22" s="9"/>
      <c r="SQZ22" s="9"/>
      <c r="SRE22" s="9"/>
      <c r="SRJ22" s="9"/>
      <c r="SRO22" s="9"/>
      <c r="SRT22" s="9"/>
      <c r="SRY22" s="9"/>
      <c r="SSD22" s="9"/>
      <c r="SSI22" s="9"/>
      <c r="SSN22" s="9"/>
      <c r="SSS22" s="9"/>
      <c r="SSX22" s="9"/>
      <c r="STC22" s="9"/>
      <c r="STH22" s="9"/>
      <c r="STM22" s="9"/>
      <c r="STR22" s="9"/>
      <c r="STW22" s="9"/>
      <c r="SUB22" s="9"/>
      <c r="SUG22" s="9"/>
      <c r="SUL22" s="9"/>
      <c r="SUQ22" s="9"/>
      <c r="SUV22" s="9"/>
      <c r="SVA22" s="9"/>
      <c r="SVF22" s="9"/>
      <c r="SVK22" s="9"/>
      <c r="SVP22" s="9"/>
      <c r="SVU22" s="9"/>
      <c r="SVZ22" s="9"/>
      <c r="SWE22" s="9"/>
      <c r="SWJ22" s="9"/>
      <c r="SWO22" s="9"/>
      <c r="SWT22" s="9"/>
      <c r="SWY22" s="9"/>
      <c r="SXD22" s="9"/>
      <c r="SXI22" s="9"/>
      <c r="SXN22" s="9"/>
      <c r="SXS22" s="9"/>
      <c r="SXX22" s="9"/>
      <c r="SYC22" s="9"/>
      <c r="SYH22" s="9"/>
      <c r="SYM22" s="9"/>
      <c r="SYR22" s="9"/>
      <c r="SYW22" s="9"/>
      <c r="SZB22" s="9"/>
      <c r="SZG22" s="9"/>
      <c r="SZL22" s="9"/>
      <c r="SZQ22" s="9"/>
      <c r="SZV22" s="9"/>
      <c r="TAA22" s="9"/>
      <c r="TAF22" s="9"/>
      <c r="TAK22" s="9"/>
      <c r="TAP22" s="9"/>
      <c r="TAU22" s="9"/>
      <c r="TAZ22" s="9"/>
      <c r="TBE22" s="9"/>
      <c r="TBJ22" s="9"/>
      <c r="TBO22" s="9"/>
      <c r="TBT22" s="9"/>
      <c r="TBY22" s="9"/>
      <c r="TCD22" s="9"/>
      <c r="TCI22" s="9"/>
      <c r="TCN22" s="9"/>
      <c r="TCS22" s="9"/>
      <c r="TCX22" s="9"/>
      <c r="TDC22" s="9"/>
      <c r="TDH22" s="9"/>
      <c r="TDM22" s="9"/>
      <c r="TDR22" s="9"/>
      <c r="TDW22" s="9"/>
      <c r="TEB22" s="9"/>
      <c r="TEG22" s="9"/>
      <c r="TEL22" s="9"/>
      <c r="TEQ22" s="9"/>
      <c r="TEV22" s="9"/>
      <c r="TFA22" s="9"/>
      <c r="TFF22" s="9"/>
      <c r="TFK22" s="9"/>
      <c r="TFP22" s="9"/>
      <c r="TFU22" s="9"/>
      <c r="TFZ22" s="9"/>
      <c r="TGE22" s="9"/>
      <c r="TGJ22" s="9"/>
      <c r="TGO22" s="9"/>
      <c r="TGT22" s="9"/>
      <c r="TGY22" s="9"/>
      <c r="THD22" s="9"/>
      <c r="THI22" s="9"/>
      <c r="THN22" s="9"/>
      <c r="THS22" s="9"/>
      <c r="THX22" s="9"/>
      <c r="TIC22" s="9"/>
      <c r="TIH22" s="9"/>
      <c r="TIM22" s="9"/>
      <c r="TIR22" s="9"/>
      <c r="TIW22" s="9"/>
      <c r="TJB22" s="9"/>
      <c r="TJG22" s="9"/>
      <c r="TJL22" s="9"/>
      <c r="TJQ22" s="9"/>
      <c r="TJV22" s="9"/>
      <c r="TKA22" s="9"/>
      <c r="TKF22" s="9"/>
      <c r="TKK22" s="9"/>
      <c r="TKP22" s="9"/>
      <c r="TKU22" s="9"/>
      <c r="TKZ22" s="9"/>
      <c r="TLE22" s="9"/>
      <c r="TLJ22" s="9"/>
      <c r="TLO22" s="9"/>
      <c r="TLT22" s="9"/>
      <c r="TLY22" s="9"/>
      <c r="TMD22" s="9"/>
      <c r="TMI22" s="9"/>
      <c r="TMN22" s="9"/>
      <c r="TMS22" s="9"/>
      <c r="TMX22" s="9"/>
      <c r="TNC22" s="9"/>
      <c r="TNH22" s="9"/>
      <c r="TNM22" s="9"/>
      <c r="TNR22" s="9"/>
      <c r="TNW22" s="9"/>
      <c r="TOB22" s="9"/>
      <c r="TOG22" s="9"/>
      <c r="TOL22" s="9"/>
      <c r="TOQ22" s="9"/>
      <c r="TOV22" s="9"/>
      <c r="TPA22" s="9"/>
      <c r="TPF22" s="9"/>
      <c r="TPK22" s="9"/>
      <c r="TPP22" s="9"/>
      <c r="TPU22" s="9"/>
      <c r="TPZ22" s="9"/>
      <c r="TQE22" s="9"/>
      <c r="TQJ22" s="9"/>
      <c r="TQO22" s="9"/>
      <c r="TQT22" s="9"/>
      <c r="TQY22" s="9"/>
      <c r="TRD22" s="9"/>
      <c r="TRI22" s="9"/>
      <c r="TRN22" s="9"/>
      <c r="TRS22" s="9"/>
      <c r="TRX22" s="9"/>
      <c r="TSC22" s="9"/>
      <c r="TSH22" s="9"/>
      <c r="TSM22" s="9"/>
      <c r="TSR22" s="9"/>
      <c r="TSW22" s="9"/>
      <c r="TTB22" s="9"/>
      <c r="TTG22" s="9"/>
      <c r="TTL22" s="9"/>
      <c r="TTQ22" s="9"/>
      <c r="TTV22" s="9"/>
      <c r="TUA22" s="9"/>
      <c r="TUF22" s="9"/>
      <c r="TUK22" s="9"/>
      <c r="TUP22" s="9"/>
      <c r="TUU22" s="9"/>
      <c r="TUZ22" s="9"/>
      <c r="TVE22" s="9"/>
      <c r="TVJ22" s="9"/>
      <c r="TVO22" s="9"/>
      <c r="TVT22" s="9"/>
      <c r="TVY22" s="9"/>
      <c r="TWD22" s="9"/>
      <c r="TWI22" s="9"/>
      <c r="TWN22" s="9"/>
      <c r="TWS22" s="9"/>
      <c r="TWX22" s="9"/>
      <c r="TXC22" s="9"/>
      <c r="TXH22" s="9"/>
      <c r="TXM22" s="9"/>
      <c r="TXR22" s="9"/>
      <c r="TXW22" s="9"/>
      <c r="TYB22" s="9"/>
      <c r="TYG22" s="9"/>
      <c r="TYL22" s="9"/>
      <c r="TYQ22" s="9"/>
      <c r="TYV22" s="9"/>
      <c r="TZA22" s="9"/>
      <c r="TZF22" s="9"/>
      <c r="TZK22" s="9"/>
      <c r="TZP22" s="9"/>
      <c r="TZU22" s="9"/>
      <c r="TZZ22" s="9"/>
      <c r="UAE22" s="9"/>
      <c r="UAJ22" s="9"/>
      <c r="UAO22" s="9"/>
      <c r="UAT22" s="9"/>
      <c r="UAY22" s="9"/>
      <c r="UBD22" s="9"/>
      <c r="UBI22" s="9"/>
      <c r="UBN22" s="9"/>
      <c r="UBS22" s="9"/>
      <c r="UBX22" s="9"/>
      <c r="UCC22" s="9"/>
      <c r="UCH22" s="9"/>
      <c r="UCM22" s="9"/>
      <c r="UCR22" s="9"/>
      <c r="UCW22" s="9"/>
      <c r="UDB22" s="9"/>
      <c r="UDG22" s="9"/>
      <c r="UDL22" s="9"/>
      <c r="UDQ22" s="9"/>
      <c r="UDV22" s="9"/>
      <c r="UEA22" s="9"/>
      <c r="UEF22" s="9"/>
      <c r="UEK22" s="9"/>
      <c r="UEP22" s="9"/>
      <c r="UEU22" s="9"/>
      <c r="UEZ22" s="9"/>
      <c r="UFE22" s="9"/>
      <c r="UFJ22" s="9"/>
      <c r="UFO22" s="9"/>
      <c r="UFT22" s="9"/>
      <c r="UFY22" s="9"/>
      <c r="UGD22" s="9"/>
      <c r="UGI22" s="9"/>
      <c r="UGN22" s="9"/>
      <c r="UGS22" s="9"/>
      <c r="UGX22" s="9"/>
      <c r="UHC22" s="9"/>
      <c r="UHH22" s="9"/>
      <c r="UHM22" s="9"/>
      <c r="UHR22" s="9"/>
      <c r="UHW22" s="9"/>
      <c r="UIB22" s="9"/>
      <c r="UIG22" s="9"/>
      <c r="UIL22" s="9"/>
      <c r="UIQ22" s="9"/>
      <c r="UIV22" s="9"/>
      <c r="UJA22" s="9"/>
      <c r="UJF22" s="9"/>
      <c r="UJK22" s="9"/>
      <c r="UJP22" s="9"/>
      <c r="UJU22" s="9"/>
      <c r="UJZ22" s="9"/>
      <c r="UKE22" s="9"/>
      <c r="UKJ22" s="9"/>
      <c r="UKO22" s="9"/>
      <c r="UKT22" s="9"/>
      <c r="UKY22" s="9"/>
      <c r="ULD22" s="9"/>
      <c r="ULI22" s="9"/>
      <c r="ULN22" s="9"/>
      <c r="ULS22" s="9"/>
      <c r="ULX22" s="9"/>
      <c r="UMC22" s="9"/>
      <c r="UMH22" s="9"/>
      <c r="UMM22" s="9"/>
      <c r="UMR22" s="9"/>
      <c r="UMW22" s="9"/>
      <c r="UNB22" s="9"/>
      <c r="UNG22" s="9"/>
      <c r="UNL22" s="9"/>
      <c r="UNQ22" s="9"/>
      <c r="UNV22" s="9"/>
      <c r="UOA22" s="9"/>
      <c r="UOF22" s="9"/>
      <c r="UOK22" s="9"/>
      <c r="UOP22" s="9"/>
      <c r="UOU22" s="9"/>
      <c r="UOZ22" s="9"/>
      <c r="UPE22" s="9"/>
      <c r="UPJ22" s="9"/>
      <c r="UPO22" s="9"/>
      <c r="UPT22" s="9"/>
      <c r="UPY22" s="9"/>
      <c r="UQD22" s="9"/>
      <c r="UQI22" s="9"/>
      <c r="UQN22" s="9"/>
      <c r="UQS22" s="9"/>
      <c r="UQX22" s="9"/>
      <c r="URC22" s="9"/>
      <c r="URH22" s="9"/>
      <c r="URM22" s="9"/>
      <c r="URR22" s="9"/>
      <c r="URW22" s="9"/>
      <c r="USB22" s="9"/>
      <c r="USG22" s="9"/>
      <c r="USL22" s="9"/>
      <c r="USQ22" s="9"/>
      <c r="USV22" s="9"/>
      <c r="UTA22" s="9"/>
      <c r="UTF22" s="9"/>
      <c r="UTK22" s="9"/>
      <c r="UTP22" s="9"/>
      <c r="UTU22" s="9"/>
      <c r="UTZ22" s="9"/>
      <c r="UUE22" s="9"/>
      <c r="UUJ22" s="9"/>
      <c r="UUO22" s="9"/>
      <c r="UUT22" s="9"/>
      <c r="UUY22" s="9"/>
      <c r="UVD22" s="9"/>
      <c r="UVI22" s="9"/>
      <c r="UVN22" s="9"/>
      <c r="UVS22" s="9"/>
      <c r="UVX22" s="9"/>
      <c r="UWC22" s="9"/>
      <c r="UWH22" s="9"/>
      <c r="UWM22" s="9"/>
      <c r="UWR22" s="9"/>
      <c r="UWW22" s="9"/>
      <c r="UXB22" s="9"/>
      <c r="UXG22" s="9"/>
      <c r="UXL22" s="9"/>
      <c r="UXQ22" s="9"/>
      <c r="UXV22" s="9"/>
      <c r="UYA22" s="9"/>
      <c r="UYF22" s="9"/>
      <c r="UYK22" s="9"/>
      <c r="UYP22" s="9"/>
      <c r="UYU22" s="9"/>
      <c r="UYZ22" s="9"/>
      <c r="UZE22" s="9"/>
      <c r="UZJ22" s="9"/>
      <c r="UZO22" s="9"/>
      <c r="UZT22" s="9"/>
      <c r="UZY22" s="9"/>
      <c r="VAD22" s="9"/>
      <c r="VAI22" s="9"/>
      <c r="VAN22" s="9"/>
      <c r="VAS22" s="9"/>
      <c r="VAX22" s="9"/>
      <c r="VBC22" s="9"/>
      <c r="VBH22" s="9"/>
      <c r="VBM22" s="9"/>
      <c r="VBR22" s="9"/>
      <c r="VBW22" s="9"/>
      <c r="VCB22" s="9"/>
      <c r="VCG22" s="9"/>
      <c r="VCL22" s="9"/>
      <c r="VCQ22" s="9"/>
      <c r="VCV22" s="9"/>
      <c r="VDA22" s="9"/>
      <c r="VDF22" s="9"/>
      <c r="VDK22" s="9"/>
      <c r="VDP22" s="9"/>
      <c r="VDU22" s="9"/>
      <c r="VDZ22" s="9"/>
      <c r="VEE22" s="9"/>
      <c r="VEJ22" s="9"/>
      <c r="VEO22" s="9"/>
      <c r="VET22" s="9"/>
      <c r="VEY22" s="9"/>
      <c r="VFD22" s="9"/>
      <c r="VFI22" s="9"/>
      <c r="VFN22" s="9"/>
      <c r="VFS22" s="9"/>
      <c r="VFX22" s="9"/>
      <c r="VGC22" s="9"/>
      <c r="VGH22" s="9"/>
      <c r="VGM22" s="9"/>
      <c r="VGR22" s="9"/>
      <c r="VGW22" s="9"/>
      <c r="VHB22" s="9"/>
      <c r="VHG22" s="9"/>
      <c r="VHL22" s="9"/>
      <c r="VHQ22" s="9"/>
      <c r="VHV22" s="9"/>
      <c r="VIA22" s="9"/>
      <c r="VIF22" s="9"/>
      <c r="VIK22" s="9"/>
      <c r="VIP22" s="9"/>
      <c r="VIU22" s="9"/>
      <c r="VIZ22" s="9"/>
      <c r="VJE22" s="9"/>
      <c r="VJJ22" s="9"/>
      <c r="VJO22" s="9"/>
      <c r="VJT22" s="9"/>
      <c r="VJY22" s="9"/>
      <c r="VKD22" s="9"/>
      <c r="VKI22" s="9"/>
      <c r="VKN22" s="9"/>
      <c r="VKS22" s="9"/>
      <c r="VKX22" s="9"/>
      <c r="VLC22" s="9"/>
      <c r="VLH22" s="9"/>
      <c r="VLM22" s="9"/>
      <c r="VLR22" s="9"/>
      <c r="VLW22" s="9"/>
      <c r="VMB22" s="9"/>
      <c r="VMG22" s="9"/>
      <c r="VML22" s="9"/>
      <c r="VMQ22" s="9"/>
      <c r="VMV22" s="9"/>
      <c r="VNA22" s="9"/>
      <c r="VNF22" s="9"/>
      <c r="VNK22" s="9"/>
      <c r="VNP22" s="9"/>
      <c r="VNU22" s="9"/>
      <c r="VNZ22" s="9"/>
      <c r="VOE22" s="9"/>
      <c r="VOJ22" s="9"/>
      <c r="VOO22" s="9"/>
      <c r="VOT22" s="9"/>
      <c r="VOY22" s="9"/>
      <c r="VPD22" s="9"/>
      <c r="VPI22" s="9"/>
      <c r="VPN22" s="9"/>
      <c r="VPS22" s="9"/>
      <c r="VPX22" s="9"/>
      <c r="VQC22" s="9"/>
      <c r="VQH22" s="9"/>
      <c r="VQM22" s="9"/>
      <c r="VQR22" s="9"/>
      <c r="VQW22" s="9"/>
      <c r="VRB22" s="9"/>
      <c r="VRG22" s="9"/>
      <c r="VRL22" s="9"/>
      <c r="VRQ22" s="9"/>
      <c r="VRV22" s="9"/>
      <c r="VSA22" s="9"/>
      <c r="VSF22" s="9"/>
      <c r="VSK22" s="9"/>
      <c r="VSP22" s="9"/>
      <c r="VSU22" s="9"/>
      <c r="VSZ22" s="9"/>
      <c r="VTE22" s="9"/>
      <c r="VTJ22" s="9"/>
      <c r="VTO22" s="9"/>
      <c r="VTT22" s="9"/>
      <c r="VTY22" s="9"/>
      <c r="VUD22" s="9"/>
      <c r="VUI22" s="9"/>
      <c r="VUN22" s="9"/>
      <c r="VUS22" s="9"/>
      <c r="VUX22" s="9"/>
      <c r="VVC22" s="9"/>
      <c r="VVH22" s="9"/>
      <c r="VVM22" s="9"/>
      <c r="VVR22" s="9"/>
      <c r="VVW22" s="9"/>
      <c r="VWB22" s="9"/>
      <c r="VWG22" s="9"/>
      <c r="VWL22" s="9"/>
      <c r="VWQ22" s="9"/>
      <c r="VWV22" s="9"/>
      <c r="VXA22" s="9"/>
      <c r="VXF22" s="9"/>
      <c r="VXK22" s="9"/>
      <c r="VXP22" s="9"/>
      <c r="VXU22" s="9"/>
      <c r="VXZ22" s="9"/>
      <c r="VYE22" s="9"/>
      <c r="VYJ22" s="9"/>
      <c r="VYO22" s="9"/>
      <c r="VYT22" s="9"/>
      <c r="VYY22" s="9"/>
      <c r="VZD22" s="9"/>
      <c r="VZI22" s="9"/>
      <c r="VZN22" s="9"/>
      <c r="VZS22" s="9"/>
      <c r="VZX22" s="9"/>
      <c r="WAC22" s="9"/>
      <c r="WAH22" s="9"/>
      <c r="WAM22" s="9"/>
      <c r="WAR22" s="9"/>
      <c r="WAW22" s="9"/>
      <c r="WBB22" s="9"/>
      <c r="WBG22" s="9"/>
      <c r="WBL22" s="9"/>
      <c r="WBQ22" s="9"/>
      <c r="WBV22" s="9"/>
      <c r="WCA22" s="9"/>
      <c r="WCF22" s="9"/>
      <c r="WCK22" s="9"/>
      <c r="WCP22" s="9"/>
      <c r="WCU22" s="9"/>
      <c r="WCZ22" s="9"/>
      <c r="WDE22" s="9"/>
      <c r="WDJ22" s="9"/>
      <c r="WDO22" s="9"/>
      <c r="WDT22" s="9"/>
      <c r="WDY22" s="9"/>
      <c r="WED22" s="9"/>
      <c r="WEI22" s="9"/>
      <c r="WEN22" s="9"/>
      <c r="WES22" s="9"/>
      <c r="WEX22" s="9"/>
      <c r="WFC22" s="9"/>
      <c r="WFH22" s="9"/>
      <c r="WFM22" s="9"/>
      <c r="WFR22" s="9"/>
      <c r="WFW22" s="9"/>
      <c r="WGB22" s="9"/>
      <c r="WGG22" s="9"/>
      <c r="WGL22" s="9"/>
      <c r="WGQ22" s="9"/>
      <c r="WGV22" s="9"/>
      <c r="WHA22" s="9"/>
      <c r="WHF22" s="9"/>
      <c r="WHK22" s="9"/>
      <c r="WHP22" s="9"/>
      <c r="WHU22" s="9"/>
      <c r="WHZ22" s="9"/>
      <c r="WIE22" s="9"/>
      <c r="WIJ22" s="9"/>
      <c r="WIO22" s="9"/>
      <c r="WIT22" s="9"/>
      <c r="WIY22" s="9"/>
      <c r="WJD22" s="9"/>
      <c r="WJI22" s="9"/>
      <c r="WJN22" s="9"/>
      <c r="WJS22" s="9"/>
      <c r="WJX22" s="9"/>
      <c r="WKC22" s="9"/>
      <c r="WKH22" s="9"/>
      <c r="WKM22" s="9"/>
      <c r="WKR22" s="9"/>
      <c r="WKW22" s="9"/>
      <c r="WLB22" s="9"/>
      <c r="WLG22" s="9"/>
      <c r="WLL22" s="9"/>
      <c r="WLQ22" s="9"/>
      <c r="WLV22" s="9"/>
      <c r="WMA22" s="9"/>
      <c r="WMF22" s="9"/>
      <c r="WMK22" s="9"/>
      <c r="WMP22" s="9"/>
      <c r="WMU22" s="9"/>
      <c r="WMZ22" s="9"/>
      <c r="WNE22" s="9"/>
      <c r="WNJ22" s="9"/>
      <c r="WNO22" s="9"/>
      <c r="WNT22" s="9"/>
      <c r="WNY22" s="9"/>
      <c r="WOD22" s="9"/>
      <c r="WOI22" s="9"/>
      <c r="WON22" s="9"/>
      <c r="WOS22" s="9"/>
      <c r="WOX22" s="9"/>
      <c r="WPC22" s="9"/>
      <c r="WPH22" s="9"/>
      <c r="WPM22" s="9"/>
      <c r="WPR22" s="9"/>
      <c r="WPW22" s="9"/>
      <c r="WQB22" s="9"/>
      <c r="WQG22" s="9"/>
      <c r="WQL22" s="9"/>
      <c r="WQQ22" s="9"/>
      <c r="WQV22" s="9"/>
      <c r="WRA22" s="9"/>
      <c r="WRF22" s="9"/>
      <c r="WRK22" s="9"/>
      <c r="WRP22" s="9"/>
      <c r="WRU22" s="9"/>
      <c r="WRZ22" s="9"/>
      <c r="WSE22" s="9"/>
      <c r="WSJ22" s="9"/>
      <c r="WSO22" s="9"/>
      <c r="WST22" s="9"/>
      <c r="WSY22" s="9"/>
      <c r="WTD22" s="9"/>
      <c r="WTI22" s="9"/>
      <c r="WTN22" s="9"/>
      <c r="WTS22" s="9"/>
      <c r="WTX22" s="9"/>
      <c r="WUC22" s="9"/>
      <c r="WUH22" s="9"/>
      <c r="WUM22" s="9"/>
      <c r="WUR22" s="9"/>
      <c r="WUW22" s="9"/>
      <c r="WVB22" s="9"/>
      <c r="WVG22" s="9"/>
      <c r="WVL22" s="9"/>
      <c r="WVQ22" s="9"/>
      <c r="WVV22" s="9"/>
      <c r="WWA22" s="9"/>
      <c r="WWF22" s="9"/>
      <c r="WWK22" s="9"/>
      <c r="WWP22" s="9"/>
      <c r="WWU22" s="9"/>
      <c r="WWZ22" s="9"/>
      <c r="WXE22" s="9"/>
      <c r="WXJ22" s="9"/>
      <c r="WXO22" s="9"/>
      <c r="WXT22" s="9"/>
      <c r="WXY22" s="9"/>
      <c r="WYD22" s="9"/>
      <c r="WYI22" s="9"/>
      <c r="WYN22" s="9"/>
      <c r="WYS22" s="9"/>
      <c r="WYX22" s="9"/>
      <c r="WZC22" s="9"/>
      <c r="WZH22" s="9"/>
      <c r="WZM22" s="9"/>
      <c r="WZR22" s="9"/>
      <c r="WZW22" s="9"/>
      <c r="XAB22" s="9"/>
      <c r="XAG22" s="9"/>
      <c r="XAL22" s="9"/>
      <c r="XAQ22" s="9"/>
      <c r="XAV22" s="9"/>
      <c r="XBA22" s="9"/>
      <c r="XBF22" s="9"/>
      <c r="XBK22" s="9"/>
      <c r="XBP22" s="9"/>
      <c r="XBU22" s="9"/>
      <c r="XBZ22" s="9"/>
      <c r="XCE22" s="9"/>
      <c r="XCJ22" s="9"/>
      <c r="XCO22" s="9"/>
      <c r="XCT22" s="9"/>
      <c r="XCY22" s="9"/>
      <c r="XDD22" s="9"/>
      <c r="XDI22" s="9"/>
      <c r="XDN22" s="9"/>
      <c r="XDS22" s="9"/>
      <c r="XDX22" s="9"/>
      <c r="XEC22" s="9"/>
      <c r="XEH22" s="9"/>
      <c r="XEM22" s="9"/>
      <c r="XER22" s="9"/>
      <c r="XEW22" s="9"/>
    </row>
    <row r="23" spans="1:1022 1027:2047 2052:3072 3077:4092 4097:5117 5122:6142 6147:7167 7172:8192 8197:9212 9217:10237 10242:11262 11267:12287 12292:13312 13317:14332 14337:15357 15362:16377" s="89" customFormat="1" ht="19.899999999999999" customHeight="1" x14ac:dyDescent="0.25">
      <c r="A23" s="12"/>
      <c r="B23" s="91"/>
      <c r="F23" s="9"/>
      <c r="G23" s="9"/>
      <c r="L23" s="9"/>
      <c r="Q23" s="9"/>
      <c r="V23" s="9"/>
      <c r="AA23" s="9"/>
      <c r="AF23" s="9"/>
      <c r="AK23" s="9"/>
      <c r="AP23" s="9"/>
      <c r="AU23" s="9"/>
      <c r="AZ23" s="9"/>
      <c r="BE23" s="9"/>
      <c r="BJ23" s="9"/>
      <c r="BO23" s="9"/>
      <c r="BT23" s="9"/>
      <c r="BY23" s="9"/>
      <c r="CD23" s="9"/>
      <c r="CI23" s="9"/>
      <c r="CN23" s="9"/>
      <c r="CS23" s="9"/>
      <c r="CX23" s="9"/>
      <c r="DC23" s="9"/>
      <c r="DH23" s="9"/>
      <c r="DM23" s="9"/>
      <c r="DR23" s="9"/>
      <c r="DW23" s="9"/>
      <c r="EB23" s="9"/>
      <c r="EG23" s="9"/>
      <c r="EL23" s="9"/>
      <c r="EQ23" s="9"/>
      <c r="EV23" s="9"/>
      <c r="FA23" s="9"/>
      <c r="FF23" s="9"/>
      <c r="FK23" s="9"/>
      <c r="FP23" s="9"/>
      <c r="FU23" s="9"/>
      <c r="FZ23" s="9"/>
      <c r="GE23" s="9"/>
      <c r="GJ23" s="9"/>
      <c r="GO23" s="9"/>
      <c r="GT23" s="9"/>
      <c r="GY23" s="9"/>
      <c r="HD23" s="9"/>
      <c r="HI23" s="9"/>
      <c r="HN23" s="9"/>
      <c r="HS23" s="9"/>
      <c r="HX23" s="9"/>
      <c r="IC23" s="9"/>
      <c r="IH23" s="9"/>
      <c r="IM23" s="9"/>
      <c r="IR23" s="9"/>
      <c r="IW23" s="9"/>
      <c r="JB23" s="9"/>
      <c r="JG23" s="9"/>
      <c r="JL23" s="9"/>
      <c r="JQ23" s="9"/>
      <c r="JV23" s="9"/>
      <c r="KA23" s="9"/>
      <c r="KF23" s="9"/>
      <c r="KK23" s="9"/>
      <c r="KP23" s="9"/>
      <c r="KU23" s="9"/>
      <c r="KZ23" s="9"/>
      <c r="LE23" s="9"/>
      <c r="LJ23" s="9"/>
      <c r="LO23" s="9"/>
      <c r="LT23" s="9"/>
      <c r="LY23" s="9"/>
      <c r="MD23" s="9"/>
      <c r="MI23" s="9"/>
      <c r="MN23" s="9"/>
      <c r="MS23" s="9"/>
      <c r="MX23" s="9"/>
      <c r="NC23" s="9"/>
      <c r="NH23" s="9"/>
      <c r="NM23" s="9"/>
      <c r="NR23" s="9"/>
      <c r="NW23" s="9"/>
      <c r="OB23" s="9"/>
      <c r="OG23" s="9"/>
      <c r="OL23" s="9"/>
      <c r="OQ23" s="9"/>
      <c r="OV23" s="9"/>
      <c r="PA23" s="9"/>
      <c r="PF23" s="9"/>
      <c r="PK23" s="9"/>
      <c r="PP23" s="9"/>
      <c r="PU23" s="9"/>
      <c r="PZ23" s="9"/>
      <c r="QE23" s="9"/>
      <c r="QJ23" s="9"/>
      <c r="QO23" s="9"/>
      <c r="QT23" s="9"/>
      <c r="QY23" s="9"/>
      <c r="RD23" s="9"/>
      <c r="RI23" s="9"/>
      <c r="RN23" s="9"/>
      <c r="RS23" s="9"/>
      <c r="RX23" s="9"/>
      <c r="SC23" s="9"/>
      <c r="SH23" s="9"/>
      <c r="SM23" s="9"/>
      <c r="SR23" s="9"/>
      <c r="SW23" s="9"/>
      <c r="TB23" s="9"/>
      <c r="TG23" s="9"/>
      <c r="TL23" s="9"/>
      <c r="TQ23" s="9"/>
      <c r="TV23" s="9"/>
      <c r="UA23" s="9"/>
      <c r="UF23" s="9"/>
      <c r="UK23" s="9"/>
      <c r="UP23" s="9"/>
      <c r="UU23" s="9"/>
      <c r="UZ23" s="9"/>
      <c r="VE23" s="9"/>
      <c r="VJ23" s="9"/>
      <c r="VO23" s="9"/>
      <c r="VT23" s="9"/>
      <c r="VY23" s="9"/>
      <c r="WD23" s="9"/>
      <c r="WI23" s="9"/>
      <c r="WN23" s="9"/>
      <c r="WS23" s="9"/>
      <c r="WX23" s="9"/>
      <c r="XC23" s="9"/>
      <c r="XH23" s="9"/>
      <c r="XM23" s="9"/>
      <c r="XR23" s="9"/>
      <c r="XW23" s="9"/>
      <c r="YB23" s="9"/>
      <c r="YG23" s="9"/>
      <c r="YL23" s="9"/>
      <c r="YQ23" s="9"/>
      <c r="YV23" s="9"/>
      <c r="ZA23" s="9"/>
      <c r="ZF23" s="9"/>
      <c r="ZK23" s="9"/>
      <c r="ZP23" s="9"/>
      <c r="ZU23" s="9"/>
      <c r="ZZ23" s="9"/>
      <c r="AAE23" s="9"/>
      <c r="AAJ23" s="9"/>
      <c r="AAO23" s="9"/>
      <c r="AAT23" s="9"/>
      <c r="AAY23" s="9"/>
      <c r="ABD23" s="9"/>
      <c r="ABI23" s="9"/>
      <c r="ABN23" s="9"/>
      <c r="ABS23" s="9"/>
      <c r="ABX23" s="9"/>
      <c r="ACC23" s="9"/>
      <c r="ACH23" s="9"/>
      <c r="ACM23" s="9"/>
      <c r="ACR23" s="9"/>
      <c r="ACW23" s="9"/>
      <c r="ADB23" s="9"/>
      <c r="ADG23" s="9"/>
      <c r="ADL23" s="9"/>
      <c r="ADQ23" s="9"/>
      <c r="ADV23" s="9"/>
      <c r="AEA23" s="9"/>
      <c r="AEF23" s="9"/>
      <c r="AEK23" s="9"/>
      <c r="AEP23" s="9"/>
      <c r="AEU23" s="9"/>
      <c r="AEZ23" s="9"/>
      <c r="AFE23" s="9"/>
      <c r="AFJ23" s="9"/>
      <c r="AFO23" s="9"/>
      <c r="AFT23" s="9"/>
      <c r="AFY23" s="9"/>
      <c r="AGD23" s="9"/>
      <c r="AGI23" s="9"/>
      <c r="AGN23" s="9"/>
      <c r="AGS23" s="9"/>
      <c r="AGX23" s="9"/>
      <c r="AHC23" s="9"/>
      <c r="AHH23" s="9"/>
      <c r="AHM23" s="9"/>
      <c r="AHR23" s="9"/>
      <c r="AHW23" s="9"/>
      <c r="AIB23" s="9"/>
      <c r="AIG23" s="9"/>
      <c r="AIL23" s="9"/>
      <c r="AIQ23" s="9"/>
      <c r="AIV23" s="9"/>
      <c r="AJA23" s="9"/>
      <c r="AJF23" s="9"/>
      <c r="AJK23" s="9"/>
      <c r="AJP23" s="9"/>
      <c r="AJU23" s="9"/>
      <c r="AJZ23" s="9"/>
      <c r="AKE23" s="9"/>
      <c r="AKJ23" s="9"/>
      <c r="AKO23" s="9"/>
      <c r="AKT23" s="9"/>
      <c r="AKY23" s="9"/>
      <c r="ALD23" s="9"/>
      <c r="ALI23" s="9"/>
      <c r="ALN23" s="9"/>
      <c r="ALS23" s="9"/>
      <c r="ALX23" s="9"/>
      <c r="AMC23" s="9"/>
      <c r="AMH23" s="9"/>
      <c r="AMM23" s="9"/>
      <c r="AMR23" s="9"/>
      <c r="AMW23" s="9"/>
      <c r="ANB23" s="9"/>
      <c r="ANG23" s="9"/>
      <c r="ANL23" s="9"/>
      <c r="ANQ23" s="9"/>
      <c r="ANV23" s="9"/>
      <c r="AOA23" s="9"/>
      <c r="AOF23" s="9"/>
      <c r="AOK23" s="9"/>
      <c r="AOP23" s="9"/>
      <c r="AOU23" s="9"/>
      <c r="AOZ23" s="9"/>
      <c r="APE23" s="9"/>
      <c r="APJ23" s="9"/>
      <c r="APO23" s="9"/>
      <c r="APT23" s="9"/>
      <c r="APY23" s="9"/>
      <c r="AQD23" s="9"/>
      <c r="AQI23" s="9"/>
      <c r="AQN23" s="9"/>
      <c r="AQS23" s="9"/>
      <c r="AQX23" s="9"/>
      <c r="ARC23" s="9"/>
      <c r="ARH23" s="9"/>
      <c r="ARM23" s="9"/>
      <c r="ARR23" s="9"/>
      <c r="ARW23" s="9"/>
      <c r="ASB23" s="9"/>
      <c r="ASG23" s="9"/>
      <c r="ASL23" s="9"/>
      <c r="ASQ23" s="9"/>
      <c r="ASV23" s="9"/>
      <c r="ATA23" s="9"/>
      <c r="ATF23" s="9"/>
      <c r="ATK23" s="9"/>
      <c r="ATP23" s="9"/>
      <c r="ATU23" s="9"/>
      <c r="ATZ23" s="9"/>
      <c r="AUE23" s="9"/>
      <c r="AUJ23" s="9"/>
      <c r="AUO23" s="9"/>
      <c r="AUT23" s="9"/>
      <c r="AUY23" s="9"/>
      <c r="AVD23" s="9"/>
      <c r="AVI23" s="9"/>
      <c r="AVN23" s="9"/>
      <c r="AVS23" s="9"/>
      <c r="AVX23" s="9"/>
      <c r="AWC23" s="9"/>
      <c r="AWH23" s="9"/>
      <c r="AWM23" s="9"/>
      <c r="AWR23" s="9"/>
      <c r="AWW23" s="9"/>
      <c r="AXB23" s="9"/>
      <c r="AXG23" s="9"/>
      <c r="AXL23" s="9"/>
      <c r="AXQ23" s="9"/>
      <c r="AXV23" s="9"/>
      <c r="AYA23" s="9"/>
      <c r="AYF23" s="9"/>
      <c r="AYK23" s="9"/>
      <c r="AYP23" s="9"/>
      <c r="AYU23" s="9"/>
      <c r="AYZ23" s="9"/>
      <c r="AZE23" s="9"/>
      <c r="AZJ23" s="9"/>
      <c r="AZO23" s="9"/>
      <c r="AZT23" s="9"/>
      <c r="AZY23" s="9"/>
      <c r="BAD23" s="9"/>
      <c r="BAI23" s="9"/>
      <c r="BAN23" s="9"/>
      <c r="BAS23" s="9"/>
      <c r="BAX23" s="9"/>
      <c r="BBC23" s="9"/>
      <c r="BBH23" s="9"/>
      <c r="BBM23" s="9"/>
      <c r="BBR23" s="9"/>
      <c r="BBW23" s="9"/>
      <c r="BCB23" s="9"/>
      <c r="BCG23" s="9"/>
      <c r="BCL23" s="9"/>
      <c r="BCQ23" s="9"/>
      <c r="BCV23" s="9"/>
      <c r="BDA23" s="9"/>
      <c r="BDF23" s="9"/>
      <c r="BDK23" s="9"/>
      <c r="BDP23" s="9"/>
      <c r="BDU23" s="9"/>
      <c r="BDZ23" s="9"/>
      <c r="BEE23" s="9"/>
      <c r="BEJ23" s="9"/>
      <c r="BEO23" s="9"/>
      <c r="BET23" s="9"/>
      <c r="BEY23" s="9"/>
      <c r="BFD23" s="9"/>
      <c r="BFI23" s="9"/>
      <c r="BFN23" s="9"/>
      <c r="BFS23" s="9"/>
      <c r="BFX23" s="9"/>
      <c r="BGC23" s="9"/>
      <c r="BGH23" s="9"/>
      <c r="BGM23" s="9"/>
      <c r="BGR23" s="9"/>
      <c r="BGW23" s="9"/>
      <c r="BHB23" s="9"/>
      <c r="BHG23" s="9"/>
      <c r="BHL23" s="9"/>
      <c r="BHQ23" s="9"/>
      <c r="BHV23" s="9"/>
      <c r="BIA23" s="9"/>
      <c r="BIF23" s="9"/>
      <c r="BIK23" s="9"/>
      <c r="BIP23" s="9"/>
      <c r="BIU23" s="9"/>
      <c r="BIZ23" s="9"/>
      <c r="BJE23" s="9"/>
      <c r="BJJ23" s="9"/>
      <c r="BJO23" s="9"/>
      <c r="BJT23" s="9"/>
      <c r="BJY23" s="9"/>
      <c r="BKD23" s="9"/>
      <c r="BKI23" s="9"/>
      <c r="BKN23" s="9"/>
      <c r="BKS23" s="9"/>
      <c r="BKX23" s="9"/>
      <c r="BLC23" s="9"/>
      <c r="BLH23" s="9"/>
      <c r="BLM23" s="9"/>
      <c r="BLR23" s="9"/>
      <c r="BLW23" s="9"/>
      <c r="BMB23" s="9"/>
      <c r="BMG23" s="9"/>
      <c r="BML23" s="9"/>
      <c r="BMQ23" s="9"/>
      <c r="BMV23" s="9"/>
      <c r="BNA23" s="9"/>
      <c r="BNF23" s="9"/>
      <c r="BNK23" s="9"/>
      <c r="BNP23" s="9"/>
      <c r="BNU23" s="9"/>
      <c r="BNZ23" s="9"/>
      <c r="BOE23" s="9"/>
      <c r="BOJ23" s="9"/>
      <c r="BOO23" s="9"/>
      <c r="BOT23" s="9"/>
      <c r="BOY23" s="9"/>
      <c r="BPD23" s="9"/>
      <c r="BPI23" s="9"/>
      <c r="BPN23" s="9"/>
      <c r="BPS23" s="9"/>
      <c r="BPX23" s="9"/>
      <c r="BQC23" s="9"/>
      <c r="BQH23" s="9"/>
      <c r="BQM23" s="9"/>
      <c r="BQR23" s="9"/>
      <c r="BQW23" s="9"/>
      <c r="BRB23" s="9"/>
      <c r="BRG23" s="9"/>
      <c r="BRL23" s="9"/>
      <c r="BRQ23" s="9"/>
      <c r="BRV23" s="9"/>
      <c r="BSA23" s="9"/>
      <c r="BSF23" s="9"/>
      <c r="BSK23" s="9"/>
      <c r="BSP23" s="9"/>
      <c r="BSU23" s="9"/>
      <c r="BSZ23" s="9"/>
      <c r="BTE23" s="9"/>
      <c r="BTJ23" s="9"/>
      <c r="BTO23" s="9"/>
      <c r="BTT23" s="9"/>
      <c r="BTY23" s="9"/>
      <c r="BUD23" s="9"/>
      <c r="BUI23" s="9"/>
      <c r="BUN23" s="9"/>
      <c r="BUS23" s="9"/>
      <c r="BUX23" s="9"/>
      <c r="BVC23" s="9"/>
      <c r="BVH23" s="9"/>
      <c r="BVM23" s="9"/>
      <c r="BVR23" s="9"/>
      <c r="BVW23" s="9"/>
      <c r="BWB23" s="9"/>
      <c r="BWG23" s="9"/>
      <c r="BWL23" s="9"/>
      <c r="BWQ23" s="9"/>
      <c r="BWV23" s="9"/>
      <c r="BXA23" s="9"/>
      <c r="BXF23" s="9"/>
      <c r="BXK23" s="9"/>
      <c r="BXP23" s="9"/>
      <c r="BXU23" s="9"/>
      <c r="BXZ23" s="9"/>
      <c r="BYE23" s="9"/>
      <c r="BYJ23" s="9"/>
      <c r="BYO23" s="9"/>
      <c r="BYT23" s="9"/>
      <c r="BYY23" s="9"/>
      <c r="BZD23" s="9"/>
      <c r="BZI23" s="9"/>
      <c r="BZN23" s="9"/>
      <c r="BZS23" s="9"/>
      <c r="BZX23" s="9"/>
      <c r="CAC23" s="9"/>
      <c r="CAH23" s="9"/>
      <c r="CAM23" s="9"/>
      <c r="CAR23" s="9"/>
      <c r="CAW23" s="9"/>
      <c r="CBB23" s="9"/>
      <c r="CBG23" s="9"/>
      <c r="CBL23" s="9"/>
      <c r="CBQ23" s="9"/>
      <c r="CBV23" s="9"/>
      <c r="CCA23" s="9"/>
      <c r="CCF23" s="9"/>
      <c r="CCK23" s="9"/>
      <c r="CCP23" s="9"/>
      <c r="CCU23" s="9"/>
      <c r="CCZ23" s="9"/>
      <c r="CDE23" s="9"/>
      <c r="CDJ23" s="9"/>
      <c r="CDO23" s="9"/>
      <c r="CDT23" s="9"/>
      <c r="CDY23" s="9"/>
      <c r="CED23" s="9"/>
      <c r="CEI23" s="9"/>
      <c r="CEN23" s="9"/>
      <c r="CES23" s="9"/>
      <c r="CEX23" s="9"/>
      <c r="CFC23" s="9"/>
      <c r="CFH23" s="9"/>
      <c r="CFM23" s="9"/>
      <c r="CFR23" s="9"/>
      <c r="CFW23" s="9"/>
      <c r="CGB23" s="9"/>
      <c r="CGG23" s="9"/>
      <c r="CGL23" s="9"/>
      <c r="CGQ23" s="9"/>
      <c r="CGV23" s="9"/>
      <c r="CHA23" s="9"/>
      <c r="CHF23" s="9"/>
      <c r="CHK23" s="9"/>
      <c r="CHP23" s="9"/>
      <c r="CHU23" s="9"/>
      <c r="CHZ23" s="9"/>
      <c r="CIE23" s="9"/>
      <c r="CIJ23" s="9"/>
      <c r="CIO23" s="9"/>
      <c r="CIT23" s="9"/>
      <c r="CIY23" s="9"/>
      <c r="CJD23" s="9"/>
      <c r="CJI23" s="9"/>
      <c r="CJN23" s="9"/>
      <c r="CJS23" s="9"/>
      <c r="CJX23" s="9"/>
      <c r="CKC23" s="9"/>
      <c r="CKH23" s="9"/>
      <c r="CKM23" s="9"/>
      <c r="CKR23" s="9"/>
      <c r="CKW23" s="9"/>
      <c r="CLB23" s="9"/>
      <c r="CLG23" s="9"/>
      <c r="CLL23" s="9"/>
      <c r="CLQ23" s="9"/>
      <c r="CLV23" s="9"/>
      <c r="CMA23" s="9"/>
      <c r="CMF23" s="9"/>
      <c r="CMK23" s="9"/>
      <c r="CMP23" s="9"/>
      <c r="CMU23" s="9"/>
      <c r="CMZ23" s="9"/>
      <c r="CNE23" s="9"/>
      <c r="CNJ23" s="9"/>
      <c r="CNO23" s="9"/>
      <c r="CNT23" s="9"/>
      <c r="CNY23" s="9"/>
      <c r="COD23" s="9"/>
      <c r="COI23" s="9"/>
      <c r="CON23" s="9"/>
      <c r="COS23" s="9"/>
      <c r="COX23" s="9"/>
      <c r="CPC23" s="9"/>
      <c r="CPH23" s="9"/>
      <c r="CPM23" s="9"/>
      <c r="CPR23" s="9"/>
      <c r="CPW23" s="9"/>
      <c r="CQB23" s="9"/>
      <c r="CQG23" s="9"/>
      <c r="CQL23" s="9"/>
      <c r="CQQ23" s="9"/>
      <c r="CQV23" s="9"/>
      <c r="CRA23" s="9"/>
      <c r="CRF23" s="9"/>
      <c r="CRK23" s="9"/>
      <c r="CRP23" s="9"/>
      <c r="CRU23" s="9"/>
      <c r="CRZ23" s="9"/>
      <c r="CSE23" s="9"/>
      <c r="CSJ23" s="9"/>
      <c r="CSO23" s="9"/>
      <c r="CST23" s="9"/>
      <c r="CSY23" s="9"/>
      <c r="CTD23" s="9"/>
      <c r="CTI23" s="9"/>
      <c r="CTN23" s="9"/>
      <c r="CTS23" s="9"/>
      <c r="CTX23" s="9"/>
      <c r="CUC23" s="9"/>
      <c r="CUH23" s="9"/>
      <c r="CUM23" s="9"/>
      <c r="CUR23" s="9"/>
      <c r="CUW23" s="9"/>
      <c r="CVB23" s="9"/>
      <c r="CVG23" s="9"/>
      <c r="CVL23" s="9"/>
      <c r="CVQ23" s="9"/>
      <c r="CVV23" s="9"/>
      <c r="CWA23" s="9"/>
      <c r="CWF23" s="9"/>
      <c r="CWK23" s="9"/>
      <c r="CWP23" s="9"/>
      <c r="CWU23" s="9"/>
      <c r="CWZ23" s="9"/>
      <c r="CXE23" s="9"/>
      <c r="CXJ23" s="9"/>
      <c r="CXO23" s="9"/>
      <c r="CXT23" s="9"/>
      <c r="CXY23" s="9"/>
      <c r="CYD23" s="9"/>
      <c r="CYI23" s="9"/>
      <c r="CYN23" s="9"/>
      <c r="CYS23" s="9"/>
      <c r="CYX23" s="9"/>
      <c r="CZC23" s="9"/>
      <c r="CZH23" s="9"/>
      <c r="CZM23" s="9"/>
      <c r="CZR23" s="9"/>
      <c r="CZW23" s="9"/>
      <c r="DAB23" s="9"/>
      <c r="DAG23" s="9"/>
      <c r="DAL23" s="9"/>
      <c r="DAQ23" s="9"/>
      <c r="DAV23" s="9"/>
      <c r="DBA23" s="9"/>
      <c r="DBF23" s="9"/>
      <c r="DBK23" s="9"/>
      <c r="DBP23" s="9"/>
      <c r="DBU23" s="9"/>
      <c r="DBZ23" s="9"/>
      <c r="DCE23" s="9"/>
      <c r="DCJ23" s="9"/>
      <c r="DCO23" s="9"/>
      <c r="DCT23" s="9"/>
      <c r="DCY23" s="9"/>
      <c r="DDD23" s="9"/>
      <c r="DDI23" s="9"/>
      <c r="DDN23" s="9"/>
      <c r="DDS23" s="9"/>
      <c r="DDX23" s="9"/>
      <c r="DEC23" s="9"/>
      <c r="DEH23" s="9"/>
      <c r="DEM23" s="9"/>
      <c r="DER23" s="9"/>
      <c r="DEW23" s="9"/>
      <c r="DFB23" s="9"/>
      <c r="DFG23" s="9"/>
      <c r="DFL23" s="9"/>
      <c r="DFQ23" s="9"/>
      <c r="DFV23" s="9"/>
      <c r="DGA23" s="9"/>
      <c r="DGF23" s="9"/>
      <c r="DGK23" s="9"/>
      <c r="DGP23" s="9"/>
      <c r="DGU23" s="9"/>
      <c r="DGZ23" s="9"/>
      <c r="DHE23" s="9"/>
      <c r="DHJ23" s="9"/>
      <c r="DHO23" s="9"/>
      <c r="DHT23" s="9"/>
      <c r="DHY23" s="9"/>
      <c r="DID23" s="9"/>
      <c r="DII23" s="9"/>
      <c r="DIN23" s="9"/>
      <c r="DIS23" s="9"/>
      <c r="DIX23" s="9"/>
      <c r="DJC23" s="9"/>
      <c r="DJH23" s="9"/>
      <c r="DJM23" s="9"/>
      <c r="DJR23" s="9"/>
      <c r="DJW23" s="9"/>
      <c r="DKB23" s="9"/>
      <c r="DKG23" s="9"/>
      <c r="DKL23" s="9"/>
      <c r="DKQ23" s="9"/>
      <c r="DKV23" s="9"/>
      <c r="DLA23" s="9"/>
      <c r="DLF23" s="9"/>
      <c r="DLK23" s="9"/>
      <c r="DLP23" s="9"/>
      <c r="DLU23" s="9"/>
      <c r="DLZ23" s="9"/>
      <c r="DME23" s="9"/>
      <c r="DMJ23" s="9"/>
      <c r="DMO23" s="9"/>
      <c r="DMT23" s="9"/>
      <c r="DMY23" s="9"/>
      <c r="DND23" s="9"/>
      <c r="DNI23" s="9"/>
      <c r="DNN23" s="9"/>
      <c r="DNS23" s="9"/>
      <c r="DNX23" s="9"/>
      <c r="DOC23" s="9"/>
      <c r="DOH23" s="9"/>
      <c r="DOM23" s="9"/>
      <c r="DOR23" s="9"/>
      <c r="DOW23" s="9"/>
      <c r="DPB23" s="9"/>
      <c r="DPG23" s="9"/>
      <c r="DPL23" s="9"/>
      <c r="DPQ23" s="9"/>
      <c r="DPV23" s="9"/>
      <c r="DQA23" s="9"/>
      <c r="DQF23" s="9"/>
      <c r="DQK23" s="9"/>
      <c r="DQP23" s="9"/>
      <c r="DQU23" s="9"/>
      <c r="DQZ23" s="9"/>
      <c r="DRE23" s="9"/>
      <c r="DRJ23" s="9"/>
      <c r="DRO23" s="9"/>
      <c r="DRT23" s="9"/>
      <c r="DRY23" s="9"/>
      <c r="DSD23" s="9"/>
      <c r="DSI23" s="9"/>
      <c r="DSN23" s="9"/>
      <c r="DSS23" s="9"/>
      <c r="DSX23" s="9"/>
      <c r="DTC23" s="9"/>
      <c r="DTH23" s="9"/>
      <c r="DTM23" s="9"/>
      <c r="DTR23" s="9"/>
      <c r="DTW23" s="9"/>
      <c r="DUB23" s="9"/>
      <c r="DUG23" s="9"/>
      <c r="DUL23" s="9"/>
      <c r="DUQ23" s="9"/>
      <c r="DUV23" s="9"/>
      <c r="DVA23" s="9"/>
      <c r="DVF23" s="9"/>
      <c r="DVK23" s="9"/>
      <c r="DVP23" s="9"/>
      <c r="DVU23" s="9"/>
      <c r="DVZ23" s="9"/>
      <c r="DWE23" s="9"/>
      <c r="DWJ23" s="9"/>
      <c r="DWO23" s="9"/>
      <c r="DWT23" s="9"/>
      <c r="DWY23" s="9"/>
      <c r="DXD23" s="9"/>
      <c r="DXI23" s="9"/>
      <c r="DXN23" s="9"/>
      <c r="DXS23" s="9"/>
      <c r="DXX23" s="9"/>
      <c r="DYC23" s="9"/>
      <c r="DYH23" s="9"/>
      <c r="DYM23" s="9"/>
      <c r="DYR23" s="9"/>
      <c r="DYW23" s="9"/>
      <c r="DZB23" s="9"/>
      <c r="DZG23" s="9"/>
      <c r="DZL23" s="9"/>
      <c r="DZQ23" s="9"/>
      <c r="DZV23" s="9"/>
      <c r="EAA23" s="9"/>
      <c r="EAF23" s="9"/>
      <c r="EAK23" s="9"/>
      <c r="EAP23" s="9"/>
      <c r="EAU23" s="9"/>
      <c r="EAZ23" s="9"/>
      <c r="EBE23" s="9"/>
      <c r="EBJ23" s="9"/>
      <c r="EBO23" s="9"/>
      <c r="EBT23" s="9"/>
      <c r="EBY23" s="9"/>
      <c r="ECD23" s="9"/>
      <c r="ECI23" s="9"/>
      <c r="ECN23" s="9"/>
      <c r="ECS23" s="9"/>
      <c r="ECX23" s="9"/>
      <c r="EDC23" s="9"/>
      <c r="EDH23" s="9"/>
      <c r="EDM23" s="9"/>
      <c r="EDR23" s="9"/>
      <c r="EDW23" s="9"/>
      <c r="EEB23" s="9"/>
      <c r="EEG23" s="9"/>
      <c r="EEL23" s="9"/>
      <c r="EEQ23" s="9"/>
      <c r="EEV23" s="9"/>
      <c r="EFA23" s="9"/>
      <c r="EFF23" s="9"/>
      <c r="EFK23" s="9"/>
      <c r="EFP23" s="9"/>
      <c r="EFU23" s="9"/>
      <c r="EFZ23" s="9"/>
      <c r="EGE23" s="9"/>
      <c r="EGJ23" s="9"/>
      <c r="EGO23" s="9"/>
      <c r="EGT23" s="9"/>
      <c r="EGY23" s="9"/>
      <c r="EHD23" s="9"/>
      <c r="EHI23" s="9"/>
      <c r="EHN23" s="9"/>
      <c r="EHS23" s="9"/>
      <c r="EHX23" s="9"/>
      <c r="EIC23" s="9"/>
      <c r="EIH23" s="9"/>
      <c r="EIM23" s="9"/>
      <c r="EIR23" s="9"/>
      <c r="EIW23" s="9"/>
      <c r="EJB23" s="9"/>
      <c r="EJG23" s="9"/>
      <c r="EJL23" s="9"/>
      <c r="EJQ23" s="9"/>
      <c r="EJV23" s="9"/>
      <c r="EKA23" s="9"/>
      <c r="EKF23" s="9"/>
      <c r="EKK23" s="9"/>
      <c r="EKP23" s="9"/>
      <c r="EKU23" s="9"/>
      <c r="EKZ23" s="9"/>
      <c r="ELE23" s="9"/>
      <c r="ELJ23" s="9"/>
      <c r="ELO23" s="9"/>
      <c r="ELT23" s="9"/>
      <c r="ELY23" s="9"/>
      <c r="EMD23" s="9"/>
      <c r="EMI23" s="9"/>
      <c r="EMN23" s="9"/>
      <c r="EMS23" s="9"/>
      <c r="EMX23" s="9"/>
      <c r="ENC23" s="9"/>
      <c r="ENH23" s="9"/>
      <c r="ENM23" s="9"/>
      <c r="ENR23" s="9"/>
      <c r="ENW23" s="9"/>
      <c r="EOB23" s="9"/>
      <c r="EOG23" s="9"/>
      <c r="EOL23" s="9"/>
      <c r="EOQ23" s="9"/>
      <c r="EOV23" s="9"/>
      <c r="EPA23" s="9"/>
      <c r="EPF23" s="9"/>
      <c r="EPK23" s="9"/>
      <c r="EPP23" s="9"/>
      <c r="EPU23" s="9"/>
      <c r="EPZ23" s="9"/>
      <c r="EQE23" s="9"/>
      <c r="EQJ23" s="9"/>
      <c r="EQO23" s="9"/>
      <c r="EQT23" s="9"/>
      <c r="EQY23" s="9"/>
      <c r="ERD23" s="9"/>
      <c r="ERI23" s="9"/>
      <c r="ERN23" s="9"/>
      <c r="ERS23" s="9"/>
      <c r="ERX23" s="9"/>
      <c r="ESC23" s="9"/>
      <c r="ESH23" s="9"/>
      <c r="ESM23" s="9"/>
      <c r="ESR23" s="9"/>
      <c r="ESW23" s="9"/>
      <c r="ETB23" s="9"/>
      <c r="ETG23" s="9"/>
      <c r="ETL23" s="9"/>
      <c r="ETQ23" s="9"/>
      <c r="ETV23" s="9"/>
      <c r="EUA23" s="9"/>
      <c r="EUF23" s="9"/>
      <c r="EUK23" s="9"/>
      <c r="EUP23" s="9"/>
      <c r="EUU23" s="9"/>
      <c r="EUZ23" s="9"/>
      <c r="EVE23" s="9"/>
      <c r="EVJ23" s="9"/>
      <c r="EVO23" s="9"/>
      <c r="EVT23" s="9"/>
      <c r="EVY23" s="9"/>
      <c r="EWD23" s="9"/>
      <c r="EWI23" s="9"/>
      <c r="EWN23" s="9"/>
      <c r="EWS23" s="9"/>
      <c r="EWX23" s="9"/>
      <c r="EXC23" s="9"/>
      <c r="EXH23" s="9"/>
      <c r="EXM23" s="9"/>
      <c r="EXR23" s="9"/>
      <c r="EXW23" s="9"/>
      <c r="EYB23" s="9"/>
      <c r="EYG23" s="9"/>
      <c r="EYL23" s="9"/>
      <c r="EYQ23" s="9"/>
      <c r="EYV23" s="9"/>
      <c r="EZA23" s="9"/>
      <c r="EZF23" s="9"/>
      <c r="EZK23" s="9"/>
      <c r="EZP23" s="9"/>
      <c r="EZU23" s="9"/>
      <c r="EZZ23" s="9"/>
      <c r="FAE23" s="9"/>
      <c r="FAJ23" s="9"/>
      <c r="FAO23" s="9"/>
      <c r="FAT23" s="9"/>
      <c r="FAY23" s="9"/>
      <c r="FBD23" s="9"/>
      <c r="FBI23" s="9"/>
      <c r="FBN23" s="9"/>
      <c r="FBS23" s="9"/>
      <c r="FBX23" s="9"/>
      <c r="FCC23" s="9"/>
      <c r="FCH23" s="9"/>
      <c r="FCM23" s="9"/>
      <c r="FCR23" s="9"/>
      <c r="FCW23" s="9"/>
      <c r="FDB23" s="9"/>
      <c r="FDG23" s="9"/>
      <c r="FDL23" s="9"/>
      <c r="FDQ23" s="9"/>
      <c r="FDV23" s="9"/>
      <c r="FEA23" s="9"/>
      <c r="FEF23" s="9"/>
      <c r="FEK23" s="9"/>
      <c r="FEP23" s="9"/>
      <c r="FEU23" s="9"/>
      <c r="FEZ23" s="9"/>
      <c r="FFE23" s="9"/>
      <c r="FFJ23" s="9"/>
      <c r="FFO23" s="9"/>
      <c r="FFT23" s="9"/>
      <c r="FFY23" s="9"/>
      <c r="FGD23" s="9"/>
      <c r="FGI23" s="9"/>
      <c r="FGN23" s="9"/>
      <c r="FGS23" s="9"/>
      <c r="FGX23" s="9"/>
      <c r="FHC23" s="9"/>
      <c r="FHH23" s="9"/>
      <c r="FHM23" s="9"/>
      <c r="FHR23" s="9"/>
      <c r="FHW23" s="9"/>
      <c r="FIB23" s="9"/>
      <c r="FIG23" s="9"/>
      <c r="FIL23" s="9"/>
      <c r="FIQ23" s="9"/>
      <c r="FIV23" s="9"/>
      <c r="FJA23" s="9"/>
      <c r="FJF23" s="9"/>
      <c r="FJK23" s="9"/>
      <c r="FJP23" s="9"/>
      <c r="FJU23" s="9"/>
      <c r="FJZ23" s="9"/>
      <c r="FKE23" s="9"/>
      <c r="FKJ23" s="9"/>
      <c r="FKO23" s="9"/>
      <c r="FKT23" s="9"/>
      <c r="FKY23" s="9"/>
      <c r="FLD23" s="9"/>
      <c r="FLI23" s="9"/>
      <c r="FLN23" s="9"/>
      <c r="FLS23" s="9"/>
      <c r="FLX23" s="9"/>
      <c r="FMC23" s="9"/>
      <c r="FMH23" s="9"/>
      <c r="FMM23" s="9"/>
      <c r="FMR23" s="9"/>
      <c r="FMW23" s="9"/>
      <c r="FNB23" s="9"/>
      <c r="FNG23" s="9"/>
      <c r="FNL23" s="9"/>
      <c r="FNQ23" s="9"/>
      <c r="FNV23" s="9"/>
      <c r="FOA23" s="9"/>
      <c r="FOF23" s="9"/>
      <c r="FOK23" s="9"/>
      <c r="FOP23" s="9"/>
      <c r="FOU23" s="9"/>
      <c r="FOZ23" s="9"/>
      <c r="FPE23" s="9"/>
      <c r="FPJ23" s="9"/>
      <c r="FPO23" s="9"/>
      <c r="FPT23" s="9"/>
      <c r="FPY23" s="9"/>
      <c r="FQD23" s="9"/>
      <c r="FQI23" s="9"/>
      <c r="FQN23" s="9"/>
      <c r="FQS23" s="9"/>
      <c r="FQX23" s="9"/>
      <c r="FRC23" s="9"/>
      <c r="FRH23" s="9"/>
      <c r="FRM23" s="9"/>
      <c r="FRR23" s="9"/>
      <c r="FRW23" s="9"/>
      <c r="FSB23" s="9"/>
      <c r="FSG23" s="9"/>
      <c r="FSL23" s="9"/>
      <c r="FSQ23" s="9"/>
      <c r="FSV23" s="9"/>
      <c r="FTA23" s="9"/>
      <c r="FTF23" s="9"/>
      <c r="FTK23" s="9"/>
      <c r="FTP23" s="9"/>
      <c r="FTU23" s="9"/>
      <c r="FTZ23" s="9"/>
      <c r="FUE23" s="9"/>
      <c r="FUJ23" s="9"/>
      <c r="FUO23" s="9"/>
      <c r="FUT23" s="9"/>
      <c r="FUY23" s="9"/>
      <c r="FVD23" s="9"/>
      <c r="FVI23" s="9"/>
      <c r="FVN23" s="9"/>
      <c r="FVS23" s="9"/>
      <c r="FVX23" s="9"/>
      <c r="FWC23" s="9"/>
      <c r="FWH23" s="9"/>
      <c r="FWM23" s="9"/>
      <c r="FWR23" s="9"/>
      <c r="FWW23" s="9"/>
      <c r="FXB23" s="9"/>
      <c r="FXG23" s="9"/>
      <c r="FXL23" s="9"/>
      <c r="FXQ23" s="9"/>
      <c r="FXV23" s="9"/>
      <c r="FYA23" s="9"/>
      <c r="FYF23" s="9"/>
      <c r="FYK23" s="9"/>
      <c r="FYP23" s="9"/>
      <c r="FYU23" s="9"/>
      <c r="FYZ23" s="9"/>
      <c r="FZE23" s="9"/>
      <c r="FZJ23" s="9"/>
      <c r="FZO23" s="9"/>
      <c r="FZT23" s="9"/>
      <c r="FZY23" s="9"/>
      <c r="GAD23" s="9"/>
      <c r="GAI23" s="9"/>
      <c r="GAN23" s="9"/>
      <c r="GAS23" s="9"/>
      <c r="GAX23" s="9"/>
      <c r="GBC23" s="9"/>
      <c r="GBH23" s="9"/>
      <c r="GBM23" s="9"/>
      <c r="GBR23" s="9"/>
      <c r="GBW23" s="9"/>
      <c r="GCB23" s="9"/>
      <c r="GCG23" s="9"/>
      <c r="GCL23" s="9"/>
      <c r="GCQ23" s="9"/>
      <c r="GCV23" s="9"/>
      <c r="GDA23" s="9"/>
      <c r="GDF23" s="9"/>
      <c r="GDK23" s="9"/>
      <c r="GDP23" s="9"/>
      <c r="GDU23" s="9"/>
      <c r="GDZ23" s="9"/>
      <c r="GEE23" s="9"/>
      <c r="GEJ23" s="9"/>
      <c r="GEO23" s="9"/>
      <c r="GET23" s="9"/>
      <c r="GEY23" s="9"/>
      <c r="GFD23" s="9"/>
      <c r="GFI23" s="9"/>
      <c r="GFN23" s="9"/>
      <c r="GFS23" s="9"/>
      <c r="GFX23" s="9"/>
      <c r="GGC23" s="9"/>
      <c r="GGH23" s="9"/>
      <c r="GGM23" s="9"/>
      <c r="GGR23" s="9"/>
      <c r="GGW23" s="9"/>
      <c r="GHB23" s="9"/>
      <c r="GHG23" s="9"/>
      <c r="GHL23" s="9"/>
      <c r="GHQ23" s="9"/>
      <c r="GHV23" s="9"/>
      <c r="GIA23" s="9"/>
      <c r="GIF23" s="9"/>
      <c r="GIK23" s="9"/>
      <c r="GIP23" s="9"/>
      <c r="GIU23" s="9"/>
      <c r="GIZ23" s="9"/>
      <c r="GJE23" s="9"/>
      <c r="GJJ23" s="9"/>
      <c r="GJO23" s="9"/>
      <c r="GJT23" s="9"/>
      <c r="GJY23" s="9"/>
      <c r="GKD23" s="9"/>
      <c r="GKI23" s="9"/>
      <c r="GKN23" s="9"/>
      <c r="GKS23" s="9"/>
      <c r="GKX23" s="9"/>
      <c r="GLC23" s="9"/>
      <c r="GLH23" s="9"/>
      <c r="GLM23" s="9"/>
      <c r="GLR23" s="9"/>
      <c r="GLW23" s="9"/>
      <c r="GMB23" s="9"/>
      <c r="GMG23" s="9"/>
      <c r="GML23" s="9"/>
      <c r="GMQ23" s="9"/>
      <c r="GMV23" s="9"/>
      <c r="GNA23" s="9"/>
      <c r="GNF23" s="9"/>
      <c r="GNK23" s="9"/>
      <c r="GNP23" s="9"/>
      <c r="GNU23" s="9"/>
      <c r="GNZ23" s="9"/>
      <c r="GOE23" s="9"/>
      <c r="GOJ23" s="9"/>
      <c r="GOO23" s="9"/>
      <c r="GOT23" s="9"/>
      <c r="GOY23" s="9"/>
      <c r="GPD23" s="9"/>
      <c r="GPI23" s="9"/>
      <c r="GPN23" s="9"/>
      <c r="GPS23" s="9"/>
      <c r="GPX23" s="9"/>
      <c r="GQC23" s="9"/>
      <c r="GQH23" s="9"/>
      <c r="GQM23" s="9"/>
      <c r="GQR23" s="9"/>
      <c r="GQW23" s="9"/>
      <c r="GRB23" s="9"/>
      <c r="GRG23" s="9"/>
      <c r="GRL23" s="9"/>
      <c r="GRQ23" s="9"/>
      <c r="GRV23" s="9"/>
      <c r="GSA23" s="9"/>
      <c r="GSF23" s="9"/>
      <c r="GSK23" s="9"/>
      <c r="GSP23" s="9"/>
      <c r="GSU23" s="9"/>
      <c r="GSZ23" s="9"/>
      <c r="GTE23" s="9"/>
      <c r="GTJ23" s="9"/>
      <c r="GTO23" s="9"/>
      <c r="GTT23" s="9"/>
      <c r="GTY23" s="9"/>
      <c r="GUD23" s="9"/>
      <c r="GUI23" s="9"/>
      <c r="GUN23" s="9"/>
      <c r="GUS23" s="9"/>
      <c r="GUX23" s="9"/>
      <c r="GVC23" s="9"/>
      <c r="GVH23" s="9"/>
      <c r="GVM23" s="9"/>
      <c r="GVR23" s="9"/>
      <c r="GVW23" s="9"/>
      <c r="GWB23" s="9"/>
      <c r="GWG23" s="9"/>
      <c r="GWL23" s="9"/>
      <c r="GWQ23" s="9"/>
      <c r="GWV23" s="9"/>
      <c r="GXA23" s="9"/>
      <c r="GXF23" s="9"/>
      <c r="GXK23" s="9"/>
      <c r="GXP23" s="9"/>
      <c r="GXU23" s="9"/>
      <c r="GXZ23" s="9"/>
      <c r="GYE23" s="9"/>
      <c r="GYJ23" s="9"/>
      <c r="GYO23" s="9"/>
      <c r="GYT23" s="9"/>
      <c r="GYY23" s="9"/>
      <c r="GZD23" s="9"/>
      <c r="GZI23" s="9"/>
      <c r="GZN23" s="9"/>
      <c r="GZS23" s="9"/>
      <c r="GZX23" s="9"/>
      <c r="HAC23" s="9"/>
      <c r="HAH23" s="9"/>
      <c r="HAM23" s="9"/>
      <c r="HAR23" s="9"/>
      <c r="HAW23" s="9"/>
      <c r="HBB23" s="9"/>
      <c r="HBG23" s="9"/>
      <c r="HBL23" s="9"/>
      <c r="HBQ23" s="9"/>
      <c r="HBV23" s="9"/>
      <c r="HCA23" s="9"/>
      <c r="HCF23" s="9"/>
      <c r="HCK23" s="9"/>
      <c r="HCP23" s="9"/>
      <c r="HCU23" s="9"/>
      <c r="HCZ23" s="9"/>
      <c r="HDE23" s="9"/>
      <c r="HDJ23" s="9"/>
      <c r="HDO23" s="9"/>
      <c r="HDT23" s="9"/>
      <c r="HDY23" s="9"/>
      <c r="HED23" s="9"/>
      <c r="HEI23" s="9"/>
      <c r="HEN23" s="9"/>
      <c r="HES23" s="9"/>
      <c r="HEX23" s="9"/>
      <c r="HFC23" s="9"/>
      <c r="HFH23" s="9"/>
      <c r="HFM23" s="9"/>
      <c r="HFR23" s="9"/>
      <c r="HFW23" s="9"/>
      <c r="HGB23" s="9"/>
      <c r="HGG23" s="9"/>
      <c r="HGL23" s="9"/>
      <c r="HGQ23" s="9"/>
      <c r="HGV23" s="9"/>
      <c r="HHA23" s="9"/>
      <c r="HHF23" s="9"/>
      <c r="HHK23" s="9"/>
      <c r="HHP23" s="9"/>
      <c r="HHU23" s="9"/>
      <c r="HHZ23" s="9"/>
      <c r="HIE23" s="9"/>
      <c r="HIJ23" s="9"/>
      <c r="HIO23" s="9"/>
      <c r="HIT23" s="9"/>
      <c r="HIY23" s="9"/>
      <c r="HJD23" s="9"/>
      <c r="HJI23" s="9"/>
      <c r="HJN23" s="9"/>
      <c r="HJS23" s="9"/>
      <c r="HJX23" s="9"/>
      <c r="HKC23" s="9"/>
      <c r="HKH23" s="9"/>
      <c r="HKM23" s="9"/>
      <c r="HKR23" s="9"/>
      <c r="HKW23" s="9"/>
      <c r="HLB23" s="9"/>
      <c r="HLG23" s="9"/>
      <c r="HLL23" s="9"/>
      <c r="HLQ23" s="9"/>
      <c r="HLV23" s="9"/>
      <c r="HMA23" s="9"/>
      <c r="HMF23" s="9"/>
      <c r="HMK23" s="9"/>
      <c r="HMP23" s="9"/>
      <c r="HMU23" s="9"/>
      <c r="HMZ23" s="9"/>
      <c r="HNE23" s="9"/>
      <c r="HNJ23" s="9"/>
      <c r="HNO23" s="9"/>
      <c r="HNT23" s="9"/>
      <c r="HNY23" s="9"/>
      <c r="HOD23" s="9"/>
      <c r="HOI23" s="9"/>
      <c r="HON23" s="9"/>
      <c r="HOS23" s="9"/>
      <c r="HOX23" s="9"/>
      <c r="HPC23" s="9"/>
      <c r="HPH23" s="9"/>
      <c r="HPM23" s="9"/>
      <c r="HPR23" s="9"/>
      <c r="HPW23" s="9"/>
      <c r="HQB23" s="9"/>
      <c r="HQG23" s="9"/>
      <c r="HQL23" s="9"/>
      <c r="HQQ23" s="9"/>
      <c r="HQV23" s="9"/>
      <c r="HRA23" s="9"/>
      <c r="HRF23" s="9"/>
      <c r="HRK23" s="9"/>
      <c r="HRP23" s="9"/>
      <c r="HRU23" s="9"/>
      <c r="HRZ23" s="9"/>
      <c r="HSE23" s="9"/>
      <c r="HSJ23" s="9"/>
      <c r="HSO23" s="9"/>
      <c r="HST23" s="9"/>
      <c r="HSY23" s="9"/>
      <c r="HTD23" s="9"/>
      <c r="HTI23" s="9"/>
      <c r="HTN23" s="9"/>
      <c r="HTS23" s="9"/>
      <c r="HTX23" s="9"/>
      <c r="HUC23" s="9"/>
      <c r="HUH23" s="9"/>
      <c r="HUM23" s="9"/>
      <c r="HUR23" s="9"/>
      <c r="HUW23" s="9"/>
      <c r="HVB23" s="9"/>
      <c r="HVG23" s="9"/>
      <c r="HVL23" s="9"/>
      <c r="HVQ23" s="9"/>
      <c r="HVV23" s="9"/>
      <c r="HWA23" s="9"/>
      <c r="HWF23" s="9"/>
      <c r="HWK23" s="9"/>
      <c r="HWP23" s="9"/>
      <c r="HWU23" s="9"/>
      <c r="HWZ23" s="9"/>
      <c r="HXE23" s="9"/>
      <c r="HXJ23" s="9"/>
      <c r="HXO23" s="9"/>
      <c r="HXT23" s="9"/>
      <c r="HXY23" s="9"/>
      <c r="HYD23" s="9"/>
      <c r="HYI23" s="9"/>
      <c r="HYN23" s="9"/>
      <c r="HYS23" s="9"/>
      <c r="HYX23" s="9"/>
      <c r="HZC23" s="9"/>
      <c r="HZH23" s="9"/>
      <c r="HZM23" s="9"/>
      <c r="HZR23" s="9"/>
      <c r="HZW23" s="9"/>
      <c r="IAB23" s="9"/>
      <c r="IAG23" s="9"/>
      <c r="IAL23" s="9"/>
      <c r="IAQ23" s="9"/>
      <c r="IAV23" s="9"/>
      <c r="IBA23" s="9"/>
      <c r="IBF23" s="9"/>
      <c r="IBK23" s="9"/>
      <c r="IBP23" s="9"/>
      <c r="IBU23" s="9"/>
      <c r="IBZ23" s="9"/>
      <c r="ICE23" s="9"/>
      <c r="ICJ23" s="9"/>
      <c r="ICO23" s="9"/>
      <c r="ICT23" s="9"/>
      <c r="ICY23" s="9"/>
      <c r="IDD23" s="9"/>
      <c r="IDI23" s="9"/>
      <c r="IDN23" s="9"/>
      <c r="IDS23" s="9"/>
      <c r="IDX23" s="9"/>
      <c r="IEC23" s="9"/>
      <c r="IEH23" s="9"/>
      <c r="IEM23" s="9"/>
      <c r="IER23" s="9"/>
      <c r="IEW23" s="9"/>
      <c r="IFB23" s="9"/>
      <c r="IFG23" s="9"/>
      <c r="IFL23" s="9"/>
      <c r="IFQ23" s="9"/>
      <c r="IFV23" s="9"/>
      <c r="IGA23" s="9"/>
      <c r="IGF23" s="9"/>
      <c r="IGK23" s="9"/>
      <c r="IGP23" s="9"/>
      <c r="IGU23" s="9"/>
      <c r="IGZ23" s="9"/>
      <c r="IHE23" s="9"/>
      <c r="IHJ23" s="9"/>
      <c r="IHO23" s="9"/>
      <c r="IHT23" s="9"/>
      <c r="IHY23" s="9"/>
      <c r="IID23" s="9"/>
      <c r="III23" s="9"/>
      <c r="IIN23" s="9"/>
      <c r="IIS23" s="9"/>
      <c r="IIX23" s="9"/>
      <c r="IJC23" s="9"/>
      <c r="IJH23" s="9"/>
      <c r="IJM23" s="9"/>
      <c r="IJR23" s="9"/>
      <c r="IJW23" s="9"/>
      <c r="IKB23" s="9"/>
      <c r="IKG23" s="9"/>
      <c r="IKL23" s="9"/>
      <c r="IKQ23" s="9"/>
      <c r="IKV23" s="9"/>
      <c r="ILA23" s="9"/>
      <c r="ILF23" s="9"/>
      <c r="ILK23" s="9"/>
      <c r="ILP23" s="9"/>
      <c r="ILU23" s="9"/>
      <c r="ILZ23" s="9"/>
      <c r="IME23" s="9"/>
      <c r="IMJ23" s="9"/>
      <c r="IMO23" s="9"/>
      <c r="IMT23" s="9"/>
      <c r="IMY23" s="9"/>
      <c r="IND23" s="9"/>
      <c r="INI23" s="9"/>
      <c r="INN23" s="9"/>
      <c r="INS23" s="9"/>
      <c r="INX23" s="9"/>
      <c r="IOC23" s="9"/>
      <c r="IOH23" s="9"/>
      <c r="IOM23" s="9"/>
      <c r="IOR23" s="9"/>
      <c r="IOW23" s="9"/>
      <c r="IPB23" s="9"/>
      <c r="IPG23" s="9"/>
      <c r="IPL23" s="9"/>
      <c r="IPQ23" s="9"/>
      <c r="IPV23" s="9"/>
      <c r="IQA23" s="9"/>
      <c r="IQF23" s="9"/>
      <c r="IQK23" s="9"/>
      <c r="IQP23" s="9"/>
      <c r="IQU23" s="9"/>
      <c r="IQZ23" s="9"/>
      <c r="IRE23" s="9"/>
      <c r="IRJ23" s="9"/>
      <c r="IRO23" s="9"/>
      <c r="IRT23" s="9"/>
      <c r="IRY23" s="9"/>
      <c r="ISD23" s="9"/>
      <c r="ISI23" s="9"/>
      <c r="ISN23" s="9"/>
      <c r="ISS23" s="9"/>
      <c r="ISX23" s="9"/>
      <c r="ITC23" s="9"/>
      <c r="ITH23" s="9"/>
      <c r="ITM23" s="9"/>
      <c r="ITR23" s="9"/>
      <c r="ITW23" s="9"/>
      <c r="IUB23" s="9"/>
      <c r="IUG23" s="9"/>
      <c r="IUL23" s="9"/>
      <c r="IUQ23" s="9"/>
      <c r="IUV23" s="9"/>
      <c r="IVA23" s="9"/>
      <c r="IVF23" s="9"/>
      <c r="IVK23" s="9"/>
      <c r="IVP23" s="9"/>
      <c r="IVU23" s="9"/>
      <c r="IVZ23" s="9"/>
      <c r="IWE23" s="9"/>
      <c r="IWJ23" s="9"/>
      <c r="IWO23" s="9"/>
      <c r="IWT23" s="9"/>
      <c r="IWY23" s="9"/>
      <c r="IXD23" s="9"/>
      <c r="IXI23" s="9"/>
      <c r="IXN23" s="9"/>
      <c r="IXS23" s="9"/>
      <c r="IXX23" s="9"/>
      <c r="IYC23" s="9"/>
      <c r="IYH23" s="9"/>
      <c r="IYM23" s="9"/>
      <c r="IYR23" s="9"/>
      <c r="IYW23" s="9"/>
      <c r="IZB23" s="9"/>
      <c r="IZG23" s="9"/>
      <c r="IZL23" s="9"/>
      <c r="IZQ23" s="9"/>
      <c r="IZV23" s="9"/>
      <c r="JAA23" s="9"/>
      <c r="JAF23" s="9"/>
      <c r="JAK23" s="9"/>
      <c r="JAP23" s="9"/>
      <c r="JAU23" s="9"/>
      <c r="JAZ23" s="9"/>
      <c r="JBE23" s="9"/>
      <c r="JBJ23" s="9"/>
      <c r="JBO23" s="9"/>
      <c r="JBT23" s="9"/>
      <c r="JBY23" s="9"/>
      <c r="JCD23" s="9"/>
      <c r="JCI23" s="9"/>
      <c r="JCN23" s="9"/>
      <c r="JCS23" s="9"/>
      <c r="JCX23" s="9"/>
      <c r="JDC23" s="9"/>
      <c r="JDH23" s="9"/>
      <c r="JDM23" s="9"/>
      <c r="JDR23" s="9"/>
      <c r="JDW23" s="9"/>
      <c r="JEB23" s="9"/>
      <c r="JEG23" s="9"/>
      <c r="JEL23" s="9"/>
      <c r="JEQ23" s="9"/>
      <c r="JEV23" s="9"/>
      <c r="JFA23" s="9"/>
      <c r="JFF23" s="9"/>
      <c r="JFK23" s="9"/>
      <c r="JFP23" s="9"/>
      <c r="JFU23" s="9"/>
      <c r="JFZ23" s="9"/>
      <c r="JGE23" s="9"/>
      <c r="JGJ23" s="9"/>
      <c r="JGO23" s="9"/>
      <c r="JGT23" s="9"/>
      <c r="JGY23" s="9"/>
      <c r="JHD23" s="9"/>
      <c r="JHI23" s="9"/>
      <c r="JHN23" s="9"/>
      <c r="JHS23" s="9"/>
      <c r="JHX23" s="9"/>
      <c r="JIC23" s="9"/>
      <c r="JIH23" s="9"/>
      <c r="JIM23" s="9"/>
      <c r="JIR23" s="9"/>
      <c r="JIW23" s="9"/>
      <c r="JJB23" s="9"/>
      <c r="JJG23" s="9"/>
      <c r="JJL23" s="9"/>
      <c r="JJQ23" s="9"/>
      <c r="JJV23" s="9"/>
      <c r="JKA23" s="9"/>
      <c r="JKF23" s="9"/>
      <c r="JKK23" s="9"/>
      <c r="JKP23" s="9"/>
      <c r="JKU23" s="9"/>
      <c r="JKZ23" s="9"/>
      <c r="JLE23" s="9"/>
      <c r="JLJ23" s="9"/>
      <c r="JLO23" s="9"/>
      <c r="JLT23" s="9"/>
      <c r="JLY23" s="9"/>
      <c r="JMD23" s="9"/>
      <c r="JMI23" s="9"/>
      <c r="JMN23" s="9"/>
      <c r="JMS23" s="9"/>
      <c r="JMX23" s="9"/>
      <c r="JNC23" s="9"/>
      <c r="JNH23" s="9"/>
      <c r="JNM23" s="9"/>
      <c r="JNR23" s="9"/>
      <c r="JNW23" s="9"/>
      <c r="JOB23" s="9"/>
      <c r="JOG23" s="9"/>
      <c r="JOL23" s="9"/>
      <c r="JOQ23" s="9"/>
      <c r="JOV23" s="9"/>
      <c r="JPA23" s="9"/>
      <c r="JPF23" s="9"/>
      <c r="JPK23" s="9"/>
      <c r="JPP23" s="9"/>
      <c r="JPU23" s="9"/>
      <c r="JPZ23" s="9"/>
      <c r="JQE23" s="9"/>
      <c r="JQJ23" s="9"/>
      <c r="JQO23" s="9"/>
      <c r="JQT23" s="9"/>
      <c r="JQY23" s="9"/>
      <c r="JRD23" s="9"/>
      <c r="JRI23" s="9"/>
      <c r="JRN23" s="9"/>
      <c r="JRS23" s="9"/>
      <c r="JRX23" s="9"/>
      <c r="JSC23" s="9"/>
      <c r="JSH23" s="9"/>
      <c r="JSM23" s="9"/>
      <c r="JSR23" s="9"/>
      <c r="JSW23" s="9"/>
      <c r="JTB23" s="9"/>
      <c r="JTG23" s="9"/>
      <c r="JTL23" s="9"/>
      <c r="JTQ23" s="9"/>
      <c r="JTV23" s="9"/>
      <c r="JUA23" s="9"/>
      <c r="JUF23" s="9"/>
      <c r="JUK23" s="9"/>
      <c r="JUP23" s="9"/>
      <c r="JUU23" s="9"/>
      <c r="JUZ23" s="9"/>
      <c r="JVE23" s="9"/>
      <c r="JVJ23" s="9"/>
      <c r="JVO23" s="9"/>
      <c r="JVT23" s="9"/>
      <c r="JVY23" s="9"/>
      <c r="JWD23" s="9"/>
      <c r="JWI23" s="9"/>
      <c r="JWN23" s="9"/>
      <c r="JWS23" s="9"/>
      <c r="JWX23" s="9"/>
      <c r="JXC23" s="9"/>
      <c r="JXH23" s="9"/>
      <c r="JXM23" s="9"/>
      <c r="JXR23" s="9"/>
      <c r="JXW23" s="9"/>
      <c r="JYB23" s="9"/>
      <c r="JYG23" s="9"/>
      <c r="JYL23" s="9"/>
      <c r="JYQ23" s="9"/>
      <c r="JYV23" s="9"/>
      <c r="JZA23" s="9"/>
      <c r="JZF23" s="9"/>
      <c r="JZK23" s="9"/>
      <c r="JZP23" s="9"/>
      <c r="JZU23" s="9"/>
      <c r="JZZ23" s="9"/>
      <c r="KAE23" s="9"/>
      <c r="KAJ23" s="9"/>
      <c r="KAO23" s="9"/>
      <c r="KAT23" s="9"/>
      <c r="KAY23" s="9"/>
      <c r="KBD23" s="9"/>
      <c r="KBI23" s="9"/>
      <c r="KBN23" s="9"/>
      <c r="KBS23" s="9"/>
      <c r="KBX23" s="9"/>
      <c r="KCC23" s="9"/>
      <c r="KCH23" s="9"/>
      <c r="KCM23" s="9"/>
      <c r="KCR23" s="9"/>
      <c r="KCW23" s="9"/>
      <c r="KDB23" s="9"/>
      <c r="KDG23" s="9"/>
      <c r="KDL23" s="9"/>
      <c r="KDQ23" s="9"/>
      <c r="KDV23" s="9"/>
      <c r="KEA23" s="9"/>
      <c r="KEF23" s="9"/>
      <c r="KEK23" s="9"/>
      <c r="KEP23" s="9"/>
      <c r="KEU23" s="9"/>
      <c r="KEZ23" s="9"/>
      <c r="KFE23" s="9"/>
      <c r="KFJ23" s="9"/>
      <c r="KFO23" s="9"/>
      <c r="KFT23" s="9"/>
      <c r="KFY23" s="9"/>
      <c r="KGD23" s="9"/>
      <c r="KGI23" s="9"/>
      <c r="KGN23" s="9"/>
      <c r="KGS23" s="9"/>
      <c r="KGX23" s="9"/>
      <c r="KHC23" s="9"/>
      <c r="KHH23" s="9"/>
      <c r="KHM23" s="9"/>
      <c r="KHR23" s="9"/>
      <c r="KHW23" s="9"/>
      <c r="KIB23" s="9"/>
      <c r="KIG23" s="9"/>
      <c r="KIL23" s="9"/>
      <c r="KIQ23" s="9"/>
      <c r="KIV23" s="9"/>
      <c r="KJA23" s="9"/>
      <c r="KJF23" s="9"/>
      <c r="KJK23" s="9"/>
      <c r="KJP23" s="9"/>
      <c r="KJU23" s="9"/>
      <c r="KJZ23" s="9"/>
      <c r="KKE23" s="9"/>
      <c r="KKJ23" s="9"/>
      <c r="KKO23" s="9"/>
      <c r="KKT23" s="9"/>
      <c r="KKY23" s="9"/>
      <c r="KLD23" s="9"/>
      <c r="KLI23" s="9"/>
      <c r="KLN23" s="9"/>
      <c r="KLS23" s="9"/>
      <c r="KLX23" s="9"/>
      <c r="KMC23" s="9"/>
      <c r="KMH23" s="9"/>
      <c r="KMM23" s="9"/>
      <c r="KMR23" s="9"/>
      <c r="KMW23" s="9"/>
      <c r="KNB23" s="9"/>
      <c r="KNG23" s="9"/>
      <c r="KNL23" s="9"/>
      <c r="KNQ23" s="9"/>
      <c r="KNV23" s="9"/>
      <c r="KOA23" s="9"/>
      <c r="KOF23" s="9"/>
      <c r="KOK23" s="9"/>
      <c r="KOP23" s="9"/>
      <c r="KOU23" s="9"/>
      <c r="KOZ23" s="9"/>
      <c r="KPE23" s="9"/>
      <c r="KPJ23" s="9"/>
      <c r="KPO23" s="9"/>
      <c r="KPT23" s="9"/>
      <c r="KPY23" s="9"/>
      <c r="KQD23" s="9"/>
      <c r="KQI23" s="9"/>
      <c r="KQN23" s="9"/>
      <c r="KQS23" s="9"/>
      <c r="KQX23" s="9"/>
      <c r="KRC23" s="9"/>
      <c r="KRH23" s="9"/>
      <c r="KRM23" s="9"/>
      <c r="KRR23" s="9"/>
      <c r="KRW23" s="9"/>
      <c r="KSB23" s="9"/>
      <c r="KSG23" s="9"/>
      <c r="KSL23" s="9"/>
      <c r="KSQ23" s="9"/>
      <c r="KSV23" s="9"/>
      <c r="KTA23" s="9"/>
      <c r="KTF23" s="9"/>
      <c r="KTK23" s="9"/>
      <c r="KTP23" s="9"/>
      <c r="KTU23" s="9"/>
      <c r="KTZ23" s="9"/>
      <c r="KUE23" s="9"/>
      <c r="KUJ23" s="9"/>
      <c r="KUO23" s="9"/>
      <c r="KUT23" s="9"/>
      <c r="KUY23" s="9"/>
      <c r="KVD23" s="9"/>
      <c r="KVI23" s="9"/>
      <c r="KVN23" s="9"/>
      <c r="KVS23" s="9"/>
      <c r="KVX23" s="9"/>
      <c r="KWC23" s="9"/>
      <c r="KWH23" s="9"/>
      <c r="KWM23" s="9"/>
      <c r="KWR23" s="9"/>
      <c r="KWW23" s="9"/>
      <c r="KXB23" s="9"/>
      <c r="KXG23" s="9"/>
      <c r="KXL23" s="9"/>
      <c r="KXQ23" s="9"/>
      <c r="KXV23" s="9"/>
      <c r="KYA23" s="9"/>
      <c r="KYF23" s="9"/>
      <c r="KYK23" s="9"/>
      <c r="KYP23" s="9"/>
      <c r="KYU23" s="9"/>
      <c r="KYZ23" s="9"/>
      <c r="KZE23" s="9"/>
      <c r="KZJ23" s="9"/>
      <c r="KZO23" s="9"/>
      <c r="KZT23" s="9"/>
      <c r="KZY23" s="9"/>
      <c r="LAD23" s="9"/>
      <c r="LAI23" s="9"/>
      <c r="LAN23" s="9"/>
      <c r="LAS23" s="9"/>
      <c r="LAX23" s="9"/>
      <c r="LBC23" s="9"/>
      <c r="LBH23" s="9"/>
      <c r="LBM23" s="9"/>
      <c r="LBR23" s="9"/>
      <c r="LBW23" s="9"/>
      <c r="LCB23" s="9"/>
      <c r="LCG23" s="9"/>
      <c r="LCL23" s="9"/>
      <c r="LCQ23" s="9"/>
      <c r="LCV23" s="9"/>
      <c r="LDA23" s="9"/>
      <c r="LDF23" s="9"/>
      <c r="LDK23" s="9"/>
      <c r="LDP23" s="9"/>
      <c r="LDU23" s="9"/>
      <c r="LDZ23" s="9"/>
      <c r="LEE23" s="9"/>
      <c r="LEJ23" s="9"/>
      <c r="LEO23" s="9"/>
      <c r="LET23" s="9"/>
      <c r="LEY23" s="9"/>
      <c r="LFD23" s="9"/>
      <c r="LFI23" s="9"/>
      <c r="LFN23" s="9"/>
      <c r="LFS23" s="9"/>
      <c r="LFX23" s="9"/>
      <c r="LGC23" s="9"/>
      <c r="LGH23" s="9"/>
      <c r="LGM23" s="9"/>
      <c r="LGR23" s="9"/>
      <c r="LGW23" s="9"/>
      <c r="LHB23" s="9"/>
      <c r="LHG23" s="9"/>
      <c r="LHL23" s="9"/>
      <c r="LHQ23" s="9"/>
      <c r="LHV23" s="9"/>
      <c r="LIA23" s="9"/>
      <c r="LIF23" s="9"/>
      <c r="LIK23" s="9"/>
      <c r="LIP23" s="9"/>
      <c r="LIU23" s="9"/>
      <c r="LIZ23" s="9"/>
      <c r="LJE23" s="9"/>
      <c r="LJJ23" s="9"/>
      <c r="LJO23" s="9"/>
      <c r="LJT23" s="9"/>
      <c r="LJY23" s="9"/>
      <c r="LKD23" s="9"/>
      <c r="LKI23" s="9"/>
      <c r="LKN23" s="9"/>
      <c r="LKS23" s="9"/>
      <c r="LKX23" s="9"/>
      <c r="LLC23" s="9"/>
      <c r="LLH23" s="9"/>
      <c r="LLM23" s="9"/>
      <c r="LLR23" s="9"/>
      <c r="LLW23" s="9"/>
      <c r="LMB23" s="9"/>
      <c r="LMG23" s="9"/>
      <c r="LML23" s="9"/>
      <c r="LMQ23" s="9"/>
      <c r="LMV23" s="9"/>
      <c r="LNA23" s="9"/>
      <c r="LNF23" s="9"/>
      <c r="LNK23" s="9"/>
      <c r="LNP23" s="9"/>
      <c r="LNU23" s="9"/>
      <c r="LNZ23" s="9"/>
      <c r="LOE23" s="9"/>
      <c r="LOJ23" s="9"/>
      <c r="LOO23" s="9"/>
      <c r="LOT23" s="9"/>
      <c r="LOY23" s="9"/>
      <c r="LPD23" s="9"/>
      <c r="LPI23" s="9"/>
      <c r="LPN23" s="9"/>
      <c r="LPS23" s="9"/>
      <c r="LPX23" s="9"/>
      <c r="LQC23" s="9"/>
      <c r="LQH23" s="9"/>
      <c r="LQM23" s="9"/>
      <c r="LQR23" s="9"/>
      <c r="LQW23" s="9"/>
      <c r="LRB23" s="9"/>
      <c r="LRG23" s="9"/>
      <c r="LRL23" s="9"/>
      <c r="LRQ23" s="9"/>
      <c r="LRV23" s="9"/>
      <c r="LSA23" s="9"/>
      <c r="LSF23" s="9"/>
      <c r="LSK23" s="9"/>
      <c r="LSP23" s="9"/>
      <c r="LSU23" s="9"/>
      <c r="LSZ23" s="9"/>
      <c r="LTE23" s="9"/>
      <c r="LTJ23" s="9"/>
      <c r="LTO23" s="9"/>
      <c r="LTT23" s="9"/>
      <c r="LTY23" s="9"/>
      <c r="LUD23" s="9"/>
      <c r="LUI23" s="9"/>
      <c r="LUN23" s="9"/>
      <c r="LUS23" s="9"/>
      <c r="LUX23" s="9"/>
      <c r="LVC23" s="9"/>
      <c r="LVH23" s="9"/>
      <c r="LVM23" s="9"/>
      <c r="LVR23" s="9"/>
      <c r="LVW23" s="9"/>
      <c r="LWB23" s="9"/>
      <c r="LWG23" s="9"/>
      <c r="LWL23" s="9"/>
      <c r="LWQ23" s="9"/>
      <c r="LWV23" s="9"/>
      <c r="LXA23" s="9"/>
      <c r="LXF23" s="9"/>
      <c r="LXK23" s="9"/>
      <c r="LXP23" s="9"/>
      <c r="LXU23" s="9"/>
      <c r="LXZ23" s="9"/>
      <c r="LYE23" s="9"/>
      <c r="LYJ23" s="9"/>
      <c r="LYO23" s="9"/>
      <c r="LYT23" s="9"/>
      <c r="LYY23" s="9"/>
      <c r="LZD23" s="9"/>
      <c r="LZI23" s="9"/>
      <c r="LZN23" s="9"/>
      <c r="LZS23" s="9"/>
      <c r="LZX23" s="9"/>
      <c r="MAC23" s="9"/>
      <c r="MAH23" s="9"/>
      <c r="MAM23" s="9"/>
      <c r="MAR23" s="9"/>
      <c r="MAW23" s="9"/>
      <c r="MBB23" s="9"/>
      <c r="MBG23" s="9"/>
      <c r="MBL23" s="9"/>
      <c r="MBQ23" s="9"/>
      <c r="MBV23" s="9"/>
      <c r="MCA23" s="9"/>
      <c r="MCF23" s="9"/>
      <c r="MCK23" s="9"/>
      <c r="MCP23" s="9"/>
      <c r="MCU23" s="9"/>
      <c r="MCZ23" s="9"/>
      <c r="MDE23" s="9"/>
      <c r="MDJ23" s="9"/>
      <c r="MDO23" s="9"/>
      <c r="MDT23" s="9"/>
      <c r="MDY23" s="9"/>
      <c r="MED23" s="9"/>
      <c r="MEI23" s="9"/>
      <c r="MEN23" s="9"/>
      <c r="MES23" s="9"/>
      <c r="MEX23" s="9"/>
      <c r="MFC23" s="9"/>
      <c r="MFH23" s="9"/>
      <c r="MFM23" s="9"/>
      <c r="MFR23" s="9"/>
      <c r="MFW23" s="9"/>
      <c r="MGB23" s="9"/>
      <c r="MGG23" s="9"/>
      <c r="MGL23" s="9"/>
      <c r="MGQ23" s="9"/>
      <c r="MGV23" s="9"/>
      <c r="MHA23" s="9"/>
      <c r="MHF23" s="9"/>
      <c r="MHK23" s="9"/>
      <c r="MHP23" s="9"/>
      <c r="MHU23" s="9"/>
      <c r="MHZ23" s="9"/>
      <c r="MIE23" s="9"/>
      <c r="MIJ23" s="9"/>
      <c r="MIO23" s="9"/>
      <c r="MIT23" s="9"/>
      <c r="MIY23" s="9"/>
      <c r="MJD23" s="9"/>
      <c r="MJI23" s="9"/>
      <c r="MJN23" s="9"/>
      <c r="MJS23" s="9"/>
      <c r="MJX23" s="9"/>
      <c r="MKC23" s="9"/>
      <c r="MKH23" s="9"/>
      <c r="MKM23" s="9"/>
      <c r="MKR23" s="9"/>
      <c r="MKW23" s="9"/>
      <c r="MLB23" s="9"/>
      <c r="MLG23" s="9"/>
      <c r="MLL23" s="9"/>
      <c r="MLQ23" s="9"/>
      <c r="MLV23" s="9"/>
      <c r="MMA23" s="9"/>
      <c r="MMF23" s="9"/>
      <c r="MMK23" s="9"/>
      <c r="MMP23" s="9"/>
      <c r="MMU23" s="9"/>
      <c r="MMZ23" s="9"/>
      <c r="MNE23" s="9"/>
      <c r="MNJ23" s="9"/>
      <c r="MNO23" s="9"/>
      <c r="MNT23" s="9"/>
      <c r="MNY23" s="9"/>
      <c r="MOD23" s="9"/>
      <c r="MOI23" s="9"/>
      <c r="MON23" s="9"/>
      <c r="MOS23" s="9"/>
      <c r="MOX23" s="9"/>
      <c r="MPC23" s="9"/>
      <c r="MPH23" s="9"/>
      <c r="MPM23" s="9"/>
      <c r="MPR23" s="9"/>
      <c r="MPW23" s="9"/>
      <c r="MQB23" s="9"/>
      <c r="MQG23" s="9"/>
      <c r="MQL23" s="9"/>
      <c r="MQQ23" s="9"/>
      <c r="MQV23" s="9"/>
      <c r="MRA23" s="9"/>
      <c r="MRF23" s="9"/>
      <c r="MRK23" s="9"/>
      <c r="MRP23" s="9"/>
      <c r="MRU23" s="9"/>
      <c r="MRZ23" s="9"/>
      <c r="MSE23" s="9"/>
      <c r="MSJ23" s="9"/>
      <c r="MSO23" s="9"/>
      <c r="MST23" s="9"/>
      <c r="MSY23" s="9"/>
      <c r="MTD23" s="9"/>
      <c r="MTI23" s="9"/>
      <c r="MTN23" s="9"/>
      <c r="MTS23" s="9"/>
      <c r="MTX23" s="9"/>
      <c r="MUC23" s="9"/>
      <c r="MUH23" s="9"/>
      <c r="MUM23" s="9"/>
      <c r="MUR23" s="9"/>
      <c r="MUW23" s="9"/>
      <c r="MVB23" s="9"/>
      <c r="MVG23" s="9"/>
      <c r="MVL23" s="9"/>
      <c r="MVQ23" s="9"/>
      <c r="MVV23" s="9"/>
      <c r="MWA23" s="9"/>
      <c r="MWF23" s="9"/>
      <c r="MWK23" s="9"/>
      <c r="MWP23" s="9"/>
      <c r="MWU23" s="9"/>
      <c r="MWZ23" s="9"/>
      <c r="MXE23" s="9"/>
      <c r="MXJ23" s="9"/>
      <c r="MXO23" s="9"/>
      <c r="MXT23" s="9"/>
      <c r="MXY23" s="9"/>
      <c r="MYD23" s="9"/>
      <c r="MYI23" s="9"/>
      <c r="MYN23" s="9"/>
      <c r="MYS23" s="9"/>
      <c r="MYX23" s="9"/>
      <c r="MZC23" s="9"/>
      <c r="MZH23" s="9"/>
      <c r="MZM23" s="9"/>
      <c r="MZR23" s="9"/>
      <c r="MZW23" s="9"/>
      <c r="NAB23" s="9"/>
      <c r="NAG23" s="9"/>
      <c r="NAL23" s="9"/>
      <c r="NAQ23" s="9"/>
      <c r="NAV23" s="9"/>
      <c r="NBA23" s="9"/>
      <c r="NBF23" s="9"/>
      <c r="NBK23" s="9"/>
      <c r="NBP23" s="9"/>
      <c r="NBU23" s="9"/>
      <c r="NBZ23" s="9"/>
      <c r="NCE23" s="9"/>
      <c r="NCJ23" s="9"/>
      <c r="NCO23" s="9"/>
      <c r="NCT23" s="9"/>
      <c r="NCY23" s="9"/>
      <c r="NDD23" s="9"/>
      <c r="NDI23" s="9"/>
      <c r="NDN23" s="9"/>
      <c r="NDS23" s="9"/>
      <c r="NDX23" s="9"/>
      <c r="NEC23" s="9"/>
      <c r="NEH23" s="9"/>
      <c r="NEM23" s="9"/>
      <c r="NER23" s="9"/>
      <c r="NEW23" s="9"/>
      <c r="NFB23" s="9"/>
      <c r="NFG23" s="9"/>
      <c r="NFL23" s="9"/>
      <c r="NFQ23" s="9"/>
      <c r="NFV23" s="9"/>
      <c r="NGA23" s="9"/>
      <c r="NGF23" s="9"/>
      <c r="NGK23" s="9"/>
      <c r="NGP23" s="9"/>
      <c r="NGU23" s="9"/>
      <c r="NGZ23" s="9"/>
      <c r="NHE23" s="9"/>
      <c r="NHJ23" s="9"/>
      <c r="NHO23" s="9"/>
      <c r="NHT23" s="9"/>
      <c r="NHY23" s="9"/>
      <c r="NID23" s="9"/>
      <c r="NII23" s="9"/>
      <c r="NIN23" s="9"/>
      <c r="NIS23" s="9"/>
      <c r="NIX23" s="9"/>
      <c r="NJC23" s="9"/>
      <c r="NJH23" s="9"/>
      <c r="NJM23" s="9"/>
      <c r="NJR23" s="9"/>
      <c r="NJW23" s="9"/>
      <c r="NKB23" s="9"/>
      <c r="NKG23" s="9"/>
      <c r="NKL23" s="9"/>
      <c r="NKQ23" s="9"/>
      <c r="NKV23" s="9"/>
      <c r="NLA23" s="9"/>
      <c r="NLF23" s="9"/>
      <c r="NLK23" s="9"/>
      <c r="NLP23" s="9"/>
      <c r="NLU23" s="9"/>
      <c r="NLZ23" s="9"/>
      <c r="NME23" s="9"/>
      <c r="NMJ23" s="9"/>
      <c r="NMO23" s="9"/>
      <c r="NMT23" s="9"/>
      <c r="NMY23" s="9"/>
      <c r="NND23" s="9"/>
      <c r="NNI23" s="9"/>
      <c r="NNN23" s="9"/>
      <c r="NNS23" s="9"/>
      <c r="NNX23" s="9"/>
      <c r="NOC23" s="9"/>
      <c r="NOH23" s="9"/>
      <c r="NOM23" s="9"/>
      <c r="NOR23" s="9"/>
      <c r="NOW23" s="9"/>
      <c r="NPB23" s="9"/>
      <c r="NPG23" s="9"/>
      <c r="NPL23" s="9"/>
      <c r="NPQ23" s="9"/>
      <c r="NPV23" s="9"/>
      <c r="NQA23" s="9"/>
      <c r="NQF23" s="9"/>
      <c r="NQK23" s="9"/>
      <c r="NQP23" s="9"/>
      <c r="NQU23" s="9"/>
      <c r="NQZ23" s="9"/>
      <c r="NRE23" s="9"/>
      <c r="NRJ23" s="9"/>
      <c r="NRO23" s="9"/>
      <c r="NRT23" s="9"/>
      <c r="NRY23" s="9"/>
      <c r="NSD23" s="9"/>
      <c r="NSI23" s="9"/>
      <c r="NSN23" s="9"/>
      <c r="NSS23" s="9"/>
      <c r="NSX23" s="9"/>
      <c r="NTC23" s="9"/>
      <c r="NTH23" s="9"/>
      <c r="NTM23" s="9"/>
      <c r="NTR23" s="9"/>
      <c r="NTW23" s="9"/>
      <c r="NUB23" s="9"/>
      <c r="NUG23" s="9"/>
      <c r="NUL23" s="9"/>
      <c r="NUQ23" s="9"/>
      <c r="NUV23" s="9"/>
      <c r="NVA23" s="9"/>
      <c r="NVF23" s="9"/>
      <c r="NVK23" s="9"/>
      <c r="NVP23" s="9"/>
      <c r="NVU23" s="9"/>
      <c r="NVZ23" s="9"/>
      <c r="NWE23" s="9"/>
      <c r="NWJ23" s="9"/>
      <c r="NWO23" s="9"/>
      <c r="NWT23" s="9"/>
      <c r="NWY23" s="9"/>
      <c r="NXD23" s="9"/>
      <c r="NXI23" s="9"/>
      <c r="NXN23" s="9"/>
      <c r="NXS23" s="9"/>
      <c r="NXX23" s="9"/>
      <c r="NYC23" s="9"/>
      <c r="NYH23" s="9"/>
      <c r="NYM23" s="9"/>
      <c r="NYR23" s="9"/>
      <c r="NYW23" s="9"/>
      <c r="NZB23" s="9"/>
      <c r="NZG23" s="9"/>
      <c r="NZL23" s="9"/>
      <c r="NZQ23" s="9"/>
      <c r="NZV23" s="9"/>
      <c r="OAA23" s="9"/>
      <c r="OAF23" s="9"/>
      <c r="OAK23" s="9"/>
      <c r="OAP23" s="9"/>
      <c r="OAU23" s="9"/>
      <c r="OAZ23" s="9"/>
      <c r="OBE23" s="9"/>
      <c r="OBJ23" s="9"/>
      <c r="OBO23" s="9"/>
      <c r="OBT23" s="9"/>
      <c r="OBY23" s="9"/>
      <c r="OCD23" s="9"/>
      <c r="OCI23" s="9"/>
      <c r="OCN23" s="9"/>
      <c r="OCS23" s="9"/>
      <c r="OCX23" s="9"/>
      <c r="ODC23" s="9"/>
      <c r="ODH23" s="9"/>
      <c r="ODM23" s="9"/>
      <c r="ODR23" s="9"/>
      <c r="ODW23" s="9"/>
      <c r="OEB23" s="9"/>
      <c r="OEG23" s="9"/>
      <c r="OEL23" s="9"/>
      <c r="OEQ23" s="9"/>
      <c r="OEV23" s="9"/>
      <c r="OFA23" s="9"/>
      <c r="OFF23" s="9"/>
      <c r="OFK23" s="9"/>
      <c r="OFP23" s="9"/>
      <c r="OFU23" s="9"/>
      <c r="OFZ23" s="9"/>
      <c r="OGE23" s="9"/>
      <c r="OGJ23" s="9"/>
      <c r="OGO23" s="9"/>
      <c r="OGT23" s="9"/>
      <c r="OGY23" s="9"/>
      <c r="OHD23" s="9"/>
      <c r="OHI23" s="9"/>
      <c r="OHN23" s="9"/>
      <c r="OHS23" s="9"/>
      <c r="OHX23" s="9"/>
      <c r="OIC23" s="9"/>
      <c r="OIH23" s="9"/>
      <c r="OIM23" s="9"/>
      <c r="OIR23" s="9"/>
      <c r="OIW23" s="9"/>
      <c r="OJB23" s="9"/>
      <c r="OJG23" s="9"/>
      <c r="OJL23" s="9"/>
      <c r="OJQ23" s="9"/>
      <c r="OJV23" s="9"/>
      <c r="OKA23" s="9"/>
      <c r="OKF23" s="9"/>
      <c r="OKK23" s="9"/>
      <c r="OKP23" s="9"/>
      <c r="OKU23" s="9"/>
      <c r="OKZ23" s="9"/>
      <c r="OLE23" s="9"/>
      <c r="OLJ23" s="9"/>
      <c r="OLO23" s="9"/>
      <c r="OLT23" s="9"/>
      <c r="OLY23" s="9"/>
      <c r="OMD23" s="9"/>
      <c r="OMI23" s="9"/>
      <c r="OMN23" s="9"/>
      <c r="OMS23" s="9"/>
      <c r="OMX23" s="9"/>
      <c r="ONC23" s="9"/>
      <c r="ONH23" s="9"/>
      <c r="ONM23" s="9"/>
      <c r="ONR23" s="9"/>
      <c r="ONW23" s="9"/>
      <c r="OOB23" s="9"/>
      <c r="OOG23" s="9"/>
      <c r="OOL23" s="9"/>
      <c r="OOQ23" s="9"/>
      <c r="OOV23" s="9"/>
      <c r="OPA23" s="9"/>
      <c r="OPF23" s="9"/>
      <c r="OPK23" s="9"/>
      <c r="OPP23" s="9"/>
      <c r="OPU23" s="9"/>
      <c r="OPZ23" s="9"/>
      <c r="OQE23" s="9"/>
      <c r="OQJ23" s="9"/>
      <c r="OQO23" s="9"/>
      <c r="OQT23" s="9"/>
      <c r="OQY23" s="9"/>
      <c r="ORD23" s="9"/>
      <c r="ORI23" s="9"/>
      <c r="ORN23" s="9"/>
      <c r="ORS23" s="9"/>
      <c r="ORX23" s="9"/>
      <c r="OSC23" s="9"/>
      <c r="OSH23" s="9"/>
      <c r="OSM23" s="9"/>
      <c r="OSR23" s="9"/>
      <c r="OSW23" s="9"/>
      <c r="OTB23" s="9"/>
      <c r="OTG23" s="9"/>
      <c r="OTL23" s="9"/>
      <c r="OTQ23" s="9"/>
      <c r="OTV23" s="9"/>
      <c r="OUA23" s="9"/>
      <c r="OUF23" s="9"/>
      <c r="OUK23" s="9"/>
      <c r="OUP23" s="9"/>
      <c r="OUU23" s="9"/>
      <c r="OUZ23" s="9"/>
      <c r="OVE23" s="9"/>
      <c r="OVJ23" s="9"/>
      <c r="OVO23" s="9"/>
      <c r="OVT23" s="9"/>
      <c r="OVY23" s="9"/>
      <c r="OWD23" s="9"/>
      <c r="OWI23" s="9"/>
      <c r="OWN23" s="9"/>
      <c r="OWS23" s="9"/>
      <c r="OWX23" s="9"/>
      <c r="OXC23" s="9"/>
      <c r="OXH23" s="9"/>
      <c r="OXM23" s="9"/>
      <c r="OXR23" s="9"/>
      <c r="OXW23" s="9"/>
      <c r="OYB23" s="9"/>
      <c r="OYG23" s="9"/>
      <c r="OYL23" s="9"/>
      <c r="OYQ23" s="9"/>
      <c r="OYV23" s="9"/>
      <c r="OZA23" s="9"/>
      <c r="OZF23" s="9"/>
      <c r="OZK23" s="9"/>
      <c r="OZP23" s="9"/>
      <c r="OZU23" s="9"/>
      <c r="OZZ23" s="9"/>
      <c r="PAE23" s="9"/>
      <c r="PAJ23" s="9"/>
      <c r="PAO23" s="9"/>
      <c r="PAT23" s="9"/>
      <c r="PAY23" s="9"/>
      <c r="PBD23" s="9"/>
      <c r="PBI23" s="9"/>
      <c r="PBN23" s="9"/>
      <c r="PBS23" s="9"/>
      <c r="PBX23" s="9"/>
      <c r="PCC23" s="9"/>
      <c r="PCH23" s="9"/>
      <c r="PCM23" s="9"/>
      <c r="PCR23" s="9"/>
      <c r="PCW23" s="9"/>
      <c r="PDB23" s="9"/>
      <c r="PDG23" s="9"/>
      <c r="PDL23" s="9"/>
      <c r="PDQ23" s="9"/>
      <c r="PDV23" s="9"/>
      <c r="PEA23" s="9"/>
      <c r="PEF23" s="9"/>
      <c r="PEK23" s="9"/>
      <c r="PEP23" s="9"/>
      <c r="PEU23" s="9"/>
      <c r="PEZ23" s="9"/>
      <c r="PFE23" s="9"/>
      <c r="PFJ23" s="9"/>
      <c r="PFO23" s="9"/>
      <c r="PFT23" s="9"/>
      <c r="PFY23" s="9"/>
      <c r="PGD23" s="9"/>
      <c r="PGI23" s="9"/>
      <c r="PGN23" s="9"/>
      <c r="PGS23" s="9"/>
      <c r="PGX23" s="9"/>
      <c r="PHC23" s="9"/>
      <c r="PHH23" s="9"/>
      <c r="PHM23" s="9"/>
      <c r="PHR23" s="9"/>
      <c r="PHW23" s="9"/>
      <c r="PIB23" s="9"/>
      <c r="PIG23" s="9"/>
      <c r="PIL23" s="9"/>
      <c r="PIQ23" s="9"/>
      <c r="PIV23" s="9"/>
      <c r="PJA23" s="9"/>
      <c r="PJF23" s="9"/>
      <c r="PJK23" s="9"/>
      <c r="PJP23" s="9"/>
      <c r="PJU23" s="9"/>
      <c r="PJZ23" s="9"/>
      <c r="PKE23" s="9"/>
      <c r="PKJ23" s="9"/>
      <c r="PKO23" s="9"/>
      <c r="PKT23" s="9"/>
      <c r="PKY23" s="9"/>
      <c r="PLD23" s="9"/>
      <c r="PLI23" s="9"/>
      <c r="PLN23" s="9"/>
      <c r="PLS23" s="9"/>
      <c r="PLX23" s="9"/>
      <c r="PMC23" s="9"/>
      <c r="PMH23" s="9"/>
      <c r="PMM23" s="9"/>
      <c r="PMR23" s="9"/>
      <c r="PMW23" s="9"/>
      <c r="PNB23" s="9"/>
      <c r="PNG23" s="9"/>
      <c r="PNL23" s="9"/>
      <c r="PNQ23" s="9"/>
      <c r="PNV23" s="9"/>
      <c r="POA23" s="9"/>
      <c r="POF23" s="9"/>
      <c r="POK23" s="9"/>
      <c r="POP23" s="9"/>
      <c r="POU23" s="9"/>
      <c r="POZ23" s="9"/>
      <c r="PPE23" s="9"/>
      <c r="PPJ23" s="9"/>
      <c r="PPO23" s="9"/>
      <c r="PPT23" s="9"/>
      <c r="PPY23" s="9"/>
      <c r="PQD23" s="9"/>
      <c r="PQI23" s="9"/>
      <c r="PQN23" s="9"/>
      <c r="PQS23" s="9"/>
      <c r="PQX23" s="9"/>
      <c r="PRC23" s="9"/>
      <c r="PRH23" s="9"/>
      <c r="PRM23" s="9"/>
      <c r="PRR23" s="9"/>
      <c r="PRW23" s="9"/>
      <c r="PSB23" s="9"/>
      <c r="PSG23" s="9"/>
      <c r="PSL23" s="9"/>
      <c r="PSQ23" s="9"/>
      <c r="PSV23" s="9"/>
      <c r="PTA23" s="9"/>
      <c r="PTF23" s="9"/>
      <c r="PTK23" s="9"/>
      <c r="PTP23" s="9"/>
      <c r="PTU23" s="9"/>
      <c r="PTZ23" s="9"/>
      <c r="PUE23" s="9"/>
      <c r="PUJ23" s="9"/>
      <c r="PUO23" s="9"/>
      <c r="PUT23" s="9"/>
      <c r="PUY23" s="9"/>
      <c r="PVD23" s="9"/>
      <c r="PVI23" s="9"/>
      <c r="PVN23" s="9"/>
      <c r="PVS23" s="9"/>
      <c r="PVX23" s="9"/>
      <c r="PWC23" s="9"/>
      <c r="PWH23" s="9"/>
      <c r="PWM23" s="9"/>
      <c r="PWR23" s="9"/>
      <c r="PWW23" s="9"/>
      <c r="PXB23" s="9"/>
      <c r="PXG23" s="9"/>
      <c r="PXL23" s="9"/>
      <c r="PXQ23" s="9"/>
      <c r="PXV23" s="9"/>
      <c r="PYA23" s="9"/>
      <c r="PYF23" s="9"/>
      <c r="PYK23" s="9"/>
      <c r="PYP23" s="9"/>
      <c r="PYU23" s="9"/>
      <c r="PYZ23" s="9"/>
      <c r="PZE23" s="9"/>
      <c r="PZJ23" s="9"/>
      <c r="PZO23" s="9"/>
      <c r="PZT23" s="9"/>
      <c r="PZY23" s="9"/>
      <c r="QAD23" s="9"/>
      <c r="QAI23" s="9"/>
      <c r="QAN23" s="9"/>
      <c r="QAS23" s="9"/>
      <c r="QAX23" s="9"/>
      <c r="QBC23" s="9"/>
      <c r="QBH23" s="9"/>
      <c r="QBM23" s="9"/>
      <c r="QBR23" s="9"/>
      <c r="QBW23" s="9"/>
      <c r="QCB23" s="9"/>
      <c r="QCG23" s="9"/>
      <c r="QCL23" s="9"/>
      <c r="QCQ23" s="9"/>
      <c r="QCV23" s="9"/>
      <c r="QDA23" s="9"/>
      <c r="QDF23" s="9"/>
      <c r="QDK23" s="9"/>
      <c r="QDP23" s="9"/>
      <c r="QDU23" s="9"/>
      <c r="QDZ23" s="9"/>
      <c r="QEE23" s="9"/>
      <c r="QEJ23" s="9"/>
      <c r="QEO23" s="9"/>
      <c r="QET23" s="9"/>
      <c r="QEY23" s="9"/>
      <c r="QFD23" s="9"/>
      <c r="QFI23" s="9"/>
      <c r="QFN23" s="9"/>
      <c r="QFS23" s="9"/>
      <c r="QFX23" s="9"/>
      <c r="QGC23" s="9"/>
      <c r="QGH23" s="9"/>
      <c r="QGM23" s="9"/>
      <c r="QGR23" s="9"/>
      <c r="QGW23" s="9"/>
      <c r="QHB23" s="9"/>
      <c r="QHG23" s="9"/>
      <c r="QHL23" s="9"/>
      <c r="QHQ23" s="9"/>
      <c r="QHV23" s="9"/>
      <c r="QIA23" s="9"/>
      <c r="QIF23" s="9"/>
      <c r="QIK23" s="9"/>
      <c r="QIP23" s="9"/>
      <c r="QIU23" s="9"/>
      <c r="QIZ23" s="9"/>
      <c r="QJE23" s="9"/>
      <c r="QJJ23" s="9"/>
      <c r="QJO23" s="9"/>
      <c r="QJT23" s="9"/>
      <c r="QJY23" s="9"/>
      <c r="QKD23" s="9"/>
      <c r="QKI23" s="9"/>
      <c r="QKN23" s="9"/>
      <c r="QKS23" s="9"/>
      <c r="QKX23" s="9"/>
      <c r="QLC23" s="9"/>
      <c r="QLH23" s="9"/>
      <c r="QLM23" s="9"/>
      <c r="QLR23" s="9"/>
      <c r="QLW23" s="9"/>
      <c r="QMB23" s="9"/>
      <c r="QMG23" s="9"/>
      <c r="QML23" s="9"/>
      <c r="QMQ23" s="9"/>
      <c r="QMV23" s="9"/>
      <c r="QNA23" s="9"/>
      <c r="QNF23" s="9"/>
      <c r="QNK23" s="9"/>
      <c r="QNP23" s="9"/>
      <c r="QNU23" s="9"/>
      <c r="QNZ23" s="9"/>
      <c r="QOE23" s="9"/>
      <c r="QOJ23" s="9"/>
      <c r="QOO23" s="9"/>
      <c r="QOT23" s="9"/>
      <c r="QOY23" s="9"/>
      <c r="QPD23" s="9"/>
      <c r="QPI23" s="9"/>
      <c r="QPN23" s="9"/>
      <c r="QPS23" s="9"/>
      <c r="QPX23" s="9"/>
      <c r="QQC23" s="9"/>
      <c r="QQH23" s="9"/>
      <c r="QQM23" s="9"/>
      <c r="QQR23" s="9"/>
      <c r="QQW23" s="9"/>
      <c r="QRB23" s="9"/>
      <c r="QRG23" s="9"/>
      <c r="QRL23" s="9"/>
      <c r="QRQ23" s="9"/>
      <c r="QRV23" s="9"/>
      <c r="QSA23" s="9"/>
      <c r="QSF23" s="9"/>
      <c r="QSK23" s="9"/>
      <c r="QSP23" s="9"/>
      <c r="QSU23" s="9"/>
      <c r="QSZ23" s="9"/>
      <c r="QTE23" s="9"/>
      <c r="QTJ23" s="9"/>
      <c r="QTO23" s="9"/>
      <c r="QTT23" s="9"/>
      <c r="QTY23" s="9"/>
      <c r="QUD23" s="9"/>
      <c r="QUI23" s="9"/>
      <c r="QUN23" s="9"/>
      <c r="QUS23" s="9"/>
      <c r="QUX23" s="9"/>
      <c r="QVC23" s="9"/>
      <c r="QVH23" s="9"/>
      <c r="QVM23" s="9"/>
      <c r="QVR23" s="9"/>
      <c r="QVW23" s="9"/>
      <c r="QWB23" s="9"/>
      <c r="QWG23" s="9"/>
      <c r="QWL23" s="9"/>
      <c r="QWQ23" s="9"/>
      <c r="QWV23" s="9"/>
      <c r="QXA23" s="9"/>
      <c r="QXF23" s="9"/>
      <c r="QXK23" s="9"/>
      <c r="QXP23" s="9"/>
      <c r="QXU23" s="9"/>
      <c r="QXZ23" s="9"/>
      <c r="QYE23" s="9"/>
      <c r="QYJ23" s="9"/>
      <c r="QYO23" s="9"/>
      <c r="QYT23" s="9"/>
      <c r="QYY23" s="9"/>
      <c r="QZD23" s="9"/>
      <c r="QZI23" s="9"/>
      <c r="QZN23" s="9"/>
      <c r="QZS23" s="9"/>
      <c r="QZX23" s="9"/>
      <c r="RAC23" s="9"/>
      <c r="RAH23" s="9"/>
      <c r="RAM23" s="9"/>
      <c r="RAR23" s="9"/>
      <c r="RAW23" s="9"/>
      <c r="RBB23" s="9"/>
      <c r="RBG23" s="9"/>
      <c r="RBL23" s="9"/>
      <c r="RBQ23" s="9"/>
      <c r="RBV23" s="9"/>
      <c r="RCA23" s="9"/>
      <c r="RCF23" s="9"/>
      <c r="RCK23" s="9"/>
      <c r="RCP23" s="9"/>
      <c r="RCU23" s="9"/>
      <c r="RCZ23" s="9"/>
      <c r="RDE23" s="9"/>
      <c r="RDJ23" s="9"/>
      <c r="RDO23" s="9"/>
      <c r="RDT23" s="9"/>
      <c r="RDY23" s="9"/>
      <c r="RED23" s="9"/>
      <c r="REI23" s="9"/>
      <c r="REN23" s="9"/>
      <c r="RES23" s="9"/>
      <c r="REX23" s="9"/>
      <c r="RFC23" s="9"/>
      <c r="RFH23" s="9"/>
      <c r="RFM23" s="9"/>
      <c r="RFR23" s="9"/>
      <c r="RFW23" s="9"/>
      <c r="RGB23" s="9"/>
      <c r="RGG23" s="9"/>
      <c r="RGL23" s="9"/>
      <c r="RGQ23" s="9"/>
      <c r="RGV23" s="9"/>
      <c r="RHA23" s="9"/>
      <c r="RHF23" s="9"/>
      <c r="RHK23" s="9"/>
      <c r="RHP23" s="9"/>
      <c r="RHU23" s="9"/>
      <c r="RHZ23" s="9"/>
      <c r="RIE23" s="9"/>
      <c r="RIJ23" s="9"/>
      <c r="RIO23" s="9"/>
      <c r="RIT23" s="9"/>
      <c r="RIY23" s="9"/>
      <c r="RJD23" s="9"/>
      <c r="RJI23" s="9"/>
      <c r="RJN23" s="9"/>
      <c r="RJS23" s="9"/>
      <c r="RJX23" s="9"/>
      <c r="RKC23" s="9"/>
      <c r="RKH23" s="9"/>
      <c r="RKM23" s="9"/>
      <c r="RKR23" s="9"/>
      <c r="RKW23" s="9"/>
      <c r="RLB23" s="9"/>
      <c r="RLG23" s="9"/>
      <c r="RLL23" s="9"/>
      <c r="RLQ23" s="9"/>
      <c r="RLV23" s="9"/>
      <c r="RMA23" s="9"/>
      <c r="RMF23" s="9"/>
      <c r="RMK23" s="9"/>
      <c r="RMP23" s="9"/>
      <c r="RMU23" s="9"/>
      <c r="RMZ23" s="9"/>
      <c r="RNE23" s="9"/>
      <c r="RNJ23" s="9"/>
      <c r="RNO23" s="9"/>
      <c r="RNT23" s="9"/>
      <c r="RNY23" s="9"/>
      <c r="ROD23" s="9"/>
      <c r="ROI23" s="9"/>
      <c r="RON23" s="9"/>
      <c r="ROS23" s="9"/>
      <c r="ROX23" s="9"/>
      <c r="RPC23" s="9"/>
      <c r="RPH23" s="9"/>
      <c r="RPM23" s="9"/>
      <c r="RPR23" s="9"/>
      <c r="RPW23" s="9"/>
      <c r="RQB23" s="9"/>
      <c r="RQG23" s="9"/>
      <c r="RQL23" s="9"/>
      <c r="RQQ23" s="9"/>
      <c r="RQV23" s="9"/>
      <c r="RRA23" s="9"/>
      <c r="RRF23" s="9"/>
      <c r="RRK23" s="9"/>
      <c r="RRP23" s="9"/>
      <c r="RRU23" s="9"/>
      <c r="RRZ23" s="9"/>
      <c r="RSE23" s="9"/>
      <c r="RSJ23" s="9"/>
      <c r="RSO23" s="9"/>
      <c r="RST23" s="9"/>
      <c r="RSY23" s="9"/>
      <c r="RTD23" s="9"/>
      <c r="RTI23" s="9"/>
      <c r="RTN23" s="9"/>
      <c r="RTS23" s="9"/>
      <c r="RTX23" s="9"/>
      <c r="RUC23" s="9"/>
      <c r="RUH23" s="9"/>
      <c r="RUM23" s="9"/>
      <c r="RUR23" s="9"/>
      <c r="RUW23" s="9"/>
      <c r="RVB23" s="9"/>
      <c r="RVG23" s="9"/>
      <c r="RVL23" s="9"/>
      <c r="RVQ23" s="9"/>
      <c r="RVV23" s="9"/>
      <c r="RWA23" s="9"/>
      <c r="RWF23" s="9"/>
      <c r="RWK23" s="9"/>
      <c r="RWP23" s="9"/>
      <c r="RWU23" s="9"/>
      <c r="RWZ23" s="9"/>
      <c r="RXE23" s="9"/>
      <c r="RXJ23" s="9"/>
      <c r="RXO23" s="9"/>
      <c r="RXT23" s="9"/>
      <c r="RXY23" s="9"/>
      <c r="RYD23" s="9"/>
      <c r="RYI23" s="9"/>
      <c r="RYN23" s="9"/>
      <c r="RYS23" s="9"/>
      <c r="RYX23" s="9"/>
      <c r="RZC23" s="9"/>
      <c r="RZH23" s="9"/>
      <c r="RZM23" s="9"/>
      <c r="RZR23" s="9"/>
      <c r="RZW23" s="9"/>
      <c r="SAB23" s="9"/>
      <c r="SAG23" s="9"/>
      <c r="SAL23" s="9"/>
      <c r="SAQ23" s="9"/>
      <c r="SAV23" s="9"/>
      <c r="SBA23" s="9"/>
      <c r="SBF23" s="9"/>
      <c r="SBK23" s="9"/>
      <c r="SBP23" s="9"/>
      <c r="SBU23" s="9"/>
      <c r="SBZ23" s="9"/>
      <c r="SCE23" s="9"/>
      <c r="SCJ23" s="9"/>
      <c r="SCO23" s="9"/>
      <c r="SCT23" s="9"/>
      <c r="SCY23" s="9"/>
      <c r="SDD23" s="9"/>
      <c r="SDI23" s="9"/>
      <c r="SDN23" s="9"/>
      <c r="SDS23" s="9"/>
      <c r="SDX23" s="9"/>
      <c r="SEC23" s="9"/>
      <c r="SEH23" s="9"/>
      <c r="SEM23" s="9"/>
      <c r="SER23" s="9"/>
      <c r="SEW23" s="9"/>
      <c r="SFB23" s="9"/>
      <c r="SFG23" s="9"/>
      <c r="SFL23" s="9"/>
      <c r="SFQ23" s="9"/>
      <c r="SFV23" s="9"/>
      <c r="SGA23" s="9"/>
      <c r="SGF23" s="9"/>
      <c r="SGK23" s="9"/>
      <c r="SGP23" s="9"/>
      <c r="SGU23" s="9"/>
      <c r="SGZ23" s="9"/>
      <c r="SHE23" s="9"/>
      <c r="SHJ23" s="9"/>
      <c r="SHO23" s="9"/>
      <c r="SHT23" s="9"/>
      <c r="SHY23" s="9"/>
      <c r="SID23" s="9"/>
      <c r="SII23" s="9"/>
      <c r="SIN23" s="9"/>
      <c r="SIS23" s="9"/>
      <c r="SIX23" s="9"/>
      <c r="SJC23" s="9"/>
      <c r="SJH23" s="9"/>
      <c r="SJM23" s="9"/>
      <c r="SJR23" s="9"/>
      <c r="SJW23" s="9"/>
      <c r="SKB23" s="9"/>
      <c r="SKG23" s="9"/>
      <c r="SKL23" s="9"/>
      <c r="SKQ23" s="9"/>
      <c r="SKV23" s="9"/>
      <c r="SLA23" s="9"/>
      <c r="SLF23" s="9"/>
      <c r="SLK23" s="9"/>
      <c r="SLP23" s="9"/>
      <c r="SLU23" s="9"/>
      <c r="SLZ23" s="9"/>
      <c r="SME23" s="9"/>
      <c r="SMJ23" s="9"/>
      <c r="SMO23" s="9"/>
      <c r="SMT23" s="9"/>
      <c r="SMY23" s="9"/>
      <c r="SND23" s="9"/>
      <c r="SNI23" s="9"/>
      <c r="SNN23" s="9"/>
      <c r="SNS23" s="9"/>
      <c r="SNX23" s="9"/>
      <c r="SOC23" s="9"/>
      <c r="SOH23" s="9"/>
      <c r="SOM23" s="9"/>
      <c r="SOR23" s="9"/>
      <c r="SOW23" s="9"/>
      <c r="SPB23" s="9"/>
      <c r="SPG23" s="9"/>
      <c r="SPL23" s="9"/>
      <c r="SPQ23" s="9"/>
      <c r="SPV23" s="9"/>
      <c r="SQA23" s="9"/>
      <c r="SQF23" s="9"/>
      <c r="SQK23" s="9"/>
      <c r="SQP23" s="9"/>
      <c r="SQU23" s="9"/>
      <c r="SQZ23" s="9"/>
      <c r="SRE23" s="9"/>
      <c r="SRJ23" s="9"/>
      <c r="SRO23" s="9"/>
      <c r="SRT23" s="9"/>
      <c r="SRY23" s="9"/>
      <c r="SSD23" s="9"/>
      <c r="SSI23" s="9"/>
      <c r="SSN23" s="9"/>
      <c r="SSS23" s="9"/>
      <c r="SSX23" s="9"/>
      <c r="STC23" s="9"/>
      <c r="STH23" s="9"/>
      <c r="STM23" s="9"/>
      <c r="STR23" s="9"/>
      <c r="STW23" s="9"/>
      <c r="SUB23" s="9"/>
      <c r="SUG23" s="9"/>
      <c r="SUL23" s="9"/>
      <c r="SUQ23" s="9"/>
      <c r="SUV23" s="9"/>
      <c r="SVA23" s="9"/>
      <c r="SVF23" s="9"/>
      <c r="SVK23" s="9"/>
      <c r="SVP23" s="9"/>
      <c r="SVU23" s="9"/>
      <c r="SVZ23" s="9"/>
      <c r="SWE23" s="9"/>
      <c r="SWJ23" s="9"/>
      <c r="SWO23" s="9"/>
      <c r="SWT23" s="9"/>
      <c r="SWY23" s="9"/>
      <c r="SXD23" s="9"/>
      <c r="SXI23" s="9"/>
      <c r="SXN23" s="9"/>
      <c r="SXS23" s="9"/>
      <c r="SXX23" s="9"/>
      <c r="SYC23" s="9"/>
      <c r="SYH23" s="9"/>
      <c r="SYM23" s="9"/>
      <c r="SYR23" s="9"/>
      <c r="SYW23" s="9"/>
      <c r="SZB23" s="9"/>
      <c r="SZG23" s="9"/>
      <c r="SZL23" s="9"/>
      <c r="SZQ23" s="9"/>
      <c r="SZV23" s="9"/>
      <c r="TAA23" s="9"/>
      <c r="TAF23" s="9"/>
      <c r="TAK23" s="9"/>
      <c r="TAP23" s="9"/>
      <c r="TAU23" s="9"/>
      <c r="TAZ23" s="9"/>
      <c r="TBE23" s="9"/>
      <c r="TBJ23" s="9"/>
      <c r="TBO23" s="9"/>
      <c r="TBT23" s="9"/>
      <c r="TBY23" s="9"/>
      <c r="TCD23" s="9"/>
      <c r="TCI23" s="9"/>
      <c r="TCN23" s="9"/>
      <c r="TCS23" s="9"/>
      <c r="TCX23" s="9"/>
      <c r="TDC23" s="9"/>
      <c r="TDH23" s="9"/>
      <c r="TDM23" s="9"/>
      <c r="TDR23" s="9"/>
      <c r="TDW23" s="9"/>
      <c r="TEB23" s="9"/>
      <c r="TEG23" s="9"/>
      <c r="TEL23" s="9"/>
      <c r="TEQ23" s="9"/>
      <c r="TEV23" s="9"/>
      <c r="TFA23" s="9"/>
      <c r="TFF23" s="9"/>
      <c r="TFK23" s="9"/>
      <c r="TFP23" s="9"/>
      <c r="TFU23" s="9"/>
      <c r="TFZ23" s="9"/>
      <c r="TGE23" s="9"/>
      <c r="TGJ23" s="9"/>
      <c r="TGO23" s="9"/>
      <c r="TGT23" s="9"/>
      <c r="TGY23" s="9"/>
      <c r="THD23" s="9"/>
      <c r="THI23" s="9"/>
      <c r="THN23" s="9"/>
      <c r="THS23" s="9"/>
      <c r="THX23" s="9"/>
      <c r="TIC23" s="9"/>
      <c r="TIH23" s="9"/>
      <c r="TIM23" s="9"/>
      <c r="TIR23" s="9"/>
      <c r="TIW23" s="9"/>
      <c r="TJB23" s="9"/>
      <c r="TJG23" s="9"/>
      <c r="TJL23" s="9"/>
      <c r="TJQ23" s="9"/>
      <c r="TJV23" s="9"/>
      <c r="TKA23" s="9"/>
      <c r="TKF23" s="9"/>
      <c r="TKK23" s="9"/>
      <c r="TKP23" s="9"/>
      <c r="TKU23" s="9"/>
      <c r="TKZ23" s="9"/>
      <c r="TLE23" s="9"/>
      <c r="TLJ23" s="9"/>
      <c r="TLO23" s="9"/>
      <c r="TLT23" s="9"/>
      <c r="TLY23" s="9"/>
      <c r="TMD23" s="9"/>
      <c r="TMI23" s="9"/>
      <c r="TMN23" s="9"/>
      <c r="TMS23" s="9"/>
      <c r="TMX23" s="9"/>
      <c r="TNC23" s="9"/>
      <c r="TNH23" s="9"/>
      <c r="TNM23" s="9"/>
      <c r="TNR23" s="9"/>
      <c r="TNW23" s="9"/>
      <c r="TOB23" s="9"/>
      <c r="TOG23" s="9"/>
      <c r="TOL23" s="9"/>
      <c r="TOQ23" s="9"/>
      <c r="TOV23" s="9"/>
      <c r="TPA23" s="9"/>
      <c r="TPF23" s="9"/>
      <c r="TPK23" s="9"/>
      <c r="TPP23" s="9"/>
      <c r="TPU23" s="9"/>
      <c r="TPZ23" s="9"/>
      <c r="TQE23" s="9"/>
      <c r="TQJ23" s="9"/>
      <c r="TQO23" s="9"/>
      <c r="TQT23" s="9"/>
      <c r="TQY23" s="9"/>
      <c r="TRD23" s="9"/>
      <c r="TRI23" s="9"/>
      <c r="TRN23" s="9"/>
      <c r="TRS23" s="9"/>
      <c r="TRX23" s="9"/>
      <c r="TSC23" s="9"/>
      <c r="TSH23" s="9"/>
      <c r="TSM23" s="9"/>
      <c r="TSR23" s="9"/>
      <c r="TSW23" s="9"/>
      <c r="TTB23" s="9"/>
      <c r="TTG23" s="9"/>
      <c r="TTL23" s="9"/>
      <c r="TTQ23" s="9"/>
      <c r="TTV23" s="9"/>
      <c r="TUA23" s="9"/>
      <c r="TUF23" s="9"/>
      <c r="TUK23" s="9"/>
      <c r="TUP23" s="9"/>
      <c r="TUU23" s="9"/>
      <c r="TUZ23" s="9"/>
      <c r="TVE23" s="9"/>
      <c r="TVJ23" s="9"/>
      <c r="TVO23" s="9"/>
      <c r="TVT23" s="9"/>
      <c r="TVY23" s="9"/>
      <c r="TWD23" s="9"/>
      <c r="TWI23" s="9"/>
      <c r="TWN23" s="9"/>
      <c r="TWS23" s="9"/>
      <c r="TWX23" s="9"/>
      <c r="TXC23" s="9"/>
      <c r="TXH23" s="9"/>
      <c r="TXM23" s="9"/>
      <c r="TXR23" s="9"/>
      <c r="TXW23" s="9"/>
      <c r="TYB23" s="9"/>
      <c r="TYG23" s="9"/>
      <c r="TYL23" s="9"/>
      <c r="TYQ23" s="9"/>
      <c r="TYV23" s="9"/>
      <c r="TZA23" s="9"/>
      <c r="TZF23" s="9"/>
      <c r="TZK23" s="9"/>
      <c r="TZP23" s="9"/>
      <c r="TZU23" s="9"/>
      <c r="TZZ23" s="9"/>
      <c r="UAE23" s="9"/>
      <c r="UAJ23" s="9"/>
      <c r="UAO23" s="9"/>
      <c r="UAT23" s="9"/>
      <c r="UAY23" s="9"/>
      <c r="UBD23" s="9"/>
      <c r="UBI23" s="9"/>
      <c r="UBN23" s="9"/>
      <c r="UBS23" s="9"/>
      <c r="UBX23" s="9"/>
      <c r="UCC23" s="9"/>
      <c r="UCH23" s="9"/>
      <c r="UCM23" s="9"/>
      <c r="UCR23" s="9"/>
      <c r="UCW23" s="9"/>
      <c r="UDB23" s="9"/>
      <c r="UDG23" s="9"/>
      <c r="UDL23" s="9"/>
      <c r="UDQ23" s="9"/>
      <c r="UDV23" s="9"/>
      <c r="UEA23" s="9"/>
      <c r="UEF23" s="9"/>
      <c r="UEK23" s="9"/>
      <c r="UEP23" s="9"/>
      <c r="UEU23" s="9"/>
      <c r="UEZ23" s="9"/>
      <c r="UFE23" s="9"/>
      <c r="UFJ23" s="9"/>
      <c r="UFO23" s="9"/>
      <c r="UFT23" s="9"/>
      <c r="UFY23" s="9"/>
      <c r="UGD23" s="9"/>
      <c r="UGI23" s="9"/>
      <c r="UGN23" s="9"/>
      <c r="UGS23" s="9"/>
      <c r="UGX23" s="9"/>
      <c r="UHC23" s="9"/>
      <c r="UHH23" s="9"/>
      <c r="UHM23" s="9"/>
      <c r="UHR23" s="9"/>
      <c r="UHW23" s="9"/>
      <c r="UIB23" s="9"/>
      <c r="UIG23" s="9"/>
      <c r="UIL23" s="9"/>
      <c r="UIQ23" s="9"/>
      <c r="UIV23" s="9"/>
      <c r="UJA23" s="9"/>
      <c r="UJF23" s="9"/>
      <c r="UJK23" s="9"/>
      <c r="UJP23" s="9"/>
      <c r="UJU23" s="9"/>
      <c r="UJZ23" s="9"/>
      <c r="UKE23" s="9"/>
      <c r="UKJ23" s="9"/>
      <c r="UKO23" s="9"/>
      <c r="UKT23" s="9"/>
      <c r="UKY23" s="9"/>
      <c r="ULD23" s="9"/>
      <c r="ULI23" s="9"/>
      <c r="ULN23" s="9"/>
      <c r="ULS23" s="9"/>
      <c r="ULX23" s="9"/>
      <c r="UMC23" s="9"/>
      <c r="UMH23" s="9"/>
      <c r="UMM23" s="9"/>
      <c r="UMR23" s="9"/>
      <c r="UMW23" s="9"/>
      <c r="UNB23" s="9"/>
      <c r="UNG23" s="9"/>
      <c r="UNL23" s="9"/>
      <c r="UNQ23" s="9"/>
      <c r="UNV23" s="9"/>
      <c r="UOA23" s="9"/>
      <c r="UOF23" s="9"/>
      <c r="UOK23" s="9"/>
      <c r="UOP23" s="9"/>
      <c r="UOU23" s="9"/>
      <c r="UOZ23" s="9"/>
      <c r="UPE23" s="9"/>
      <c r="UPJ23" s="9"/>
      <c r="UPO23" s="9"/>
      <c r="UPT23" s="9"/>
      <c r="UPY23" s="9"/>
      <c r="UQD23" s="9"/>
      <c r="UQI23" s="9"/>
      <c r="UQN23" s="9"/>
      <c r="UQS23" s="9"/>
      <c r="UQX23" s="9"/>
      <c r="URC23" s="9"/>
      <c r="URH23" s="9"/>
      <c r="URM23" s="9"/>
      <c r="URR23" s="9"/>
      <c r="URW23" s="9"/>
      <c r="USB23" s="9"/>
      <c r="USG23" s="9"/>
      <c r="USL23" s="9"/>
      <c r="USQ23" s="9"/>
      <c r="USV23" s="9"/>
      <c r="UTA23" s="9"/>
      <c r="UTF23" s="9"/>
      <c r="UTK23" s="9"/>
      <c r="UTP23" s="9"/>
      <c r="UTU23" s="9"/>
      <c r="UTZ23" s="9"/>
      <c r="UUE23" s="9"/>
      <c r="UUJ23" s="9"/>
      <c r="UUO23" s="9"/>
      <c r="UUT23" s="9"/>
      <c r="UUY23" s="9"/>
      <c r="UVD23" s="9"/>
      <c r="UVI23" s="9"/>
      <c r="UVN23" s="9"/>
      <c r="UVS23" s="9"/>
      <c r="UVX23" s="9"/>
      <c r="UWC23" s="9"/>
      <c r="UWH23" s="9"/>
      <c r="UWM23" s="9"/>
      <c r="UWR23" s="9"/>
      <c r="UWW23" s="9"/>
      <c r="UXB23" s="9"/>
      <c r="UXG23" s="9"/>
      <c r="UXL23" s="9"/>
      <c r="UXQ23" s="9"/>
      <c r="UXV23" s="9"/>
      <c r="UYA23" s="9"/>
      <c r="UYF23" s="9"/>
      <c r="UYK23" s="9"/>
      <c r="UYP23" s="9"/>
      <c r="UYU23" s="9"/>
      <c r="UYZ23" s="9"/>
      <c r="UZE23" s="9"/>
      <c r="UZJ23" s="9"/>
      <c r="UZO23" s="9"/>
      <c r="UZT23" s="9"/>
      <c r="UZY23" s="9"/>
      <c r="VAD23" s="9"/>
      <c r="VAI23" s="9"/>
      <c r="VAN23" s="9"/>
      <c r="VAS23" s="9"/>
      <c r="VAX23" s="9"/>
      <c r="VBC23" s="9"/>
      <c r="VBH23" s="9"/>
      <c r="VBM23" s="9"/>
      <c r="VBR23" s="9"/>
      <c r="VBW23" s="9"/>
      <c r="VCB23" s="9"/>
      <c r="VCG23" s="9"/>
      <c r="VCL23" s="9"/>
      <c r="VCQ23" s="9"/>
      <c r="VCV23" s="9"/>
      <c r="VDA23" s="9"/>
      <c r="VDF23" s="9"/>
      <c r="VDK23" s="9"/>
      <c r="VDP23" s="9"/>
      <c r="VDU23" s="9"/>
      <c r="VDZ23" s="9"/>
      <c r="VEE23" s="9"/>
      <c r="VEJ23" s="9"/>
      <c r="VEO23" s="9"/>
      <c r="VET23" s="9"/>
      <c r="VEY23" s="9"/>
      <c r="VFD23" s="9"/>
      <c r="VFI23" s="9"/>
      <c r="VFN23" s="9"/>
      <c r="VFS23" s="9"/>
      <c r="VFX23" s="9"/>
      <c r="VGC23" s="9"/>
      <c r="VGH23" s="9"/>
      <c r="VGM23" s="9"/>
      <c r="VGR23" s="9"/>
      <c r="VGW23" s="9"/>
      <c r="VHB23" s="9"/>
      <c r="VHG23" s="9"/>
      <c r="VHL23" s="9"/>
      <c r="VHQ23" s="9"/>
      <c r="VHV23" s="9"/>
      <c r="VIA23" s="9"/>
      <c r="VIF23" s="9"/>
      <c r="VIK23" s="9"/>
      <c r="VIP23" s="9"/>
      <c r="VIU23" s="9"/>
      <c r="VIZ23" s="9"/>
      <c r="VJE23" s="9"/>
      <c r="VJJ23" s="9"/>
      <c r="VJO23" s="9"/>
      <c r="VJT23" s="9"/>
      <c r="VJY23" s="9"/>
      <c r="VKD23" s="9"/>
      <c r="VKI23" s="9"/>
      <c r="VKN23" s="9"/>
      <c r="VKS23" s="9"/>
      <c r="VKX23" s="9"/>
      <c r="VLC23" s="9"/>
      <c r="VLH23" s="9"/>
      <c r="VLM23" s="9"/>
      <c r="VLR23" s="9"/>
      <c r="VLW23" s="9"/>
      <c r="VMB23" s="9"/>
      <c r="VMG23" s="9"/>
      <c r="VML23" s="9"/>
      <c r="VMQ23" s="9"/>
      <c r="VMV23" s="9"/>
      <c r="VNA23" s="9"/>
      <c r="VNF23" s="9"/>
      <c r="VNK23" s="9"/>
      <c r="VNP23" s="9"/>
      <c r="VNU23" s="9"/>
      <c r="VNZ23" s="9"/>
      <c r="VOE23" s="9"/>
      <c r="VOJ23" s="9"/>
      <c r="VOO23" s="9"/>
      <c r="VOT23" s="9"/>
      <c r="VOY23" s="9"/>
      <c r="VPD23" s="9"/>
      <c r="VPI23" s="9"/>
      <c r="VPN23" s="9"/>
      <c r="VPS23" s="9"/>
      <c r="VPX23" s="9"/>
      <c r="VQC23" s="9"/>
      <c r="VQH23" s="9"/>
      <c r="VQM23" s="9"/>
      <c r="VQR23" s="9"/>
      <c r="VQW23" s="9"/>
      <c r="VRB23" s="9"/>
      <c r="VRG23" s="9"/>
      <c r="VRL23" s="9"/>
      <c r="VRQ23" s="9"/>
      <c r="VRV23" s="9"/>
      <c r="VSA23" s="9"/>
      <c r="VSF23" s="9"/>
      <c r="VSK23" s="9"/>
      <c r="VSP23" s="9"/>
      <c r="VSU23" s="9"/>
      <c r="VSZ23" s="9"/>
      <c r="VTE23" s="9"/>
      <c r="VTJ23" s="9"/>
      <c r="VTO23" s="9"/>
      <c r="VTT23" s="9"/>
      <c r="VTY23" s="9"/>
      <c r="VUD23" s="9"/>
      <c r="VUI23" s="9"/>
      <c r="VUN23" s="9"/>
      <c r="VUS23" s="9"/>
      <c r="VUX23" s="9"/>
      <c r="VVC23" s="9"/>
      <c r="VVH23" s="9"/>
      <c r="VVM23" s="9"/>
      <c r="VVR23" s="9"/>
      <c r="VVW23" s="9"/>
      <c r="VWB23" s="9"/>
      <c r="VWG23" s="9"/>
      <c r="VWL23" s="9"/>
      <c r="VWQ23" s="9"/>
      <c r="VWV23" s="9"/>
      <c r="VXA23" s="9"/>
      <c r="VXF23" s="9"/>
      <c r="VXK23" s="9"/>
      <c r="VXP23" s="9"/>
      <c r="VXU23" s="9"/>
      <c r="VXZ23" s="9"/>
      <c r="VYE23" s="9"/>
      <c r="VYJ23" s="9"/>
      <c r="VYO23" s="9"/>
      <c r="VYT23" s="9"/>
      <c r="VYY23" s="9"/>
      <c r="VZD23" s="9"/>
      <c r="VZI23" s="9"/>
      <c r="VZN23" s="9"/>
      <c r="VZS23" s="9"/>
      <c r="VZX23" s="9"/>
      <c r="WAC23" s="9"/>
      <c r="WAH23" s="9"/>
      <c r="WAM23" s="9"/>
      <c r="WAR23" s="9"/>
      <c r="WAW23" s="9"/>
      <c r="WBB23" s="9"/>
      <c r="WBG23" s="9"/>
      <c r="WBL23" s="9"/>
      <c r="WBQ23" s="9"/>
      <c r="WBV23" s="9"/>
      <c r="WCA23" s="9"/>
      <c r="WCF23" s="9"/>
      <c r="WCK23" s="9"/>
      <c r="WCP23" s="9"/>
      <c r="WCU23" s="9"/>
      <c r="WCZ23" s="9"/>
      <c r="WDE23" s="9"/>
      <c r="WDJ23" s="9"/>
      <c r="WDO23" s="9"/>
      <c r="WDT23" s="9"/>
      <c r="WDY23" s="9"/>
      <c r="WED23" s="9"/>
      <c r="WEI23" s="9"/>
      <c r="WEN23" s="9"/>
      <c r="WES23" s="9"/>
      <c r="WEX23" s="9"/>
      <c r="WFC23" s="9"/>
      <c r="WFH23" s="9"/>
      <c r="WFM23" s="9"/>
      <c r="WFR23" s="9"/>
      <c r="WFW23" s="9"/>
      <c r="WGB23" s="9"/>
      <c r="WGG23" s="9"/>
      <c r="WGL23" s="9"/>
      <c r="WGQ23" s="9"/>
      <c r="WGV23" s="9"/>
      <c r="WHA23" s="9"/>
      <c r="WHF23" s="9"/>
      <c r="WHK23" s="9"/>
      <c r="WHP23" s="9"/>
      <c r="WHU23" s="9"/>
      <c r="WHZ23" s="9"/>
      <c r="WIE23" s="9"/>
      <c r="WIJ23" s="9"/>
      <c r="WIO23" s="9"/>
      <c r="WIT23" s="9"/>
      <c r="WIY23" s="9"/>
      <c r="WJD23" s="9"/>
      <c r="WJI23" s="9"/>
      <c r="WJN23" s="9"/>
      <c r="WJS23" s="9"/>
      <c r="WJX23" s="9"/>
      <c r="WKC23" s="9"/>
      <c r="WKH23" s="9"/>
      <c r="WKM23" s="9"/>
      <c r="WKR23" s="9"/>
      <c r="WKW23" s="9"/>
      <c r="WLB23" s="9"/>
      <c r="WLG23" s="9"/>
      <c r="WLL23" s="9"/>
      <c r="WLQ23" s="9"/>
      <c r="WLV23" s="9"/>
      <c r="WMA23" s="9"/>
      <c r="WMF23" s="9"/>
      <c r="WMK23" s="9"/>
      <c r="WMP23" s="9"/>
      <c r="WMU23" s="9"/>
      <c r="WMZ23" s="9"/>
      <c r="WNE23" s="9"/>
      <c r="WNJ23" s="9"/>
      <c r="WNO23" s="9"/>
      <c r="WNT23" s="9"/>
      <c r="WNY23" s="9"/>
      <c r="WOD23" s="9"/>
      <c r="WOI23" s="9"/>
      <c r="WON23" s="9"/>
      <c r="WOS23" s="9"/>
      <c r="WOX23" s="9"/>
      <c r="WPC23" s="9"/>
      <c r="WPH23" s="9"/>
      <c r="WPM23" s="9"/>
      <c r="WPR23" s="9"/>
      <c r="WPW23" s="9"/>
      <c r="WQB23" s="9"/>
      <c r="WQG23" s="9"/>
      <c r="WQL23" s="9"/>
      <c r="WQQ23" s="9"/>
      <c r="WQV23" s="9"/>
      <c r="WRA23" s="9"/>
      <c r="WRF23" s="9"/>
      <c r="WRK23" s="9"/>
      <c r="WRP23" s="9"/>
      <c r="WRU23" s="9"/>
      <c r="WRZ23" s="9"/>
      <c r="WSE23" s="9"/>
      <c r="WSJ23" s="9"/>
      <c r="WSO23" s="9"/>
      <c r="WST23" s="9"/>
      <c r="WSY23" s="9"/>
      <c r="WTD23" s="9"/>
      <c r="WTI23" s="9"/>
      <c r="WTN23" s="9"/>
      <c r="WTS23" s="9"/>
      <c r="WTX23" s="9"/>
      <c r="WUC23" s="9"/>
      <c r="WUH23" s="9"/>
      <c r="WUM23" s="9"/>
      <c r="WUR23" s="9"/>
      <c r="WUW23" s="9"/>
      <c r="WVB23" s="9"/>
      <c r="WVG23" s="9"/>
      <c r="WVL23" s="9"/>
      <c r="WVQ23" s="9"/>
      <c r="WVV23" s="9"/>
      <c r="WWA23" s="9"/>
      <c r="WWF23" s="9"/>
      <c r="WWK23" s="9"/>
      <c r="WWP23" s="9"/>
      <c r="WWU23" s="9"/>
      <c r="WWZ23" s="9"/>
      <c r="WXE23" s="9"/>
      <c r="WXJ23" s="9"/>
      <c r="WXO23" s="9"/>
      <c r="WXT23" s="9"/>
      <c r="WXY23" s="9"/>
      <c r="WYD23" s="9"/>
      <c r="WYI23" s="9"/>
      <c r="WYN23" s="9"/>
      <c r="WYS23" s="9"/>
      <c r="WYX23" s="9"/>
      <c r="WZC23" s="9"/>
      <c r="WZH23" s="9"/>
      <c r="WZM23" s="9"/>
      <c r="WZR23" s="9"/>
      <c r="WZW23" s="9"/>
      <c r="XAB23" s="9"/>
      <c r="XAG23" s="9"/>
      <c r="XAL23" s="9"/>
      <c r="XAQ23" s="9"/>
      <c r="XAV23" s="9"/>
      <c r="XBA23" s="9"/>
      <c r="XBF23" s="9"/>
      <c r="XBK23" s="9"/>
      <c r="XBP23" s="9"/>
      <c r="XBU23" s="9"/>
      <c r="XBZ23" s="9"/>
      <c r="XCE23" s="9"/>
      <c r="XCJ23" s="9"/>
      <c r="XCO23" s="9"/>
      <c r="XCT23" s="9"/>
      <c r="XCY23" s="9"/>
      <c r="XDD23" s="9"/>
      <c r="XDI23" s="9"/>
      <c r="XDN23" s="9"/>
      <c r="XDS23" s="9"/>
      <c r="XDX23" s="9"/>
      <c r="XEC23" s="9"/>
      <c r="XEH23" s="9"/>
      <c r="XEM23" s="9"/>
      <c r="XER23" s="9"/>
      <c r="XEW23" s="9"/>
    </row>
    <row r="24" spans="1:1022 1027:2047 2052:3072 3077:4092 4097:5117 5122:6142 6147:7167 7172:8192 8197:9212 9217:10237 10242:11262 11267:12287 12292:13312 13317:14332 14337:15357 15362:16377" s="89" customFormat="1" ht="19.899999999999999" customHeight="1" x14ac:dyDescent="0.25">
      <c r="A24" s="128" t="s">
        <v>827</v>
      </c>
      <c r="B24" s="179">
        <v>2021</v>
      </c>
      <c r="C24" s="179">
        <v>2020</v>
      </c>
      <c r="D24" s="179">
        <v>2019</v>
      </c>
      <c r="E24" s="179">
        <v>2018</v>
      </c>
      <c r="F24" s="9"/>
      <c r="G24" s="9"/>
      <c r="L24" s="9"/>
      <c r="Q24" s="9"/>
      <c r="V24" s="9"/>
      <c r="AA24" s="9"/>
      <c r="AF24" s="9"/>
      <c r="AK24" s="9"/>
      <c r="AP24" s="9"/>
      <c r="AU24" s="9"/>
      <c r="AZ24" s="9"/>
      <c r="BE24" s="9"/>
      <c r="BJ24" s="9"/>
      <c r="BO24" s="9"/>
      <c r="BT24" s="9"/>
      <c r="BY24" s="9"/>
      <c r="CD24" s="9"/>
      <c r="CI24" s="9"/>
      <c r="CN24" s="9"/>
      <c r="CS24" s="9"/>
      <c r="CX24" s="9"/>
      <c r="DC24" s="9"/>
      <c r="DH24" s="9"/>
      <c r="DM24" s="9"/>
      <c r="DR24" s="9"/>
      <c r="DW24" s="9"/>
      <c r="EB24" s="9"/>
      <c r="EG24" s="9"/>
      <c r="EL24" s="9"/>
      <c r="EQ24" s="9"/>
      <c r="EV24" s="9"/>
      <c r="FA24" s="9"/>
      <c r="FF24" s="9"/>
      <c r="FK24" s="9"/>
      <c r="FP24" s="9"/>
      <c r="FU24" s="9"/>
      <c r="FZ24" s="9"/>
      <c r="GE24" s="9"/>
      <c r="GJ24" s="9"/>
      <c r="GO24" s="9"/>
      <c r="GT24" s="9"/>
      <c r="GY24" s="9"/>
      <c r="HD24" s="9"/>
      <c r="HI24" s="9"/>
      <c r="HN24" s="9"/>
      <c r="HS24" s="9"/>
      <c r="HX24" s="9"/>
      <c r="IC24" s="9"/>
      <c r="IH24" s="9"/>
      <c r="IM24" s="9"/>
      <c r="IR24" s="9"/>
      <c r="IW24" s="9"/>
      <c r="JB24" s="9"/>
      <c r="JG24" s="9"/>
      <c r="JL24" s="9"/>
      <c r="JQ24" s="9"/>
      <c r="JV24" s="9"/>
      <c r="KA24" s="9"/>
      <c r="KF24" s="9"/>
      <c r="KK24" s="9"/>
      <c r="KP24" s="9"/>
      <c r="KU24" s="9"/>
      <c r="KZ24" s="9"/>
      <c r="LE24" s="9"/>
      <c r="LJ24" s="9"/>
      <c r="LO24" s="9"/>
      <c r="LT24" s="9"/>
      <c r="LY24" s="9"/>
      <c r="MD24" s="9"/>
      <c r="MI24" s="9"/>
      <c r="MN24" s="9"/>
      <c r="MS24" s="9"/>
      <c r="MX24" s="9"/>
      <c r="NC24" s="9"/>
      <c r="NH24" s="9"/>
      <c r="NM24" s="9"/>
      <c r="NR24" s="9"/>
      <c r="NW24" s="9"/>
      <c r="OB24" s="9"/>
      <c r="OG24" s="9"/>
      <c r="OL24" s="9"/>
      <c r="OQ24" s="9"/>
      <c r="OV24" s="9"/>
      <c r="PA24" s="9"/>
      <c r="PF24" s="9"/>
      <c r="PK24" s="9"/>
      <c r="PP24" s="9"/>
      <c r="PU24" s="9"/>
      <c r="PZ24" s="9"/>
      <c r="QE24" s="9"/>
      <c r="QJ24" s="9"/>
      <c r="QO24" s="9"/>
      <c r="QT24" s="9"/>
      <c r="QY24" s="9"/>
      <c r="RD24" s="9"/>
      <c r="RI24" s="9"/>
      <c r="RN24" s="9"/>
      <c r="RS24" s="9"/>
      <c r="RX24" s="9"/>
      <c r="SC24" s="9"/>
      <c r="SH24" s="9"/>
      <c r="SM24" s="9"/>
      <c r="SR24" s="9"/>
      <c r="SW24" s="9"/>
      <c r="TB24" s="9"/>
      <c r="TG24" s="9"/>
      <c r="TL24" s="9"/>
      <c r="TQ24" s="9"/>
      <c r="TV24" s="9"/>
      <c r="UA24" s="9"/>
      <c r="UF24" s="9"/>
      <c r="UK24" s="9"/>
      <c r="UP24" s="9"/>
      <c r="UU24" s="9"/>
      <c r="UZ24" s="9"/>
      <c r="VE24" s="9"/>
      <c r="VJ24" s="9"/>
      <c r="VO24" s="9"/>
      <c r="VT24" s="9"/>
      <c r="VY24" s="9"/>
      <c r="WD24" s="9"/>
      <c r="WI24" s="9"/>
      <c r="WN24" s="9"/>
      <c r="WS24" s="9"/>
      <c r="WX24" s="9"/>
      <c r="XC24" s="9"/>
      <c r="XH24" s="9"/>
      <c r="XM24" s="9"/>
      <c r="XR24" s="9"/>
      <c r="XW24" s="9"/>
      <c r="YB24" s="9"/>
      <c r="YG24" s="9"/>
      <c r="YL24" s="9"/>
      <c r="YQ24" s="9"/>
      <c r="YV24" s="9"/>
      <c r="ZA24" s="9"/>
      <c r="ZF24" s="9"/>
      <c r="ZK24" s="9"/>
      <c r="ZP24" s="9"/>
      <c r="ZU24" s="9"/>
      <c r="ZZ24" s="9"/>
      <c r="AAE24" s="9"/>
      <c r="AAJ24" s="9"/>
      <c r="AAO24" s="9"/>
      <c r="AAT24" s="9"/>
      <c r="AAY24" s="9"/>
      <c r="ABD24" s="9"/>
      <c r="ABI24" s="9"/>
      <c r="ABN24" s="9"/>
      <c r="ABS24" s="9"/>
      <c r="ABX24" s="9"/>
      <c r="ACC24" s="9"/>
      <c r="ACH24" s="9"/>
      <c r="ACM24" s="9"/>
      <c r="ACR24" s="9"/>
      <c r="ACW24" s="9"/>
      <c r="ADB24" s="9"/>
      <c r="ADG24" s="9"/>
      <c r="ADL24" s="9"/>
      <c r="ADQ24" s="9"/>
      <c r="ADV24" s="9"/>
      <c r="AEA24" s="9"/>
      <c r="AEF24" s="9"/>
      <c r="AEK24" s="9"/>
      <c r="AEP24" s="9"/>
      <c r="AEU24" s="9"/>
      <c r="AEZ24" s="9"/>
      <c r="AFE24" s="9"/>
      <c r="AFJ24" s="9"/>
      <c r="AFO24" s="9"/>
      <c r="AFT24" s="9"/>
      <c r="AFY24" s="9"/>
      <c r="AGD24" s="9"/>
      <c r="AGI24" s="9"/>
      <c r="AGN24" s="9"/>
      <c r="AGS24" s="9"/>
      <c r="AGX24" s="9"/>
      <c r="AHC24" s="9"/>
      <c r="AHH24" s="9"/>
      <c r="AHM24" s="9"/>
      <c r="AHR24" s="9"/>
      <c r="AHW24" s="9"/>
      <c r="AIB24" s="9"/>
      <c r="AIG24" s="9"/>
      <c r="AIL24" s="9"/>
      <c r="AIQ24" s="9"/>
      <c r="AIV24" s="9"/>
      <c r="AJA24" s="9"/>
      <c r="AJF24" s="9"/>
      <c r="AJK24" s="9"/>
      <c r="AJP24" s="9"/>
      <c r="AJU24" s="9"/>
      <c r="AJZ24" s="9"/>
      <c r="AKE24" s="9"/>
      <c r="AKJ24" s="9"/>
      <c r="AKO24" s="9"/>
      <c r="AKT24" s="9"/>
      <c r="AKY24" s="9"/>
      <c r="ALD24" s="9"/>
      <c r="ALI24" s="9"/>
      <c r="ALN24" s="9"/>
      <c r="ALS24" s="9"/>
      <c r="ALX24" s="9"/>
      <c r="AMC24" s="9"/>
      <c r="AMH24" s="9"/>
      <c r="AMM24" s="9"/>
      <c r="AMR24" s="9"/>
      <c r="AMW24" s="9"/>
      <c r="ANB24" s="9"/>
      <c r="ANG24" s="9"/>
      <c r="ANL24" s="9"/>
      <c r="ANQ24" s="9"/>
      <c r="ANV24" s="9"/>
      <c r="AOA24" s="9"/>
      <c r="AOF24" s="9"/>
      <c r="AOK24" s="9"/>
      <c r="AOP24" s="9"/>
      <c r="AOU24" s="9"/>
      <c r="AOZ24" s="9"/>
      <c r="APE24" s="9"/>
      <c r="APJ24" s="9"/>
      <c r="APO24" s="9"/>
      <c r="APT24" s="9"/>
      <c r="APY24" s="9"/>
      <c r="AQD24" s="9"/>
      <c r="AQI24" s="9"/>
      <c r="AQN24" s="9"/>
      <c r="AQS24" s="9"/>
      <c r="AQX24" s="9"/>
      <c r="ARC24" s="9"/>
      <c r="ARH24" s="9"/>
      <c r="ARM24" s="9"/>
      <c r="ARR24" s="9"/>
      <c r="ARW24" s="9"/>
      <c r="ASB24" s="9"/>
      <c r="ASG24" s="9"/>
      <c r="ASL24" s="9"/>
      <c r="ASQ24" s="9"/>
      <c r="ASV24" s="9"/>
      <c r="ATA24" s="9"/>
      <c r="ATF24" s="9"/>
      <c r="ATK24" s="9"/>
      <c r="ATP24" s="9"/>
      <c r="ATU24" s="9"/>
      <c r="ATZ24" s="9"/>
      <c r="AUE24" s="9"/>
      <c r="AUJ24" s="9"/>
      <c r="AUO24" s="9"/>
      <c r="AUT24" s="9"/>
      <c r="AUY24" s="9"/>
      <c r="AVD24" s="9"/>
      <c r="AVI24" s="9"/>
      <c r="AVN24" s="9"/>
      <c r="AVS24" s="9"/>
      <c r="AVX24" s="9"/>
      <c r="AWC24" s="9"/>
      <c r="AWH24" s="9"/>
      <c r="AWM24" s="9"/>
      <c r="AWR24" s="9"/>
      <c r="AWW24" s="9"/>
      <c r="AXB24" s="9"/>
      <c r="AXG24" s="9"/>
      <c r="AXL24" s="9"/>
      <c r="AXQ24" s="9"/>
      <c r="AXV24" s="9"/>
      <c r="AYA24" s="9"/>
      <c r="AYF24" s="9"/>
      <c r="AYK24" s="9"/>
      <c r="AYP24" s="9"/>
      <c r="AYU24" s="9"/>
      <c r="AYZ24" s="9"/>
      <c r="AZE24" s="9"/>
      <c r="AZJ24" s="9"/>
      <c r="AZO24" s="9"/>
      <c r="AZT24" s="9"/>
      <c r="AZY24" s="9"/>
      <c r="BAD24" s="9"/>
      <c r="BAI24" s="9"/>
      <c r="BAN24" s="9"/>
      <c r="BAS24" s="9"/>
      <c r="BAX24" s="9"/>
      <c r="BBC24" s="9"/>
      <c r="BBH24" s="9"/>
      <c r="BBM24" s="9"/>
      <c r="BBR24" s="9"/>
      <c r="BBW24" s="9"/>
      <c r="BCB24" s="9"/>
      <c r="BCG24" s="9"/>
      <c r="BCL24" s="9"/>
      <c r="BCQ24" s="9"/>
      <c r="BCV24" s="9"/>
      <c r="BDA24" s="9"/>
      <c r="BDF24" s="9"/>
      <c r="BDK24" s="9"/>
      <c r="BDP24" s="9"/>
      <c r="BDU24" s="9"/>
      <c r="BDZ24" s="9"/>
      <c r="BEE24" s="9"/>
      <c r="BEJ24" s="9"/>
      <c r="BEO24" s="9"/>
      <c r="BET24" s="9"/>
      <c r="BEY24" s="9"/>
      <c r="BFD24" s="9"/>
      <c r="BFI24" s="9"/>
      <c r="BFN24" s="9"/>
      <c r="BFS24" s="9"/>
      <c r="BFX24" s="9"/>
      <c r="BGC24" s="9"/>
      <c r="BGH24" s="9"/>
      <c r="BGM24" s="9"/>
      <c r="BGR24" s="9"/>
      <c r="BGW24" s="9"/>
      <c r="BHB24" s="9"/>
      <c r="BHG24" s="9"/>
      <c r="BHL24" s="9"/>
      <c r="BHQ24" s="9"/>
      <c r="BHV24" s="9"/>
      <c r="BIA24" s="9"/>
      <c r="BIF24" s="9"/>
      <c r="BIK24" s="9"/>
      <c r="BIP24" s="9"/>
      <c r="BIU24" s="9"/>
      <c r="BIZ24" s="9"/>
      <c r="BJE24" s="9"/>
      <c r="BJJ24" s="9"/>
      <c r="BJO24" s="9"/>
      <c r="BJT24" s="9"/>
      <c r="BJY24" s="9"/>
      <c r="BKD24" s="9"/>
      <c r="BKI24" s="9"/>
      <c r="BKN24" s="9"/>
      <c r="BKS24" s="9"/>
      <c r="BKX24" s="9"/>
      <c r="BLC24" s="9"/>
      <c r="BLH24" s="9"/>
      <c r="BLM24" s="9"/>
      <c r="BLR24" s="9"/>
      <c r="BLW24" s="9"/>
      <c r="BMB24" s="9"/>
      <c r="BMG24" s="9"/>
      <c r="BML24" s="9"/>
      <c r="BMQ24" s="9"/>
      <c r="BMV24" s="9"/>
      <c r="BNA24" s="9"/>
      <c r="BNF24" s="9"/>
      <c r="BNK24" s="9"/>
      <c r="BNP24" s="9"/>
      <c r="BNU24" s="9"/>
      <c r="BNZ24" s="9"/>
      <c r="BOE24" s="9"/>
      <c r="BOJ24" s="9"/>
      <c r="BOO24" s="9"/>
      <c r="BOT24" s="9"/>
      <c r="BOY24" s="9"/>
      <c r="BPD24" s="9"/>
      <c r="BPI24" s="9"/>
      <c r="BPN24" s="9"/>
      <c r="BPS24" s="9"/>
      <c r="BPX24" s="9"/>
      <c r="BQC24" s="9"/>
      <c r="BQH24" s="9"/>
      <c r="BQM24" s="9"/>
      <c r="BQR24" s="9"/>
      <c r="BQW24" s="9"/>
      <c r="BRB24" s="9"/>
      <c r="BRG24" s="9"/>
      <c r="BRL24" s="9"/>
      <c r="BRQ24" s="9"/>
      <c r="BRV24" s="9"/>
      <c r="BSA24" s="9"/>
      <c r="BSF24" s="9"/>
      <c r="BSK24" s="9"/>
      <c r="BSP24" s="9"/>
      <c r="BSU24" s="9"/>
      <c r="BSZ24" s="9"/>
      <c r="BTE24" s="9"/>
      <c r="BTJ24" s="9"/>
      <c r="BTO24" s="9"/>
      <c r="BTT24" s="9"/>
      <c r="BTY24" s="9"/>
      <c r="BUD24" s="9"/>
      <c r="BUI24" s="9"/>
      <c r="BUN24" s="9"/>
      <c r="BUS24" s="9"/>
      <c r="BUX24" s="9"/>
      <c r="BVC24" s="9"/>
      <c r="BVH24" s="9"/>
      <c r="BVM24" s="9"/>
      <c r="BVR24" s="9"/>
      <c r="BVW24" s="9"/>
      <c r="BWB24" s="9"/>
      <c r="BWG24" s="9"/>
      <c r="BWL24" s="9"/>
      <c r="BWQ24" s="9"/>
      <c r="BWV24" s="9"/>
      <c r="BXA24" s="9"/>
      <c r="BXF24" s="9"/>
      <c r="BXK24" s="9"/>
      <c r="BXP24" s="9"/>
      <c r="BXU24" s="9"/>
      <c r="BXZ24" s="9"/>
      <c r="BYE24" s="9"/>
      <c r="BYJ24" s="9"/>
      <c r="BYO24" s="9"/>
      <c r="BYT24" s="9"/>
      <c r="BYY24" s="9"/>
      <c r="BZD24" s="9"/>
      <c r="BZI24" s="9"/>
      <c r="BZN24" s="9"/>
      <c r="BZS24" s="9"/>
      <c r="BZX24" s="9"/>
      <c r="CAC24" s="9"/>
      <c r="CAH24" s="9"/>
      <c r="CAM24" s="9"/>
      <c r="CAR24" s="9"/>
      <c r="CAW24" s="9"/>
      <c r="CBB24" s="9"/>
      <c r="CBG24" s="9"/>
      <c r="CBL24" s="9"/>
      <c r="CBQ24" s="9"/>
      <c r="CBV24" s="9"/>
      <c r="CCA24" s="9"/>
      <c r="CCF24" s="9"/>
      <c r="CCK24" s="9"/>
      <c r="CCP24" s="9"/>
      <c r="CCU24" s="9"/>
      <c r="CCZ24" s="9"/>
      <c r="CDE24" s="9"/>
      <c r="CDJ24" s="9"/>
      <c r="CDO24" s="9"/>
      <c r="CDT24" s="9"/>
      <c r="CDY24" s="9"/>
      <c r="CED24" s="9"/>
      <c r="CEI24" s="9"/>
      <c r="CEN24" s="9"/>
      <c r="CES24" s="9"/>
      <c r="CEX24" s="9"/>
      <c r="CFC24" s="9"/>
      <c r="CFH24" s="9"/>
      <c r="CFM24" s="9"/>
      <c r="CFR24" s="9"/>
      <c r="CFW24" s="9"/>
      <c r="CGB24" s="9"/>
      <c r="CGG24" s="9"/>
      <c r="CGL24" s="9"/>
      <c r="CGQ24" s="9"/>
      <c r="CGV24" s="9"/>
      <c r="CHA24" s="9"/>
      <c r="CHF24" s="9"/>
      <c r="CHK24" s="9"/>
      <c r="CHP24" s="9"/>
      <c r="CHU24" s="9"/>
      <c r="CHZ24" s="9"/>
      <c r="CIE24" s="9"/>
      <c r="CIJ24" s="9"/>
      <c r="CIO24" s="9"/>
      <c r="CIT24" s="9"/>
      <c r="CIY24" s="9"/>
      <c r="CJD24" s="9"/>
      <c r="CJI24" s="9"/>
      <c r="CJN24" s="9"/>
      <c r="CJS24" s="9"/>
      <c r="CJX24" s="9"/>
      <c r="CKC24" s="9"/>
      <c r="CKH24" s="9"/>
      <c r="CKM24" s="9"/>
      <c r="CKR24" s="9"/>
      <c r="CKW24" s="9"/>
      <c r="CLB24" s="9"/>
      <c r="CLG24" s="9"/>
      <c r="CLL24" s="9"/>
      <c r="CLQ24" s="9"/>
      <c r="CLV24" s="9"/>
      <c r="CMA24" s="9"/>
      <c r="CMF24" s="9"/>
      <c r="CMK24" s="9"/>
      <c r="CMP24" s="9"/>
      <c r="CMU24" s="9"/>
      <c r="CMZ24" s="9"/>
      <c r="CNE24" s="9"/>
      <c r="CNJ24" s="9"/>
      <c r="CNO24" s="9"/>
      <c r="CNT24" s="9"/>
      <c r="CNY24" s="9"/>
      <c r="COD24" s="9"/>
      <c r="COI24" s="9"/>
      <c r="CON24" s="9"/>
      <c r="COS24" s="9"/>
      <c r="COX24" s="9"/>
      <c r="CPC24" s="9"/>
      <c r="CPH24" s="9"/>
      <c r="CPM24" s="9"/>
      <c r="CPR24" s="9"/>
      <c r="CPW24" s="9"/>
      <c r="CQB24" s="9"/>
      <c r="CQG24" s="9"/>
      <c r="CQL24" s="9"/>
      <c r="CQQ24" s="9"/>
      <c r="CQV24" s="9"/>
      <c r="CRA24" s="9"/>
      <c r="CRF24" s="9"/>
      <c r="CRK24" s="9"/>
      <c r="CRP24" s="9"/>
      <c r="CRU24" s="9"/>
      <c r="CRZ24" s="9"/>
      <c r="CSE24" s="9"/>
      <c r="CSJ24" s="9"/>
      <c r="CSO24" s="9"/>
      <c r="CST24" s="9"/>
      <c r="CSY24" s="9"/>
      <c r="CTD24" s="9"/>
      <c r="CTI24" s="9"/>
      <c r="CTN24" s="9"/>
      <c r="CTS24" s="9"/>
      <c r="CTX24" s="9"/>
      <c r="CUC24" s="9"/>
      <c r="CUH24" s="9"/>
      <c r="CUM24" s="9"/>
      <c r="CUR24" s="9"/>
      <c r="CUW24" s="9"/>
      <c r="CVB24" s="9"/>
      <c r="CVG24" s="9"/>
      <c r="CVL24" s="9"/>
      <c r="CVQ24" s="9"/>
      <c r="CVV24" s="9"/>
      <c r="CWA24" s="9"/>
      <c r="CWF24" s="9"/>
      <c r="CWK24" s="9"/>
      <c r="CWP24" s="9"/>
      <c r="CWU24" s="9"/>
      <c r="CWZ24" s="9"/>
      <c r="CXE24" s="9"/>
      <c r="CXJ24" s="9"/>
      <c r="CXO24" s="9"/>
      <c r="CXT24" s="9"/>
      <c r="CXY24" s="9"/>
      <c r="CYD24" s="9"/>
      <c r="CYI24" s="9"/>
      <c r="CYN24" s="9"/>
      <c r="CYS24" s="9"/>
      <c r="CYX24" s="9"/>
      <c r="CZC24" s="9"/>
      <c r="CZH24" s="9"/>
      <c r="CZM24" s="9"/>
      <c r="CZR24" s="9"/>
      <c r="CZW24" s="9"/>
      <c r="DAB24" s="9"/>
      <c r="DAG24" s="9"/>
      <c r="DAL24" s="9"/>
      <c r="DAQ24" s="9"/>
      <c r="DAV24" s="9"/>
      <c r="DBA24" s="9"/>
      <c r="DBF24" s="9"/>
      <c r="DBK24" s="9"/>
      <c r="DBP24" s="9"/>
      <c r="DBU24" s="9"/>
      <c r="DBZ24" s="9"/>
      <c r="DCE24" s="9"/>
      <c r="DCJ24" s="9"/>
      <c r="DCO24" s="9"/>
      <c r="DCT24" s="9"/>
      <c r="DCY24" s="9"/>
      <c r="DDD24" s="9"/>
      <c r="DDI24" s="9"/>
      <c r="DDN24" s="9"/>
      <c r="DDS24" s="9"/>
      <c r="DDX24" s="9"/>
      <c r="DEC24" s="9"/>
      <c r="DEH24" s="9"/>
      <c r="DEM24" s="9"/>
      <c r="DER24" s="9"/>
      <c r="DEW24" s="9"/>
      <c r="DFB24" s="9"/>
      <c r="DFG24" s="9"/>
      <c r="DFL24" s="9"/>
      <c r="DFQ24" s="9"/>
      <c r="DFV24" s="9"/>
      <c r="DGA24" s="9"/>
      <c r="DGF24" s="9"/>
      <c r="DGK24" s="9"/>
      <c r="DGP24" s="9"/>
      <c r="DGU24" s="9"/>
      <c r="DGZ24" s="9"/>
      <c r="DHE24" s="9"/>
      <c r="DHJ24" s="9"/>
      <c r="DHO24" s="9"/>
      <c r="DHT24" s="9"/>
      <c r="DHY24" s="9"/>
      <c r="DID24" s="9"/>
      <c r="DII24" s="9"/>
      <c r="DIN24" s="9"/>
      <c r="DIS24" s="9"/>
      <c r="DIX24" s="9"/>
      <c r="DJC24" s="9"/>
      <c r="DJH24" s="9"/>
      <c r="DJM24" s="9"/>
      <c r="DJR24" s="9"/>
      <c r="DJW24" s="9"/>
      <c r="DKB24" s="9"/>
      <c r="DKG24" s="9"/>
      <c r="DKL24" s="9"/>
      <c r="DKQ24" s="9"/>
      <c r="DKV24" s="9"/>
      <c r="DLA24" s="9"/>
      <c r="DLF24" s="9"/>
      <c r="DLK24" s="9"/>
      <c r="DLP24" s="9"/>
      <c r="DLU24" s="9"/>
      <c r="DLZ24" s="9"/>
      <c r="DME24" s="9"/>
      <c r="DMJ24" s="9"/>
      <c r="DMO24" s="9"/>
      <c r="DMT24" s="9"/>
      <c r="DMY24" s="9"/>
      <c r="DND24" s="9"/>
      <c r="DNI24" s="9"/>
      <c r="DNN24" s="9"/>
      <c r="DNS24" s="9"/>
      <c r="DNX24" s="9"/>
      <c r="DOC24" s="9"/>
      <c r="DOH24" s="9"/>
      <c r="DOM24" s="9"/>
      <c r="DOR24" s="9"/>
      <c r="DOW24" s="9"/>
      <c r="DPB24" s="9"/>
      <c r="DPG24" s="9"/>
      <c r="DPL24" s="9"/>
      <c r="DPQ24" s="9"/>
      <c r="DPV24" s="9"/>
      <c r="DQA24" s="9"/>
      <c r="DQF24" s="9"/>
      <c r="DQK24" s="9"/>
      <c r="DQP24" s="9"/>
      <c r="DQU24" s="9"/>
      <c r="DQZ24" s="9"/>
      <c r="DRE24" s="9"/>
      <c r="DRJ24" s="9"/>
      <c r="DRO24" s="9"/>
      <c r="DRT24" s="9"/>
      <c r="DRY24" s="9"/>
      <c r="DSD24" s="9"/>
      <c r="DSI24" s="9"/>
      <c r="DSN24" s="9"/>
      <c r="DSS24" s="9"/>
      <c r="DSX24" s="9"/>
      <c r="DTC24" s="9"/>
      <c r="DTH24" s="9"/>
      <c r="DTM24" s="9"/>
      <c r="DTR24" s="9"/>
      <c r="DTW24" s="9"/>
      <c r="DUB24" s="9"/>
      <c r="DUG24" s="9"/>
      <c r="DUL24" s="9"/>
      <c r="DUQ24" s="9"/>
      <c r="DUV24" s="9"/>
      <c r="DVA24" s="9"/>
      <c r="DVF24" s="9"/>
      <c r="DVK24" s="9"/>
      <c r="DVP24" s="9"/>
      <c r="DVU24" s="9"/>
      <c r="DVZ24" s="9"/>
      <c r="DWE24" s="9"/>
      <c r="DWJ24" s="9"/>
      <c r="DWO24" s="9"/>
      <c r="DWT24" s="9"/>
      <c r="DWY24" s="9"/>
      <c r="DXD24" s="9"/>
      <c r="DXI24" s="9"/>
      <c r="DXN24" s="9"/>
      <c r="DXS24" s="9"/>
      <c r="DXX24" s="9"/>
      <c r="DYC24" s="9"/>
      <c r="DYH24" s="9"/>
      <c r="DYM24" s="9"/>
      <c r="DYR24" s="9"/>
      <c r="DYW24" s="9"/>
      <c r="DZB24" s="9"/>
      <c r="DZG24" s="9"/>
      <c r="DZL24" s="9"/>
      <c r="DZQ24" s="9"/>
      <c r="DZV24" s="9"/>
      <c r="EAA24" s="9"/>
      <c r="EAF24" s="9"/>
      <c r="EAK24" s="9"/>
      <c r="EAP24" s="9"/>
      <c r="EAU24" s="9"/>
      <c r="EAZ24" s="9"/>
      <c r="EBE24" s="9"/>
      <c r="EBJ24" s="9"/>
      <c r="EBO24" s="9"/>
      <c r="EBT24" s="9"/>
      <c r="EBY24" s="9"/>
      <c r="ECD24" s="9"/>
      <c r="ECI24" s="9"/>
      <c r="ECN24" s="9"/>
      <c r="ECS24" s="9"/>
      <c r="ECX24" s="9"/>
      <c r="EDC24" s="9"/>
      <c r="EDH24" s="9"/>
      <c r="EDM24" s="9"/>
      <c r="EDR24" s="9"/>
      <c r="EDW24" s="9"/>
      <c r="EEB24" s="9"/>
      <c r="EEG24" s="9"/>
      <c r="EEL24" s="9"/>
      <c r="EEQ24" s="9"/>
      <c r="EEV24" s="9"/>
      <c r="EFA24" s="9"/>
      <c r="EFF24" s="9"/>
      <c r="EFK24" s="9"/>
      <c r="EFP24" s="9"/>
      <c r="EFU24" s="9"/>
      <c r="EFZ24" s="9"/>
      <c r="EGE24" s="9"/>
      <c r="EGJ24" s="9"/>
      <c r="EGO24" s="9"/>
      <c r="EGT24" s="9"/>
      <c r="EGY24" s="9"/>
      <c r="EHD24" s="9"/>
      <c r="EHI24" s="9"/>
      <c r="EHN24" s="9"/>
      <c r="EHS24" s="9"/>
      <c r="EHX24" s="9"/>
      <c r="EIC24" s="9"/>
      <c r="EIH24" s="9"/>
      <c r="EIM24" s="9"/>
      <c r="EIR24" s="9"/>
      <c r="EIW24" s="9"/>
      <c r="EJB24" s="9"/>
      <c r="EJG24" s="9"/>
      <c r="EJL24" s="9"/>
      <c r="EJQ24" s="9"/>
      <c r="EJV24" s="9"/>
      <c r="EKA24" s="9"/>
      <c r="EKF24" s="9"/>
      <c r="EKK24" s="9"/>
      <c r="EKP24" s="9"/>
      <c r="EKU24" s="9"/>
      <c r="EKZ24" s="9"/>
      <c r="ELE24" s="9"/>
      <c r="ELJ24" s="9"/>
      <c r="ELO24" s="9"/>
      <c r="ELT24" s="9"/>
      <c r="ELY24" s="9"/>
      <c r="EMD24" s="9"/>
      <c r="EMI24" s="9"/>
      <c r="EMN24" s="9"/>
      <c r="EMS24" s="9"/>
      <c r="EMX24" s="9"/>
      <c r="ENC24" s="9"/>
      <c r="ENH24" s="9"/>
      <c r="ENM24" s="9"/>
      <c r="ENR24" s="9"/>
      <c r="ENW24" s="9"/>
      <c r="EOB24" s="9"/>
      <c r="EOG24" s="9"/>
      <c r="EOL24" s="9"/>
      <c r="EOQ24" s="9"/>
      <c r="EOV24" s="9"/>
      <c r="EPA24" s="9"/>
      <c r="EPF24" s="9"/>
      <c r="EPK24" s="9"/>
      <c r="EPP24" s="9"/>
      <c r="EPU24" s="9"/>
      <c r="EPZ24" s="9"/>
      <c r="EQE24" s="9"/>
      <c r="EQJ24" s="9"/>
      <c r="EQO24" s="9"/>
      <c r="EQT24" s="9"/>
      <c r="EQY24" s="9"/>
      <c r="ERD24" s="9"/>
      <c r="ERI24" s="9"/>
      <c r="ERN24" s="9"/>
      <c r="ERS24" s="9"/>
      <c r="ERX24" s="9"/>
      <c r="ESC24" s="9"/>
      <c r="ESH24" s="9"/>
      <c r="ESM24" s="9"/>
      <c r="ESR24" s="9"/>
      <c r="ESW24" s="9"/>
      <c r="ETB24" s="9"/>
      <c r="ETG24" s="9"/>
      <c r="ETL24" s="9"/>
      <c r="ETQ24" s="9"/>
      <c r="ETV24" s="9"/>
      <c r="EUA24" s="9"/>
      <c r="EUF24" s="9"/>
      <c r="EUK24" s="9"/>
      <c r="EUP24" s="9"/>
      <c r="EUU24" s="9"/>
      <c r="EUZ24" s="9"/>
      <c r="EVE24" s="9"/>
      <c r="EVJ24" s="9"/>
      <c r="EVO24" s="9"/>
      <c r="EVT24" s="9"/>
      <c r="EVY24" s="9"/>
      <c r="EWD24" s="9"/>
      <c r="EWI24" s="9"/>
      <c r="EWN24" s="9"/>
      <c r="EWS24" s="9"/>
      <c r="EWX24" s="9"/>
      <c r="EXC24" s="9"/>
      <c r="EXH24" s="9"/>
      <c r="EXM24" s="9"/>
      <c r="EXR24" s="9"/>
      <c r="EXW24" s="9"/>
      <c r="EYB24" s="9"/>
      <c r="EYG24" s="9"/>
      <c r="EYL24" s="9"/>
      <c r="EYQ24" s="9"/>
      <c r="EYV24" s="9"/>
      <c r="EZA24" s="9"/>
      <c r="EZF24" s="9"/>
      <c r="EZK24" s="9"/>
      <c r="EZP24" s="9"/>
      <c r="EZU24" s="9"/>
      <c r="EZZ24" s="9"/>
      <c r="FAE24" s="9"/>
      <c r="FAJ24" s="9"/>
      <c r="FAO24" s="9"/>
      <c r="FAT24" s="9"/>
      <c r="FAY24" s="9"/>
      <c r="FBD24" s="9"/>
      <c r="FBI24" s="9"/>
      <c r="FBN24" s="9"/>
      <c r="FBS24" s="9"/>
      <c r="FBX24" s="9"/>
      <c r="FCC24" s="9"/>
      <c r="FCH24" s="9"/>
      <c r="FCM24" s="9"/>
      <c r="FCR24" s="9"/>
      <c r="FCW24" s="9"/>
      <c r="FDB24" s="9"/>
      <c r="FDG24" s="9"/>
      <c r="FDL24" s="9"/>
      <c r="FDQ24" s="9"/>
      <c r="FDV24" s="9"/>
      <c r="FEA24" s="9"/>
      <c r="FEF24" s="9"/>
      <c r="FEK24" s="9"/>
      <c r="FEP24" s="9"/>
      <c r="FEU24" s="9"/>
      <c r="FEZ24" s="9"/>
      <c r="FFE24" s="9"/>
      <c r="FFJ24" s="9"/>
      <c r="FFO24" s="9"/>
      <c r="FFT24" s="9"/>
      <c r="FFY24" s="9"/>
      <c r="FGD24" s="9"/>
      <c r="FGI24" s="9"/>
      <c r="FGN24" s="9"/>
      <c r="FGS24" s="9"/>
      <c r="FGX24" s="9"/>
      <c r="FHC24" s="9"/>
      <c r="FHH24" s="9"/>
      <c r="FHM24" s="9"/>
      <c r="FHR24" s="9"/>
      <c r="FHW24" s="9"/>
      <c r="FIB24" s="9"/>
      <c r="FIG24" s="9"/>
      <c r="FIL24" s="9"/>
      <c r="FIQ24" s="9"/>
      <c r="FIV24" s="9"/>
      <c r="FJA24" s="9"/>
      <c r="FJF24" s="9"/>
      <c r="FJK24" s="9"/>
      <c r="FJP24" s="9"/>
      <c r="FJU24" s="9"/>
      <c r="FJZ24" s="9"/>
      <c r="FKE24" s="9"/>
      <c r="FKJ24" s="9"/>
      <c r="FKO24" s="9"/>
      <c r="FKT24" s="9"/>
      <c r="FKY24" s="9"/>
      <c r="FLD24" s="9"/>
      <c r="FLI24" s="9"/>
      <c r="FLN24" s="9"/>
      <c r="FLS24" s="9"/>
      <c r="FLX24" s="9"/>
      <c r="FMC24" s="9"/>
      <c r="FMH24" s="9"/>
      <c r="FMM24" s="9"/>
      <c r="FMR24" s="9"/>
      <c r="FMW24" s="9"/>
      <c r="FNB24" s="9"/>
      <c r="FNG24" s="9"/>
      <c r="FNL24" s="9"/>
      <c r="FNQ24" s="9"/>
      <c r="FNV24" s="9"/>
      <c r="FOA24" s="9"/>
      <c r="FOF24" s="9"/>
      <c r="FOK24" s="9"/>
      <c r="FOP24" s="9"/>
      <c r="FOU24" s="9"/>
      <c r="FOZ24" s="9"/>
      <c r="FPE24" s="9"/>
      <c r="FPJ24" s="9"/>
      <c r="FPO24" s="9"/>
      <c r="FPT24" s="9"/>
      <c r="FPY24" s="9"/>
      <c r="FQD24" s="9"/>
      <c r="FQI24" s="9"/>
      <c r="FQN24" s="9"/>
      <c r="FQS24" s="9"/>
      <c r="FQX24" s="9"/>
      <c r="FRC24" s="9"/>
      <c r="FRH24" s="9"/>
      <c r="FRM24" s="9"/>
      <c r="FRR24" s="9"/>
      <c r="FRW24" s="9"/>
      <c r="FSB24" s="9"/>
      <c r="FSG24" s="9"/>
      <c r="FSL24" s="9"/>
      <c r="FSQ24" s="9"/>
      <c r="FSV24" s="9"/>
      <c r="FTA24" s="9"/>
      <c r="FTF24" s="9"/>
      <c r="FTK24" s="9"/>
      <c r="FTP24" s="9"/>
      <c r="FTU24" s="9"/>
      <c r="FTZ24" s="9"/>
      <c r="FUE24" s="9"/>
      <c r="FUJ24" s="9"/>
      <c r="FUO24" s="9"/>
      <c r="FUT24" s="9"/>
      <c r="FUY24" s="9"/>
      <c r="FVD24" s="9"/>
      <c r="FVI24" s="9"/>
      <c r="FVN24" s="9"/>
      <c r="FVS24" s="9"/>
      <c r="FVX24" s="9"/>
      <c r="FWC24" s="9"/>
      <c r="FWH24" s="9"/>
      <c r="FWM24" s="9"/>
      <c r="FWR24" s="9"/>
      <c r="FWW24" s="9"/>
      <c r="FXB24" s="9"/>
      <c r="FXG24" s="9"/>
      <c r="FXL24" s="9"/>
      <c r="FXQ24" s="9"/>
      <c r="FXV24" s="9"/>
      <c r="FYA24" s="9"/>
      <c r="FYF24" s="9"/>
      <c r="FYK24" s="9"/>
      <c r="FYP24" s="9"/>
      <c r="FYU24" s="9"/>
      <c r="FYZ24" s="9"/>
      <c r="FZE24" s="9"/>
      <c r="FZJ24" s="9"/>
      <c r="FZO24" s="9"/>
      <c r="FZT24" s="9"/>
      <c r="FZY24" s="9"/>
      <c r="GAD24" s="9"/>
      <c r="GAI24" s="9"/>
      <c r="GAN24" s="9"/>
      <c r="GAS24" s="9"/>
      <c r="GAX24" s="9"/>
      <c r="GBC24" s="9"/>
      <c r="GBH24" s="9"/>
      <c r="GBM24" s="9"/>
      <c r="GBR24" s="9"/>
      <c r="GBW24" s="9"/>
      <c r="GCB24" s="9"/>
      <c r="GCG24" s="9"/>
      <c r="GCL24" s="9"/>
      <c r="GCQ24" s="9"/>
      <c r="GCV24" s="9"/>
      <c r="GDA24" s="9"/>
      <c r="GDF24" s="9"/>
      <c r="GDK24" s="9"/>
      <c r="GDP24" s="9"/>
      <c r="GDU24" s="9"/>
      <c r="GDZ24" s="9"/>
      <c r="GEE24" s="9"/>
      <c r="GEJ24" s="9"/>
      <c r="GEO24" s="9"/>
      <c r="GET24" s="9"/>
      <c r="GEY24" s="9"/>
      <c r="GFD24" s="9"/>
      <c r="GFI24" s="9"/>
      <c r="GFN24" s="9"/>
      <c r="GFS24" s="9"/>
      <c r="GFX24" s="9"/>
      <c r="GGC24" s="9"/>
      <c r="GGH24" s="9"/>
      <c r="GGM24" s="9"/>
      <c r="GGR24" s="9"/>
      <c r="GGW24" s="9"/>
      <c r="GHB24" s="9"/>
      <c r="GHG24" s="9"/>
      <c r="GHL24" s="9"/>
      <c r="GHQ24" s="9"/>
      <c r="GHV24" s="9"/>
      <c r="GIA24" s="9"/>
      <c r="GIF24" s="9"/>
      <c r="GIK24" s="9"/>
      <c r="GIP24" s="9"/>
      <c r="GIU24" s="9"/>
      <c r="GIZ24" s="9"/>
      <c r="GJE24" s="9"/>
      <c r="GJJ24" s="9"/>
      <c r="GJO24" s="9"/>
      <c r="GJT24" s="9"/>
      <c r="GJY24" s="9"/>
      <c r="GKD24" s="9"/>
      <c r="GKI24" s="9"/>
      <c r="GKN24" s="9"/>
      <c r="GKS24" s="9"/>
      <c r="GKX24" s="9"/>
      <c r="GLC24" s="9"/>
      <c r="GLH24" s="9"/>
      <c r="GLM24" s="9"/>
      <c r="GLR24" s="9"/>
      <c r="GLW24" s="9"/>
      <c r="GMB24" s="9"/>
      <c r="GMG24" s="9"/>
      <c r="GML24" s="9"/>
      <c r="GMQ24" s="9"/>
      <c r="GMV24" s="9"/>
      <c r="GNA24" s="9"/>
      <c r="GNF24" s="9"/>
      <c r="GNK24" s="9"/>
      <c r="GNP24" s="9"/>
      <c r="GNU24" s="9"/>
      <c r="GNZ24" s="9"/>
      <c r="GOE24" s="9"/>
      <c r="GOJ24" s="9"/>
      <c r="GOO24" s="9"/>
      <c r="GOT24" s="9"/>
      <c r="GOY24" s="9"/>
      <c r="GPD24" s="9"/>
      <c r="GPI24" s="9"/>
      <c r="GPN24" s="9"/>
      <c r="GPS24" s="9"/>
      <c r="GPX24" s="9"/>
      <c r="GQC24" s="9"/>
      <c r="GQH24" s="9"/>
      <c r="GQM24" s="9"/>
      <c r="GQR24" s="9"/>
      <c r="GQW24" s="9"/>
      <c r="GRB24" s="9"/>
      <c r="GRG24" s="9"/>
      <c r="GRL24" s="9"/>
      <c r="GRQ24" s="9"/>
      <c r="GRV24" s="9"/>
      <c r="GSA24" s="9"/>
      <c r="GSF24" s="9"/>
      <c r="GSK24" s="9"/>
      <c r="GSP24" s="9"/>
      <c r="GSU24" s="9"/>
      <c r="GSZ24" s="9"/>
      <c r="GTE24" s="9"/>
      <c r="GTJ24" s="9"/>
      <c r="GTO24" s="9"/>
      <c r="GTT24" s="9"/>
      <c r="GTY24" s="9"/>
      <c r="GUD24" s="9"/>
      <c r="GUI24" s="9"/>
      <c r="GUN24" s="9"/>
      <c r="GUS24" s="9"/>
      <c r="GUX24" s="9"/>
      <c r="GVC24" s="9"/>
      <c r="GVH24" s="9"/>
      <c r="GVM24" s="9"/>
      <c r="GVR24" s="9"/>
      <c r="GVW24" s="9"/>
      <c r="GWB24" s="9"/>
      <c r="GWG24" s="9"/>
      <c r="GWL24" s="9"/>
      <c r="GWQ24" s="9"/>
      <c r="GWV24" s="9"/>
      <c r="GXA24" s="9"/>
      <c r="GXF24" s="9"/>
      <c r="GXK24" s="9"/>
      <c r="GXP24" s="9"/>
      <c r="GXU24" s="9"/>
      <c r="GXZ24" s="9"/>
      <c r="GYE24" s="9"/>
      <c r="GYJ24" s="9"/>
      <c r="GYO24" s="9"/>
      <c r="GYT24" s="9"/>
      <c r="GYY24" s="9"/>
      <c r="GZD24" s="9"/>
      <c r="GZI24" s="9"/>
      <c r="GZN24" s="9"/>
      <c r="GZS24" s="9"/>
      <c r="GZX24" s="9"/>
      <c r="HAC24" s="9"/>
      <c r="HAH24" s="9"/>
      <c r="HAM24" s="9"/>
      <c r="HAR24" s="9"/>
      <c r="HAW24" s="9"/>
      <c r="HBB24" s="9"/>
      <c r="HBG24" s="9"/>
      <c r="HBL24" s="9"/>
      <c r="HBQ24" s="9"/>
      <c r="HBV24" s="9"/>
      <c r="HCA24" s="9"/>
      <c r="HCF24" s="9"/>
      <c r="HCK24" s="9"/>
      <c r="HCP24" s="9"/>
      <c r="HCU24" s="9"/>
      <c r="HCZ24" s="9"/>
      <c r="HDE24" s="9"/>
      <c r="HDJ24" s="9"/>
      <c r="HDO24" s="9"/>
      <c r="HDT24" s="9"/>
      <c r="HDY24" s="9"/>
      <c r="HED24" s="9"/>
      <c r="HEI24" s="9"/>
      <c r="HEN24" s="9"/>
      <c r="HES24" s="9"/>
      <c r="HEX24" s="9"/>
      <c r="HFC24" s="9"/>
      <c r="HFH24" s="9"/>
      <c r="HFM24" s="9"/>
      <c r="HFR24" s="9"/>
      <c r="HFW24" s="9"/>
      <c r="HGB24" s="9"/>
      <c r="HGG24" s="9"/>
      <c r="HGL24" s="9"/>
      <c r="HGQ24" s="9"/>
      <c r="HGV24" s="9"/>
      <c r="HHA24" s="9"/>
      <c r="HHF24" s="9"/>
      <c r="HHK24" s="9"/>
      <c r="HHP24" s="9"/>
      <c r="HHU24" s="9"/>
      <c r="HHZ24" s="9"/>
      <c r="HIE24" s="9"/>
      <c r="HIJ24" s="9"/>
      <c r="HIO24" s="9"/>
      <c r="HIT24" s="9"/>
      <c r="HIY24" s="9"/>
      <c r="HJD24" s="9"/>
      <c r="HJI24" s="9"/>
      <c r="HJN24" s="9"/>
      <c r="HJS24" s="9"/>
      <c r="HJX24" s="9"/>
      <c r="HKC24" s="9"/>
      <c r="HKH24" s="9"/>
      <c r="HKM24" s="9"/>
      <c r="HKR24" s="9"/>
      <c r="HKW24" s="9"/>
      <c r="HLB24" s="9"/>
      <c r="HLG24" s="9"/>
      <c r="HLL24" s="9"/>
      <c r="HLQ24" s="9"/>
      <c r="HLV24" s="9"/>
      <c r="HMA24" s="9"/>
      <c r="HMF24" s="9"/>
      <c r="HMK24" s="9"/>
      <c r="HMP24" s="9"/>
      <c r="HMU24" s="9"/>
      <c r="HMZ24" s="9"/>
      <c r="HNE24" s="9"/>
      <c r="HNJ24" s="9"/>
      <c r="HNO24" s="9"/>
      <c r="HNT24" s="9"/>
      <c r="HNY24" s="9"/>
      <c r="HOD24" s="9"/>
      <c r="HOI24" s="9"/>
      <c r="HON24" s="9"/>
      <c r="HOS24" s="9"/>
      <c r="HOX24" s="9"/>
      <c r="HPC24" s="9"/>
      <c r="HPH24" s="9"/>
      <c r="HPM24" s="9"/>
      <c r="HPR24" s="9"/>
      <c r="HPW24" s="9"/>
      <c r="HQB24" s="9"/>
      <c r="HQG24" s="9"/>
      <c r="HQL24" s="9"/>
      <c r="HQQ24" s="9"/>
      <c r="HQV24" s="9"/>
      <c r="HRA24" s="9"/>
      <c r="HRF24" s="9"/>
      <c r="HRK24" s="9"/>
      <c r="HRP24" s="9"/>
      <c r="HRU24" s="9"/>
      <c r="HRZ24" s="9"/>
      <c r="HSE24" s="9"/>
      <c r="HSJ24" s="9"/>
      <c r="HSO24" s="9"/>
      <c r="HST24" s="9"/>
      <c r="HSY24" s="9"/>
      <c r="HTD24" s="9"/>
      <c r="HTI24" s="9"/>
      <c r="HTN24" s="9"/>
      <c r="HTS24" s="9"/>
      <c r="HTX24" s="9"/>
      <c r="HUC24" s="9"/>
      <c r="HUH24" s="9"/>
      <c r="HUM24" s="9"/>
      <c r="HUR24" s="9"/>
      <c r="HUW24" s="9"/>
      <c r="HVB24" s="9"/>
      <c r="HVG24" s="9"/>
      <c r="HVL24" s="9"/>
      <c r="HVQ24" s="9"/>
      <c r="HVV24" s="9"/>
      <c r="HWA24" s="9"/>
      <c r="HWF24" s="9"/>
      <c r="HWK24" s="9"/>
      <c r="HWP24" s="9"/>
      <c r="HWU24" s="9"/>
      <c r="HWZ24" s="9"/>
      <c r="HXE24" s="9"/>
      <c r="HXJ24" s="9"/>
      <c r="HXO24" s="9"/>
      <c r="HXT24" s="9"/>
      <c r="HXY24" s="9"/>
      <c r="HYD24" s="9"/>
      <c r="HYI24" s="9"/>
      <c r="HYN24" s="9"/>
      <c r="HYS24" s="9"/>
      <c r="HYX24" s="9"/>
      <c r="HZC24" s="9"/>
      <c r="HZH24" s="9"/>
      <c r="HZM24" s="9"/>
      <c r="HZR24" s="9"/>
      <c r="HZW24" s="9"/>
      <c r="IAB24" s="9"/>
      <c r="IAG24" s="9"/>
      <c r="IAL24" s="9"/>
      <c r="IAQ24" s="9"/>
      <c r="IAV24" s="9"/>
      <c r="IBA24" s="9"/>
      <c r="IBF24" s="9"/>
      <c r="IBK24" s="9"/>
      <c r="IBP24" s="9"/>
      <c r="IBU24" s="9"/>
      <c r="IBZ24" s="9"/>
      <c r="ICE24" s="9"/>
      <c r="ICJ24" s="9"/>
      <c r="ICO24" s="9"/>
      <c r="ICT24" s="9"/>
      <c r="ICY24" s="9"/>
      <c r="IDD24" s="9"/>
      <c r="IDI24" s="9"/>
      <c r="IDN24" s="9"/>
      <c r="IDS24" s="9"/>
      <c r="IDX24" s="9"/>
      <c r="IEC24" s="9"/>
      <c r="IEH24" s="9"/>
      <c r="IEM24" s="9"/>
      <c r="IER24" s="9"/>
      <c r="IEW24" s="9"/>
      <c r="IFB24" s="9"/>
      <c r="IFG24" s="9"/>
      <c r="IFL24" s="9"/>
      <c r="IFQ24" s="9"/>
      <c r="IFV24" s="9"/>
      <c r="IGA24" s="9"/>
      <c r="IGF24" s="9"/>
      <c r="IGK24" s="9"/>
      <c r="IGP24" s="9"/>
      <c r="IGU24" s="9"/>
      <c r="IGZ24" s="9"/>
      <c r="IHE24" s="9"/>
      <c r="IHJ24" s="9"/>
      <c r="IHO24" s="9"/>
      <c r="IHT24" s="9"/>
      <c r="IHY24" s="9"/>
      <c r="IID24" s="9"/>
      <c r="III24" s="9"/>
      <c r="IIN24" s="9"/>
      <c r="IIS24" s="9"/>
      <c r="IIX24" s="9"/>
      <c r="IJC24" s="9"/>
      <c r="IJH24" s="9"/>
      <c r="IJM24" s="9"/>
      <c r="IJR24" s="9"/>
      <c r="IJW24" s="9"/>
      <c r="IKB24" s="9"/>
      <c r="IKG24" s="9"/>
      <c r="IKL24" s="9"/>
      <c r="IKQ24" s="9"/>
      <c r="IKV24" s="9"/>
      <c r="ILA24" s="9"/>
      <c r="ILF24" s="9"/>
      <c r="ILK24" s="9"/>
      <c r="ILP24" s="9"/>
      <c r="ILU24" s="9"/>
      <c r="ILZ24" s="9"/>
      <c r="IME24" s="9"/>
      <c r="IMJ24" s="9"/>
      <c r="IMO24" s="9"/>
      <c r="IMT24" s="9"/>
      <c r="IMY24" s="9"/>
      <c r="IND24" s="9"/>
      <c r="INI24" s="9"/>
      <c r="INN24" s="9"/>
      <c r="INS24" s="9"/>
      <c r="INX24" s="9"/>
      <c r="IOC24" s="9"/>
      <c r="IOH24" s="9"/>
      <c r="IOM24" s="9"/>
      <c r="IOR24" s="9"/>
      <c r="IOW24" s="9"/>
      <c r="IPB24" s="9"/>
      <c r="IPG24" s="9"/>
      <c r="IPL24" s="9"/>
      <c r="IPQ24" s="9"/>
      <c r="IPV24" s="9"/>
      <c r="IQA24" s="9"/>
      <c r="IQF24" s="9"/>
      <c r="IQK24" s="9"/>
      <c r="IQP24" s="9"/>
      <c r="IQU24" s="9"/>
      <c r="IQZ24" s="9"/>
      <c r="IRE24" s="9"/>
      <c r="IRJ24" s="9"/>
      <c r="IRO24" s="9"/>
      <c r="IRT24" s="9"/>
      <c r="IRY24" s="9"/>
      <c r="ISD24" s="9"/>
      <c r="ISI24" s="9"/>
      <c r="ISN24" s="9"/>
      <c r="ISS24" s="9"/>
      <c r="ISX24" s="9"/>
      <c r="ITC24" s="9"/>
      <c r="ITH24" s="9"/>
      <c r="ITM24" s="9"/>
      <c r="ITR24" s="9"/>
      <c r="ITW24" s="9"/>
      <c r="IUB24" s="9"/>
      <c r="IUG24" s="9"/>
      <c r="IUL24" s="9"/>
      <c r="IUQ24" s="9"/>
      <c r="IUV24" s="9"/>
      <c r="IVA24" s="9"/>
      <c r="IVF24" s="9"/>
      <c r="IVK24" s="9"/>
      <c r="IVP24" s="9"/>
      <c r="IVU24" s="9"/>
      <c r="IVZ24" s="9"/>
      <c r="IWE24" s="9"/>
      <c r="IWJ24" s="9"/>
      <c r="IWO24" s="9"/>
      <c r="IWT24" s="9"/>
      <c r="IWY24" s="9"/>
      <c r="IXD24" s="9"/>
      <c r="IXI24" s="9"/>
      <c r="IXN24" s="9"/>
      <c r="IXS24" s="9"/>
      <c r="IXX24" s="9"/>
      <c r="IYC24" s="9"/>
      <c r="IYH24" s="9"/>
      <c r="IYM24" s="9"/>
      <c r="IYR24" s="9"/>
      <c r="IYW24" s="9"/>
      <c r="IZB24" s="9"/>
      <c r="IZG24" s="9"/>
      <c r="IZL24" s="9"/>
      <c r="IZQ24" s="9"/>
      <c r="IZV24" s="9"/>
      <c r="JAA24" s="9"/>
      <c r="JAF24" s="9"/>
      <c r="JAK24" s="9"/>
      <c r="JAP24" s="9"/>
      <c r="JAU24" s="9"/>
      <c r="JAZ24" s="9"/>
      <c r="JBE24" s="9"/>
      <c r="JBJ24" s="9"/>
      <c r="JBO24" s="9"/>
      <c r="JBT24" s="9"/>
      <c r="JBY24" s="9"/>
      <c r="JCD24" s="9"/>
      <c r="JCI24" s="9"/>
      <c r="JCN24" s="9"/>
      <c r="JCS24" s="9"/>
      <c r="JCX24" s="9"/>
      <c r="JDC24" s="9"/>
      <c r="JDH24" s="9"/>
      <c r="JDM24" s="9"/>
      <c r="JDR24" s="9"/>
      <c r="JDW24" s="9"/>
      <c r="JEB24" s="9"/>
      <c r="JEG24" s="9"/>
      <c r="JEL24" s="9"/>
      <c r="JEQ24" s="9"/>
      <c r="JEV24" s="9"/>
      <c r="JFA24" s="9"/>
      <c r="JFF24" s="9"/>
      <c r="JFK24" s="9"/>
      <c r="JFP24" s="9"/>
      <c r="JFU24" s="9"/>
      <c r="JFZ24" s="9"/>
      <c r="JGE24" s="9"/>
      <c r="JGJ24" s="9"/>
      <c r="JGO24" s="9"/>
      <c r="JGT24" s="9"/>
      <c r="JGY24" s="9"/>
      <c r="JHD24" s="9"/>
      <c r="JHI24" s="9"/>
      <c r="JHN24" s="9"/>
      <c r="JHS24" s="9"/>
      <c r="JHX24" s="9"/>
      <c r="JIC24" s="9"/>
      <c r="JIH24" s="9"/>
      <c r="JIM24" s="9"/>
      <c r="JIR24" s="9"/>
      <c r="JIW24" s="9"/>
      <c r="JJB24" s="9"/>
      <c r="JJG24" s="9"/>
      <c r="JJL24" s="9"/>
      <c r="JJQ24" s="9"/>
      <c r="JJV24" s="9"/>
      <c r="JKA24" s="9"/>
      <c r="JKF24" s="9"/>
      <c r="JKK24" s="9"/>
      <c r="JKP24" s="9"/>
      <c r="JKU24" s="9"/>
      <c r="JKZ24" s="9"/>
      <c r="JLE24" s="9"/>
      <c r="JLJ24" s="9"/>
      <c r="JLO24" s="9"/>
      <c r="JLT24" s="9"/>
      <c r="JLY24" s="9"/>
      <c r="JMD24" s="9"/>
      <c r="JMI24" s="9"/>
      <c r="JMN24" s="9"/>
      <c r="JMS24" s="9"/>
      <c r="JMX24" s="9"/>
      <c r="JNC24" s="9"/>
      <c r="JNH24" s="9"/>
      <c r="JNM24" s="9"/>
      <c r="JNR24" s="9"/>
      <c r="JNW24" s="9"/>
      <c r="JOB24" s="9"/>
      <c r="JOG24" s="9"/>
      <c r="JOL24" s="9"/>
      <c r="JOQ24" s="9"/>
      <c r="JOV24" s="9"/>
      <c r="JPA24" s="9"/>
      <c r="JPF24" s="9"/>
      <c r="JPK24" s="9"/>
      <c r="JPP24" s="9"/>
      <c r="JPU24" s="9"/>
      <c r="JPZ24" s="9"/>
      <c r="JQE24" s="9"/>
      <c r="JQJ24" s="9"/>
      <c r="JQO24" s="9"/>
      <c r="JQT24" s="9"/>
      <c r="JQY24" s="9"/>
      <c r="JRD24" s="9"/>
      <c r="JRI24" s="9"/>
      <c r="JRN24" s="9"/>
      <c r="JRS24" s="9"/>
      <c r="JRX24" s="9"/>
      <c r="JSC24" s="9"/>
      <c r="JSH24" s="9"/>
      <c r="JSM24" s="9"/>
      <c r="JSR24" s="9"/>
      <c r="JSW24" s="9"/>
      <c r="JTB24" s="9"/>
      <c r="JTG24" s="9"/>
      <c r="JTL24" s="9"/>
      <c r="JTQ24" s="9"/>
      <c r="JTV24" s="9"/>
      <c r="JUA24" s="9"/>
      <c r="JUF24" s="9"/>
      <c r="JUK24" s="9"/>
      <c r="JUP24" s="9"/>
      <c r="JUU24" s="9"/>
      <c r="JUZ24" s="9"/>
      <c r="JVE24" s="9"/>
      <c r="JVJ24" s="9"/>
      <c r="JVO24" s="9"/>
      <c r="JVT24" s="9"/>
      <c r="JVY24" s="9"/>
      <c r="JWD24" s="9"/>
      <c r="JWI24" s="9"/>
      <c r="JWN24" s="9"/>
      <c r="JWS24" s="9"/>
      <c r="JWX24" s="9"/>
      <c r="JXC24" s="9"/>
      <c r="JXH24" s="9"/>
      <c r="JXM24" s="9"/>
      <c r="JXR24" s="9"/>
      <c r="JXW24" s="9"/>
      <c r="JYB24" s="9"/>
      <c r="JYG24" s="9"/>
      <c r="JYL24" s="9"/>
      <c r="JYQ24" s="9"/>
      <c r="JYV24" s="9"/>
      <c r="JZA24" s="9"/>
      <c r="JZF24" s="9"/>
      <c r="JZK24" s="9"/>
      <c r="JZP24" s="9"/>
      <c r="JZU24" s="9"/>
      <c r="JZZ24" s="9"/>
      <c r="KAE24" s="9"/>
      <c r="KAJ24" s="9"/>
      <c r="KAO24" s="9"/>
      <c r="KAT24" s="9"/>
      <c r="KAY24" s="9"/>
      <c r="KBD24" s="9"/>
      <c r="KBI24" s="9"/>
      <c r="KBN24" s="9"/>
      <c r="KBS24" s="9"/>
      <c r="KBX24" s="9"/>
      <c r="KCC24" s="9"/>
      <c r="KCH24" s="9"/>
      <c r="KCM24" s="9"/>
      <c r="KCR24" s="9"/>
      <c r="KCW24" s="9"/>
      <c r="KDB24" s="9"/>
      <c r="KDG24" s="9"/>
      <c r="KDL24" s="9"/>
      <c r="KDQ24" s="9"/>
      <c r="KDV24" s="9"/>
      <c r="KEA24" s="9"/>
      <c r="KEF24" s="9"/>
      <c r="KEK24" s="9"/>
      <c r="KEP24" s="9"/>
      <c r="KEU24" s="9"/>
      <c r="KEZ24" s="9"/>
      <c r="KFE24" s="9"/>
      <c r="KFJ24" s="9"/>
      <c r="KFO24" s="9"/>
      <c r="KFT24" s="9"/>
      <c r="KFY24" s="9"/>
      <c r="KGD24" s="9"/>
      <c r="KGI24" s="9"/>
      <c r="KGN24" s="9"/>
      <c r="KGS24" s="9"/>
      <c r="KGX24" s="9"/>
      <c r="KHC24" s="9"/>
      <c r="KHH24" s="9"/>
      <c r="KHM24" s="9"/>
      <c r="KHR24" s="9"/>
      <c r="KHW24" s="9"/>
      <c r="KIB24" s="9"/>
      <c r="KIG24" s="9"/>
      <c r="KIL24" s="9"/>
      <c r="KIQ24" s="9"/>
      <c r="KIV24" s="9"/>
      <c r="KJA24" s="9"/>
      <c r="KJF24" s="9"/>
      <c r="KJK24" s="9"/>
      <c r="KJP24" s="9"/>
      <c r="KJU24" s="9"/>
      <c r="KJZ24" s="9"/>
      <c r="KKE24" s="9"/>
      <c r="KKJ24" s="9"/>
      <c r="KKO24" s="9"/>
      <c r="KKT24" s="9"/>
      <c r="KKY24" s="9"/>
      <c r="KLD24" s="9"/>
      <c r="KLI24" s="9"/>
      <c r="KLN24" s="9"/>
      <c r="KLS24" s="9"/>
      <c r="KLX24" s="9"/>
      <c r="KMC24" s="9"/>
      <c r="KMH24" s="9"/>
      <c r="KMM24" s="9"/>
      <c r="KMR24" s="9"/>
      <c r="KMW24" s="9"/>
      <c r="KNB24" s="9"/>
      <c r="KNG24" s="9"/>
      <c r="KNL24" s="9"/>
      <c r="KNQ24" s="9"/>
      <c r="KNV24" s="9"/>
      <c r="KOA24" s="9"/>
      <c r="KOF24" s="9"/>
      <c r="KOK24" s="9"/>
      <c r="KOP24" s="9"/>
      <c r="KOU24" s="9"/>
      <c r="KOZ24" s="9"/>
      <c r="KPE24" s="9"/>
      <c r="KPJ24" s="9"/>
      <c r="KPO24" s="9"/>
      <c r="KPT24" s="9"/>
      <c r="KPY24" s="9"/>
      <c r="KQD24" s="9"/>
      <c r="KQI24" s="9"/>
      <c r="KQN24" s="9"/>
      <c r="KQS24" s="9"/>
      <c r="KQX24" s="9"/>
      <c r="KRC24" s="9"/>
      <c r="KRH24" s="9"/>
      <c r="KRM24" s="9"/>
      <c r="KRR24" s="9"/>
      <c r="KRW24" s="9"/>
      <c r="KSB24" s="9"/>
      <c r="KSG24" s="9"/>
      <c r="KSL24" s="9"/>
      <c r="KSQ24" s="9"/>
      <c r="KSV24" s="9"/>
      <c r="KTA24" s="9"/>
      <c r="KTF24" s="9"/>
      <c r="KTK24" s="9"/>
      <c r="KTP24" s="9"/>
      <c r="KTU24" s="9"/>
      <c r="KTZ24" s="9"/>
      <c r="KUE24" s="9"/>
      <c r="KUJ24" s="9"/>
      <c r="KUO24" s="9"/>
      <c r="KUT24" s="9"/>
      <c r="KUY24" s="9"/>
      <c r="KVD24" s="9"/>
      <c r="KVI24" s="9"/>
      <c r="KVN24" s="9"/>
      <c r="KVS24" s="9"/>
      <c r="KVX24" s="9"/>
      <c r="KWC24" s="9"/>
      <c r="KWH24" s="9"/>
      <c r="KWM24" s="9"/>
      <c r="KWR24" s="9"/>
      <c r="KWW24" s="9"/>
      <c r="KXB24" s="9"/>
      <c r="KXG24" s="9"/>
      <c r="KXL24" s="9"/>
      <c r="KXQ24" s="9"/>
      <c r="KXV24" s="9"/>
      <c r="KYA24" s="9"/>
      <c r="KYF24" s="9"/>
      <c r="KYK24" s="9"/>
      <c r="KYP24" s="9"/>
      <c r="KYU24" s="9"/>
      <c r="KYZ24" s="9"/>
      <c r="KZE24" s="9"/>
      <c r="KZJ24" s="9"/>
      <c r="KZO24" s="9"/>
      <c r="KZT24" s="9"/>
      <c r="KZY24" s="9"/>
      <c r="LAD24" s="9"/>
      <c r="LAI24" s="9"/>
      <c r="LAN24" s="9"/>
      <c r="LAS24" s="9"/>
      <c r="LAX24" s="9"/>
      <c r="LBC24" s="9"/>
      <c r="LBH24" s="9"/>
      <c r="LBM24" s="9"/>
      <c r="LBR24" s="9"/>
      <c r="LBW24" s="9"/>
      <c r="LCB24" s="9"/>
      <c r="LCG24" s="9"/>
      <c r="LCL24" s="9"/>
      <c r="LCQ24" s="9"/>
      <c r="LCV24" s="9"/>
      <c r="LDA24" s="9"/>
      <c r="LDF24" s="9"/>
      <c r="LDK24" s="9"/>
      <c r="LDP24" s="9"/>
      <c r="LDU24" s="9"/>
      <c r="LDZ24" s="9"/>
      <c r="LEE24" s="9"/>
      <c r="LEJ24" s="9"/>
      <c r="LEO24" s="9"/>
      <c r="LET24" s="9"/>
      <c r="LEY24" s="9"/>
      <c r="LFD24" s="9"/>
      <c r="LFI24" s="9"/>
      <c r="LFN24" s="9"/>
      <c r="LFS24" s="9"/>
      <c r="LFX24" s="9"/>
      <c r="LGC24" s="9"/>
      <c r="LGH24" s="9"/>
      <c r="LGM24" s="9"/>
      <c r="LGR24" s="9"/>
      <c r="LGW24" s="9"/>
      <c r="LHB24" s="9"/>
      <c r="LHG24" s="9"/>
      <c r="LHL24" s="9"/>
      <c r="LHQ24" s="9"/>
      <c r="LHV24" s="9"/>
      <c r="LIA24" s="9"/>
      <c r="LIF24" s="9"/>
      <c r="LIK24" s="9"/>
      <c r="LIP24" s="9"/>
      <c r="LIU24" s="9"/>
      <c r="LIZ24" s="9"/>
      <c r="LJE24" s="9"/>
      <c r="LJJ24" s="9"/>
      <c r="LJO24" s="9"/>
      <c r="LJT24" s="9"/>
      <c r="LJY24" s="9"/>
      <c r="LKD24" s="9"/>
      <c r="LKI24" s="9"/>
      <c r="LKN24" s="9"/>
      <c r="LKS24" s="9"/>
      <c r="LKX24" s="9"/>
      <c r="LLC24" s="9"/>
      <c r="LLH24" s="9"/>
      <c r="LLM24" s="9"/>
      <c r="LLR24" s="9"/>
      <c r="LLW24" s="9"/>
      <c r="LMB24" s="9"/>
      <c r="LMG24" s="9"/>
      <c r="LML24" s="9"/>
      <c r="LMQ24" s="9"/>
      <c r="LMV24" s="9"/>
      <c r="LNA24" s="9"/>
      <c r="LNF24" s="9"/>
      <c r="LNK24" s="9"/>
      <c r="LNP24" s="9"/>
      <c r="LNU24" s="9"/>
      <c r="LNZ24" s="9"/>
      <c r="LOE24" s="9"/>
      <c r="LOJ24" s="9"/>
      <c r="LOO24" s="9"/>
      <c r="LOT24" s="9"/>
      <c r="LOY24" s="9"/>
      <c r="LPD24" s="9"/>
      <c r="LPI24" s="9"/>
      <c r="LPN24" s="9"/>
      <c r="LPS24" s="9"/>
      <c r="LPX24" s="9"/>
      <c r="LQC24" s="9"/>
      <c r="LQH24" s="9"/>
      <c r="LQM24" s="9"/>
      <c r="LQR24" s="9"/>
      <c r="LQW24" s="9"/>
      <c r="LRB24" s="9"/>
      <c r="LRG24" s="9"/>
      <c r="LRL24" s="9"/>
      <c r="LRQ24" s="9"/>
      <c r="LRV24" s="9"/>
      <c r="LSA24" s="9"/>
      <c r="LSF24" s="9"/>
      <c r="LSK24" s="9"/>
      <c r="LSP24" s="9"/>
      <c r="LSU24" s="9"/>
      <c r="LSZ24" s="9"/>
      <c r="LTE24" s="9"/>
      <c r="LTJ24" s="9"/>
      <c r="LTO24" s="9"/>
      <c r="LTT24" s="9"/>
      <c r="LTY24" s="9"/>
      <c r="LUD24" s="9"/>
      <c r="LUI24" s="9"/>
      <c r="LUN24" s="9"/>
      <c r="LUS24" s="9"/>
      <c r="LUX24" s="9"/>
      <c r="LVC24" s="9"/>
      <c r="LVH24" s="9"/>
      <c r="LVM24" s="9"/>
      <c r="LVR24" s="9"/>
      <c r="LVW24" s="9"/>
      <c r="LWB24" s="9"/>
      <c r="LWG24" s="9"/>
      <c r="LWL24" s="9"/>
      <c r="LWQ24" s="9"/>
      <c r="LWV24" s="9"/>
      <c r="LXA24" s="9"/>
      <c r="LXF24" s="9"/>
      <c r="LXK24" s="9"/>
      <c r="LXP24" s="9"/>
      <c r="LXU24" s="9"/>
      <c r="LXZ24" s="9"/>
      <c r="LYE24" s="9"/>
      <c r="LYJ24" s="9"/>
      <c r="LYO24" s="9"/>
      <c r="LYT24" s="9"/>
      <c r="LYY24" s="9"/>
      <c r="LZD24" s="9"/>
      <c r="LZI24" s="9"/>
      <c r="LZN24" s="9"/>
      <c r="LZS24" s="9"/>
      <c r="LZX24" s="9"/>
      <c r="MAC24" s="9"/>
      <c r="MAH24" s="9"/>
      <c r="MAM24" s="9"/>
      <c r="MAR24" s="9"/>
      <c r="MAW24" s="9"/>
      <c r="MBB24" s="9"/>
      <c r="MBG24" s="9"/>
      <c r="MBL24" s="9"/>
      <c r="MBQ24" s="9"/>
      <c r="MBV24" s="9"/>
      <c r="MCA24" s="9"/>
      <c r="MCF24" s="9"/>
      <c r="MCK24" s="9"/>
      <c r="MCP24" s="9"/>
      <c r="MCU24" s="9"/>
      <c r="MCZ24" s="9"/>
      <c r="MDE24" s="9"/>
      <c r="MDJ24" s="9"/>
      <c r="MDO24" s="9"/>
      <c r="MDT24" s="9"/>
      <c r="MDY24" s="9"/>
      <c r="MED24" s="9"/>
      <c r="MEI24" s="9"/>
      <c r="MEN24" s="9"/>
      <c r="MES24" s="9"/>
      <c r="MEX24" s="9"/>
      <c r="MFC24" s="9"/>
      <c r="MFH24" s="9"/>
      <c r="MFM24" s="9"/>
      <c r="MFR24" s="9"/>
      <c r="MFW24" s="9"/>
      <c r="MGB24" s="9"/>
      <c r="MGG24" s="9"/>
      <c r="MGL24" s="9"/>
      <c r="MGQ24" s="9"/>
      <c r="MGV24" s="9"/>
      <c r="MHA24" s="9"/>
      <c r="MHF24" s="9"/>
      <c r="MHK24" s="9"/>
      <c r="MHP24" s="9"/>
      <c r="MHU24" s="9"/>
      <c r="MHZ24" s="9"/>
      <c r="MIE24" s="9"/>
      <c r="MIJ24" s="9"/>
      <c r="MIO24" s="9"/>
      <c r="MIT24" s="9"/>
      <c r="MIY24" s="9"/>
      <c r="MJD24" s="9"/>
      <c r="MJI24" s="9"/>
      <c r="MJN24" s="9"/>
      <c r="MJS24" s="9"/>
      <c r="MJX24" s="9"/>
      <c r="MKC24" s="9"/>
      <c r="MKH24" s="9"/>
      <c r="MKM24" s="9"/>
      <c r="MKR24" s="9"/>
      <c r="MKW24" s="9"/>
      <c r="MLB24" s="9"/>
      <c r="MLG24" s="9"/>
      <c r="MLL24" s="9"/>
      <c r="MLQ24" s="9"/>
      <c r="MLV24" s="9"/>
      <c r="MMA24" s="9"/>
      <c r="MMF24" s="9"/>
      <c r="MMK24" s="9"/>
      <c r="MMP24" s="9"/>
      <c r="MMU24" s="9"/>
      <c r="MMZ24" s="9"/>
      <c r="MNE24" s="9"/>
      <c r="MNJ24" s="9"/>
      <c r="MNO24" s="9"/>
      <c r="MNT24" s="9"/>
      <c r="MNY24" s="9"/>
      <c r="MOD24" s="9"/>
      <c r="MOI24" s="9"/>
      <c r="MON24" s="9"/>
      <c r="MOS24" s="9"/>
      <c r="MOX24" s="9"/>
      <c r="MPC24" s="9"/>
      <c r="MPH24" s="9"/>
      <c r="MPM24" s="9"/>
      <c r="MPR24" s="9"/>
      <c r="MPW24" s="9"/>
      <c r="MQB24" s="9"/>
      <c r="MQG24" s="9"/>
      <c r="MQL24" s="9"/>
      <c r="MQQ24" s="9"/>
      <c r="MQV24" s="9"/>
      <c r="MRA24" s="9"/>
      <c r="MRF24" s="9"/>
      <c r="MRK24" s="9"/>
      <c r="MRP24" s="9"/>
      <c r="MRU24" s="9"/>
      <c r="MRZ24" s="9"/>
      <c r="MSE24" s="9"/>
      <c r="MSJ24" s="9"/>
      <c r="MSO24" s="9"/>
      <c r="MST24" s="9"/>
      <c r="MSY24" s="9"/>
      <c r="MTD24" s="9"/>
      <c r="MTI24" s="9"/>
      <c r="MTN24" s="9"/>
      <c r="MTS24" s="9"/>
      <c r="MTX24" s="9"/>
      <c r="MUC24" s="9"/>
      <c r="MUH24" s="9"/>
      <c r="MUM24" s="9"/>
      <c r="MUR24" s="9"/>
      <c r="MUW24" s="9"/>
      <c r="MVB24" s="9"/>
      <c r="MVG24" s="9"/>
      <c r="MVL24" s="9"/>
      <c r="MVQ24" s="9"/>
      <c r="MVV24" s="9"/>
      <c r="MWA24" s="9"/>
      <c r="MWF24" s="9"/>
      <c r="MWK24" s="9"/>
      <c r="MWP24" s="9"/>
      <c r="MWU24" s="9"/>
      <c r="MWZ24" s="9"/>
      <c r="MXE24" s="9"/>
      <c r="MXJ24" s="9"/>
      <c r="MXO24" s="9"/>
      <c r="MXT24" s="9"/>
      <c r="MXY24" s="9"/>
      <c r="MYD24" s="9"/>
      <c r="MYI24" s="9"/>
      <c r="MYN24" s="9"/>
      <c r="MYS24" s="9"/>
      <c r="MYX24" s="9"/>
      <c r="MZC24" s="9"/>
      <c r="MZH24" s="9"/>
      <c r="MZM24" s="9"/>
      <c r="MZR24" s="9"/>
      <c r="MZW24" s="9"/>
      <c r="NAB24" s="9"/>
      <c r="NAG24" s="9"/>
      <c r="NAL24" s="9"/>
      <c r="NAQ24" s="9"/>
      <c r="NAV24" s="9"/>
      <c r="NBA24" s="9"/>
      <c r="NBF24" s="9"/>
      <c r="NBK24" s="9"/>
      <c r="NBP24" s="9"/>
      <c r="NBU24" s="9"/>
      <c r="NBZ24" s="9"/>
      <c r="NCE24" s="9"/>
      <c r="NCJ24" s="9"/>
      <c r="NCO24" s="9"/>
      <c r="NCT24" s="9"/>
      <c r="NCY24" s="9"/>
      <c r="NDD24" s="9"/>
      <c r="NDI24" s="9"/>
      <c r="NDN24" s="9"/>
      <c r="NDS24" s="9"/>
      <c r="NDX24" s="9"/>
      <c r="NEC24" s="9"/>
      <c r="NEH24" s="9"/>
      <c r="NEM24" s="9"/>
      <c r="NER24" s="9"/>
      <c r="NEW24" s="9"/>
      <c r="NFB24" s="9"/>
      <c r="NFG24" s="9"/>
      <c r="NFL24" s="9"/>
      <c r="NFQ24" s="9"/>
      <c r="NFV24" s="9"/>
      <c r="NGA24" s="9"/>
      <c r="NGF24" s="9"/>
      <c r="NGK24" s="9"/>
      <c r="NGP24" s="9"/>
      <c r="NGU24" s="9"/>
      <c r="NGZ24" s="9"/>
      <c r="NHE24" s="9"/>
      <c r="NHJ24" s="9"/>
      <c r="NHO24" s="9"/>
      <c r="NHT24" s="9"/>
      <c r="NHY24" s="9"/>
      <c r="NID24" s="9"/>
      <c r="NII24" s="9"/>
      <c r="NIN24" s="9"/>
      <c r="NIS24" s="9"/>
      <c r="NIX24" s="9"/>
      <c r="NJC24" s="9"/>
      <c r="NJH24" s="9"/>
      <c r="NJM24" s="9"/>
      <c r="NJR24" s="9"/>
      <c r="NJW24" s="9"/>
      <c r="NKB24" s="9"/>
      <c r="NKG24" s="9"/>
      <c r="NKL24" s="9"/>
      <c r="NKQ24" s="9"/>
      <c r="NKV24" s="9"/>
      <c r="NLA24" s="9"/>
      <c r="NLF24" s="9"/>
      <c r="NLK24" s="9"/>
      <c r="NLP24" s="9"/>
      <c r="NLU24" s="9"/>
      <c r="NLZ24" s="9"/>
      <c r="NME24" s="9"/>
      <c r="NMJ24" s="9"/>
      <c r="NMO24" s="9"/>
      <c r="NMT24" s="9"/>
      <c r="NMY24" s="9"/>
      <c r="NND24" s="9"/>
      <c r="NNI24" s="9"/>
      <c r="NNN24" s="9"/>
      <c r="NNS24" s="9"/>
      <c r="NNX24" s="9"/>
      <c r="NOC24" s="9"/>
      <c r="NOH24" s="9"/>
      <c r="NOM24" s="9"/>
      <c r="NOR24" s="9"/>
      <c r="NOW24" s="9"/>
      <c r="NPB24" s="9"/>
      <c r="NPG24" s="9"/>
      <c r="NPL24" s="9"/>
      <c r="NPQ24" s="9"/>
      <c r="NPV24" s="9"/>
      <c r="NQA24" s="9"/>
      <c r="NQF24" s="9"/>
      <c r="NQK24" s="9"/>
      <c r="NQP24" s="9"/>
      <c r="NQU24" s="9"/>
      <c r="NQZ24" s="9"/>
      <c r="NRE24" s="9"/>
      <c r="NRJ24" s="9"/>
      <c r="NRO24" s="9"/>
      <c r="NRT24" s="9"/>
      <c r="NRY24" s="9"/>
      <c r="NSD24" s="9"/>
      <c r="NSI24" s="9"/>
      <c r="NSN24" s="9"/>
      <c r="NSS24" s="9"/>
      <c r="NSX24" s="9"/>
      <c r="NTC24" s="9"/>
      <c r="NTH24" s="9"/>
      <c r="NTM24" s="9"/>
      <c r="NTR24" s="9"/>
      <c r="NTW24" s="9"/>
      <c r="NUB24" s="9"/>
      <c r="NUG24" s="9"/>
      <c r="NUL24" s="9"/>
      <c r="NUQ24" s="9"/>
      <c r="NUV24" s="9"/>
      <c r="NVA24" s="9"/>
      <c r="NVF24" s="9"/>
      <c r="NVK24" s="9"/>
      <c r="NVP24" s="9"/>
      <c r="NVU24" s="9"/>
      <c r="NVZ24" s="9"/>
      <c r="NWE24" s="9"/>
      <c r="NWJ24" s="9"/>
      <c r="NWO24" s="9"/>
      <c r="NWT24" s="9"/>
      <c r="NWY24" s="9"/>
      <c r="NXD24" s="9"/>
      <c r="NXI24" s="9"/>
      <c r="NXN24" s="9"/>
      <c r="NXS24" s="9"/>
      <c r="NXX24" s="9"/>
      <c r="NYC24" s="9"/>
      <c r="NYH24" s="9"/>
      <c r="NYM24" s="9"/>
      <c r="NYR24" s="9"/>
      <c r="NYW24" s="9"/>
      <c r="NZB24" s="9"/>
      <c r="NZG24" s="9"/>
      <c r="NZL24" s="9"/>
      <c r="NZQ24" s="9"/>
      <c r="NZV24" s="9"/>
      <c r="OAA24" s="9"/>
      <c r="OAF24" s="9"/>
      <c r="OAK24" s="9"/>
      <c r="OAP24" s="9"/>
      <c r="OAU24" s="9"/>
      <c r="OAZ24" s="9"/>
      <c r="OBE24" s="9"/>
      <c r="OBJ24" s="9"/>
      <c r="OBO24" s="9"/>
      <c r="OBT24" s="9"/>
      <c r="OBY24" s="9"/>
      <c r="OCD24" s="9"/>
      <c r="OCI24" s="9"/>
      <c r="OCN24" s="9"/>
      <c r="OCS24" s="9"/>
      <c r="OCX24" s="9"/>
      <c r="ODC24" s="9"/>
      <c r="ODH24" s="9"/>
      <c r="ODM24" s="9"/>
      <c r="ODR24" s="9"/>
      <c r="ODW24" s="9"/>
      <c r="OEB24" s="9"/>
      <c r="OEG24" s="9"/>
      <c r="OEL24" s="9"/>
      <c r="OEQ24" s="9"/>
      <c r="OEV24" s="9"/>
      <c r="OFA24" s="9"/>
      <c r="OFF24" s="9"/>
      <c r="OFK24" s="9"/>
      <c r="OFP24" s="9"/>
      <c r="OFU24" s="9"/>
      <c r="OFZ24" s="9"/>
      <c r="OGE24" s="9"/>
      <c r="OGJ24" s="9"/>
      <c r="OGO24" s="9"/>
      <c r="OGT24" s="9"/>
      <c r="OGY24" s="9"/>
      <c r="OHD24" s="9"/>
      <c r="OHI24" s="9"/>
      <c r="OHN24" s="9"/>
      <c r="OHS24" s="9"/>
      <c r="OHX24" s="9"/>
      <c r="OIC24" s="9"/>
      <c r="OIH24" s="9"/>
      <c r="OIM24" s="9"/>
      <c r="OIR24" s="9"/>
      <c r="OIW24" s="9"/>
      <c r="OJB24" s="9"/>
      <c r="OJG24" s="9"/>
      <c r="OJL24" s="9"/>
      <c r="OJQ24" s="9"/>
      <c r="OJV24" s="9"/>
      <c r="OKA24" s="9"/>
      <c r="OKF24" s="9"/>
      <c r="OKK24" s="9"/>
      <c r="OKP24" s="9"/>
      <c r="OKU24" s="9"/>
      <c r="OKZ24" s="9"/>
      <c r="OLE24" s="9"/>
      <c r="OLJ24" s="9"/>
      <c r="OLO24" s="9"/>
      <c r="OLT24" s="9"/>
      <c r="OLY24" s="9"/>
      <c r="OMD24" s="9"/>
      <c r="OMI24" s="9"/>
      <c r="OMN24" s="9"/>
      <c r="OMS24" s="9"/>
      <c r="OMX24" s="9"/>
      <c r="ONC24" s="9"/>
      <c r="ONH24" s="9"/>
      <c r="ONM24" s="9"/>
      <c r="ONR24" s="9"/>
      <c r="ONW24" s="9"/>
      <c r="OOB24" s="9"/>
      <c r="OOG24" s="9"/>
      <c r="OOL24" s="9"/>
      <c r="OOQ24" s="9"/>
      <c r="OOV24" s="9"/>
      <c r="OPA24" s="9"/>
      <c r="OPF24" s="9"/>
      <c r="OPK24" s="9"/>
      <c r="OPP24" s="9"/>
      <c r="OPU24" s="9"/>
      <c r="OPZ24" s="9"/>
      <c r="OQE24" s="9"/>
      <c r="OQJ24" s="9"/>
      <c r="OQO24" s="9"/>
      <c r="OQT24" s="9"/>
      <c r="OQY24" s="9"/>
      <c r="ORD24" s="9"/>
      <c r="ORI24" s="9"/>
      <c r="ORN24" s="9"/>
      <c r="ORS24" s="9"/>
      <c r="ORX24" s="9"/>
      <c r="OSC24" s="9"/>
      <c r="OSH24" s="9"/>
      <c r="OSM24" s="9"/>
      <c r="OSR24" s="9"/>
      <c r="OSW24" s="9"/>
      <c r="OTB24" s="9"/>
      <c r="OTG24" s="9"/>
      <c r="OTL24" s="9"/>
      <c r="OTQ24" s="9"/>
      <c r="OTV24" s="9"/>
      <c r="OUA24" s="9"/>
      <c r="OUF24" s="9"/>
      <c r="OUK24" s="9"/>
      <c r="OUP24" s="9"/>
      <c r="OUU24" s="9"/>
      <c r="OUZ24" s="9"/>
      <c r="OVE24" s="9"/>
      <c r="OVJ24" s="9"/>
      <c r="OVO24" s="9"/>
      <c r="OVT24" s="9"/>
      <c r="OVY24" s="9"/>
      <c r="OWD24" s="9"/>
      <c r="OWI24" s="9"/>
      <c r="OWN24" s="9"/>
      <c r="OWS24" s="9"/>
      <c r="OWX24" s="9"/>
      <c r="OXC24" s="9"/>
      <c r="OXH24" s="9"/>
      <c r="OXM24" s="9"/>
      <c r="OXR24" s="9"/>
      <c r="OXW24" s="9"/>
      <c r="OYB24" s="9"/>
      <c r="OYG24" s="9"/>
      <c r="OYL24" s="9"/>
      <c r="OYQ24" s="9"/>
      <c r="OYV24" s="9"/>
      <c r="OZA24" s="9"/>
      <c r="OZF24" s="9"/>
      <c r="OZK24" s="9"/>
      <c r="OZP24" s="9"/>
      <c r="OZU24" s="9"/>
      <c r="OZZ24" s="9"/>
      <c r="PAE24" s="9"/>
      <c r="PAJ24" s="9"/>
      <c r="PAO24" s="9"/>
      <c r="PAT24" s="9"/>
      <c r="PAY24" s="9"/>
      <c r="PBD24" s="9"/>
      <c r="PBI24" s="9"/>
      <c r="PBN24" s="9"/>
      <c r="PBS24" s="9"/>
      <c r="PBX24" s="9"/>
      <c r="PCC24" s="9"/>
      <c r="PCH24" s="9"/>
      <c r="PCM24" s="9"/>
      <c r="PCR24" s="9"/>
      <c r="PCW24" s="9"/>
      <c r="PDB24" s="9"/>
      <c r="PDG24" s="9"/>
      <c r="PDL24" s="9"/>
      <c r="PDQ24" s="9"/>
      <c r="PDV24" s="9"/>
      <c r="PEA24" s="9"/>
      <c r="PEF24" s="9"/>
      <c r="PEK24" s="9"/>
      <c r="PEP24" s="9"/>
      <c r="PEU24" s="9"/>
      <c r="PEZ24" s="9"/>
      <c r="PFE24" s="9"/>
      <c r="PFJ24" s="9"/>
      <c r="PFO24" s="9"/>
      <c r="PFT24" s="9"/>
      <c r="PFY24" s="9"/>
      <c r="PGD24" s="9"/>
      <c r="PGI24" s="9"/>
      <c r="PGN24" s="9"/>
      <c r="PGS24" s="9"/>
      <c r="PGX24" s="9"/>
      <c r="PHC24" s="9"/>
      <c r="PHH24" s="9"/>
      <c r="PHM24" s="9"/>
      <c r="PHR24" s="9"/>
      <c r="PHW24" s="9"/>
      <c r="PIB24" s="9"/>
      <c r="PIG24" s="9"/>
      <c r="PIL24" s="9"/>
      <c r="PIQ24" s="9"/>
      <c r="PIV24" s="9"/>
      <c r="PJA24" s="9"/>
      <c r="PJF24" s="9"/>
      <c r="PJK24" s="9"/>
      <c r="PJP24" s="9"/>
      <c r="PJU24" s="9"/>
      <c r="PJZ24" s="9"/>
      <c r="PKE24" s="9"/>
      <c r="PKJ24" s="9"/>
      <c r="PKO24" s="9"/>
      <c r="PKT24" s="9"/>
      <c r="PKY24" s="9"/>
      <c r="PLD24" s="9"/>
      <c r="PLI24" s="9"/>
      <c r="PLN24" s="9"/>
      <c r="PLS24" s="9"/>
      <c r="PLX24" s="9"/>
      <c r="PMC24" s="9"/>
      <c r="PMH24" s="9"/>
      <c r="PMM24" s="9"/>
      <c r="PMR24" s="9"/>
      <c r="PMW24" s="9"/>
      <c r="PNB24" s="9"/>
      <c r="PNG24" s="9"/>
      <c r="PNL24" s="9"/>
      <c r="PNQ24" s="9"/>
      <c r="PNV24" s="9"/>
      <c r="POA24" s="9"/>
      <c r="POF24" s="9"/>
      <c r="POK24" s="9"/>
      <c r="POP24" s="9"/>
      <c r="POU24" s="9"/>
      <c r="POZ24" s="9"/>
      <c r="PPE24" s="9"/>
      <c r="PPJ24" s="9"/>
      <c r="PPO24" s="9"/>
      <c r="PPT24" s="9"/>
      <c r="PPY24" s="9"/>
      <c r="PQD24" s="9"/>
      <c r="PQI24" s="9"/>
      <c r="PQN24" s="9"/>
      <c r="PQS24" s="9"/>
      <c r="PQX24" s="9"/>
      <c r="PRC24" s="9"/>
      <c r="PRH24" s="9"/>
      <c r="PRM24" s="9"/>
      <c r="PRR24" s="9"/>
      <c r="PRW24" s="9"/>
      <c r="PSB24" s="9"/>
      <c r="PSG24" s="9"/>
      <c r="PSL24" s="9"/>
      <c r="PSQ24" s="9"/>
      <c r="PSV24" s="9"/>
      <c r="PTA24" s="9"/>
      <c r="PTF24" s="9"/>
      <c r="PTK24" s="9"/>
      <c r="PTP24" s="9"/>
      <c r="PTU24" s="9"/>
      <c r="PTZ24" s="9"/>
      <c r="PUE24" s="9"/>
      <c r="PUJ24" s="9"/>
      <c r="PUO24" s="9"/>
      <c r="PUT24" s="9"/>
      <c r="PUY24" s="9"/>
      <c r="PVD24" s="9"/>
      <c r="PVI24" s="9"/>
      <c r="PVN24" s="9"/>
      <c r="PVS24" s="9"/>
      <c r="PVX24" s="9"/>
      <c r="PWC24" s="9"/>
      <c r="PWH24" s="9"/>
      <c r="PWM24" s="9"/>
      <c r="PWR24" s="9"/>
      <c r="PWW24" s="9"/>
      <c r="PXB24" s="9"/>
      <c r="PXG24" s="9"/>
      <c r="PXL24" s="9"/>
      <c r="PXQ24" s="9"/>
      <c r="PXV24" s="9"/>
      <c r="PYA24" s="9"/>
      <c r="PYF24" s="9"/>
      <c r="PYK24" s="9"/>
      <c r="PYP24" s="9"/>
      <c r="PYU24" s="9"/>
      <c r="PYZ24" s="9"/>
      <c r="PZE24" s="9"/>
      <c r="PZJ24" s="9"/>
      <c r="PZO24" s="9"/>
      <c r="PZT24" s="9"/>
      <c r="PZY24" s="9"/>
      <c r="QAD24" s="9"/>
      <c r="QAI24" s="9"/>
      <c r="QAN24" s="9"/>
      <c r="QAS24" s="9"/>
      <c r="QAX24" s="9"/>
      <c r="QBC24" s="9"/>
      <c r="QBH24" s="9"/>
      <c r="QBM24" s="9"/>
      <c r="QBR24" s="9"/>
      <c r="QBW24" s="9"/>
      <c r="QCB24" s="9"/>
      <c r="QCG24" s="9"/>
      <c r="QCL24" s="9"/>
      <c r="QCQ24" s="9"/>
      <c r="QCV24" s="9"/>
      <c r="QDA24" s="9"/>
      <c r="QDF24" s="9"/>
      <c r="QDK24" s="9"/>
      <c r="QDP24" s="9"/>
      <c r="QDU24" s="9"/>
      <c r="QDZ24" s="9"/>
      <c r="QEE24" s="9"/>
      <c r="QEJ24" s="9"/>
      <c r="QEO24" s="9"/>
      <c r="QET24" s="9"/>
      <c r="QEY24" s="9"/>
      <c r="QFD24" s="9"/>
      <c r="QFI24" s="9"/>
      <c r="QFN24" s="9"/>
      <c r="QFS24" s="9"/>
      <c r="QFX24" s="9"/>
      <c r="QGC24" s="9"/>
      <c r="QGH24" s="9"/>
      <c r="QGM24" s="9"/>
      <c r="QGR24" s="9"/>
      <c r="QGW24" s="9"/>
      <c r="QHB24" s="9"/>
      <c r="QHG24" s="9"/>
      <c r="QHL24" s="9"/>
      <c r="QHQ24" s="9"/>
      <c r="QHV24" s="9"/>
      <c r="QIA24" s="9"/>
      <c r="QIF24" s="9"/>
      <c r="QIK24" s="9"/>
      <c r="QIP24" s="9"/>
      <c r="QIU24" s="9"/>
      <c r="QIZ24" s="9"/>
      <c r="QJE24" s="9"/>
      <c r="QJJ24" s="9"/>
      <c r="QJO24" s="9"/>
      <c r="QJT24" s="9"/>
      <c r="QJY24" s="9"/>
      <c r="QKD24" s="9"/>
      <c r="QKI24" s="9"/>
      <c r="QKN24" s="9"/>
      <c r="QKS24" s="9"/>
      <c r="QKX24" s="9"/>
      <c r="QLC24" s="9"/>
      <c r="QLH24" s="9"/>
      <c r="QLM24" s="9"/>
      <c r="QLR24" s="9"/>
      <c r="QLW24" s="9"/>
      <c r="QMB24" s="9"/>
      <c r="QMG24" s="9"/>
      <c r="QML24" s="9"/>
      <c r="QMQ24" s="9"/>
      <c r="QMV24" s="9"/>
      <c r="QNA24" s="9"/>
      <c r="QNF24" s="9"/>
      <c r="QNK24" s="9"/>
      <c r="QNP24" s="9"/>
      <c r="QNU24" s="9"/>
      <c r="QNZ24" s="9"/>
      <c r="QOE24" s="9"/>
      <c r="QOJ24" s="9"/>
      <c r="QOO24" s="9"/>
      <c r="QOT24" s="9"/>
      <c r="QOY24" s="9"/>
      <c r="QPD24" s="9"/>
      <c r="QPI24" s="9"/>
      <c r="QPN24" s="9"/>
      <c r="QPS24" s="9"/>
      <c r="QPX24" s="9"/>
      <c r="QQC24" s="9"/>
      <c r="QQH24" s="9"/>
      <c r="QQM24" s="9"/>
      <c r="QQR24" s="9"/>
      <c r="QQW24" s="9"/>
      <c r="QRB24" s="9"/>
      <c r="QRG24" s="9"/>
      <c r="QRL24" s="9"/>
      <c r="QRQ24" s="9"/>
      <c r="QRV24" s="9"/>
      <c r="QSA24" s="9"/>
      <c r="QSF24" s="9"/>
      <c r="QSK24" s="9"/>
      <c r="QSP24" s="9"/>
      <c r="QSU24" s="9"/>
      <c r="QSZ24" s="9"/>
      <c r="QTE24" s="9"/>
      <c r="QTJ24" s="9"/>
      <c r="QTO24" s="9"/>
      <c r="QTT24" s="9"/>
      <c r="QTY24" s="9"/>
      <c r="QUD24" s="9"/>
      <c r="QUI24" s="9"/>
      <c r="QUN24" s="9"/>
      <c r="QUS24" s="9"/>
      <c r="QUX24" s="9"/>
      <c r="QVC24" s="9"/>
      <c r="QVH24" s="9"/>
      <c r="QVM24" s="9"/>
      <c r="QVR24" s="9"/>
      <c r="QVW24" s="9"/>
      <c r="QWB24" s="9"/>
      <c r="QWG24" s="9"/>
      <c r="QWL24" s="9"/>
      <c r="QWQ24" s="9"/>
      <c r="QWV24" s="9"/>
      <c r="QXA24" s="9"/>
      <c r="QXF24" s="9"/>
      <c r="QXK24" s="9"/>
      <c r="QXP24" s="9"/>
      <c r="QXU24" s="9"/>
      <c r="QXZ24" s="9"/>
      <c r="QYE24" s="9"/>
      <c r="QYJ24" s="9"/>
      <c r="QYO24" s="9"/>
      <c r="QYT24" s="9"/>
      <c r="QYY24" s="9"/>
      <c r="QZD24" s="9"/>
      <c r="QZI24" s="9"/>
      <c r="QZN24" s="9"/>
      <c r="QZS24" s="9"/>
      <c r="QZX24" s="9"/>
      <c r="RAC24" s="9"/>
      <c r="RAH24" s="9"/>
      <c r="RAM24" s="9"/>
      <c r="RAR24" s="9"/>
      <c r="RAW24" s="9"/>
      <c r="RBB24" s="9"/>
      <c r="RBG24" s="9"/>
      <c r="RBL24" s="9"/>
      <c r="RBQ24" s="9"/>
      <c r="RBV24" s="9"/>
      <c r="RCA24" s="9"/>
      <c r="RCF24" s="9"/>
      <c r="RCK24" s="9"/>
      <c r="RCP24" s="9"/>
      <c r="RCU24" s="9"/>
      <c r="RCZ24" s="9"/>
      <c r="RDE24" s="9"/>
      <c r="RDJ24" s="9"/>
      <c r="RDO24" s="9"/>
      <c r="RDT24" s="9"/>
      <c r="RDY24" s="9"/>
      <c r="RED24" s="9"/>
      <c r="REI24" s="9"/>
      <c r="REN24" s="9"/>
      <c r="RES24" s="9"/>
      <c r="REX24" s="9"/>
      <c r="RFC24" s="9"/>
      <c r="RFH24" s="9"/>
      <c r="RFM24" s="9"/>
      <c r="RFR24" s="9"/>
      <c r="RFW24" s="9"/>
      <c r="RGB24" s="9"/>
      <c r="RGG24" s="9"/>
      <c r="RGL24" s="9"/>
      <c r="RGQ24" s="9"/>
      <c r="RGV24" s="9"/>
      <c r="RHA24" s="9"/>
      <c r="RHF24" s="9"/>
      <c r="RHK24" s="9"/>
      <c r="RHP24" s="9"/>
      <c r="RHU24" s="9"/>
      <c r="RHZ24" s="9"/>
      <c r="RIE24" s="9"/>
      <c r="RIJ24" s="9"/>
      <c r="RIO24" s="9"/>
      <c r="RIT24" s="9"/>
      <c r="RIY24" s="9"/>
      <c r="RJD24" s="9"/>
      <c r="RJI24" s="9"/>
      <c r="RJN24" s="9"/>
      <c r="RJS24" s="9"/>
      <c r="RJX24" s="9"/>
      <c r="RKC24" s="9"/>
      <c r="RKH24" s="9"/>
      <c r="RKM24" s="9"/>
      <c r="RKR24" s="9"/>
      <c r="RKW24" s="9"/>
      <c r="RLB24" s="9"/>
      <c r="RLG24" s="9"/>
      <c r="RLL24" s="9"/>
      <c r="RLQ24" s="9"/>
      <c r="RLV24" s="9"/>
      <c r="RMA24" s="9"/>
      <c r="RMF24" s="9"/>
      <c r="RMK24" s="9"/>
      <c r="RMP24" s="9"/>
      <c r="RMU24" s="9"/>
      <c r="RMZ24" s="9"/>
      <c r="RNE24" s="9"/>
      <c r="RNJ24" s="9"/>
      <c r="RNO24" s="9"/>
      <c r="RNT24" s="9"/>
      <c r="RNY24" s="9"/>
      <c r="ROD24" s="9"/>
      <c r="ROI24" s="9"/>
      <c r="RON24" s="9"/>
      <c r="ROS24" s="9"/>
      <c r="ROX24" s="9"/>
      <c r="RPC24" s="9"/>
      <c r="RPH24" s="9"/>
      <c r="RPM24" s="9"/>
      <c r="RPR24" s="9"/>
      <c r="RPW24" s="9"/>
      <c r="RQB24" s="9"/>
      <c r="RQG24" s="9"/>
      <c r="RQL24" s="9"/>
      <c r="RQQ24" s="9"/>
      <c r="RQV24" s="9"/>
      <c r="RRA24" s="9"/>
      <c r="RRF24" s="9"/>
      <c r="RRK24" s="9"/>
      <c r="RRP24" s="9"/>
      <c r="RRU24" s="9"/>
      <c r="RRZ24" s="9"/>
      <c r="RSE24" s="9"/>
      <c r="RSJ24" s="9"/>
      <c r="RSO24" s="9"/>
      <c r="RST24" s="9"/>
      <c r="RSY24" s="9"/>
      <c r="RTD24" s="9"/>
      <c r="RTI24" s="9"/>
      <c r="RTN24" s="9"/>
      <c r="RTS24" s="9"/>
      <c r="RTX24" s="9"/>
      <c r="RUC24" s="9"/>
      <c r="RUH24" s="9"/>
      <c r="RUM24" s="9"/>
      <c r="RUR24" s="9"/>
      <c r="RUW24" s="9"/>
      <c r="RVB24" s="9"/>
      <c r="RVG24" s="9"/>
      <c r="RVL24" s="9"/>
      <c r="RVQ24" s="9"/>
      <c r="RVV24" s="9"/>
      <c r="RWA24" s="9"/>
      <c r="RWF24" s="9"/>
      <c r="RWK24" s="9"/>
      <c r="RWP24" s="9"/>
      <c r="RWU24" s="9"/>
      <c r="RWZ24" s="9"/>
      <c r="RXE24" s="9"/>
      <c r="RXJ24" s="9"/>
      <c r="RXO24" s="9"/>
      <c r="RXT24" s="9"/>
      <c r="RXY24" s="9"/>
      <c r="RYD24" s="9"/>
      <c r="RYI24" s="9"/>
      <c r="RYN24" s="9"/>
      <c r="RYS24" s="9"/>
      <c r="RYX24" s="9"/>
      <c r="RZC24" s="9"/>
      <c r="RZH24" s="9"/>
      <c r="RZM24" s="9"/>
      <c r="RZR24" s="9"/>
      <c r="RZW24" s="9"/>
      <c r="SAB24" s="9"/>
      <c r="SAG24" s="9"/>
      <c r="SAL24" s="9"/>
      <c r="SAQ24" s="9"/>
      <c r="SAV24" s="9"/>
      <c r="SBA24" s="9"/>
      <c r="SBF24" s="9"/>
      <c r="SBK24" s="9"/>
      <c r="SBP24" s="9"/>
      <c r="SBU24" s="9"/>
      <c r="SBZ24" s="9"/>
      <c r="SCE24" s="9"/>
      <c r="SCJ24" s="9"/>
      <c r="SCO24" s="9"/>
      <c r="SCT24" s="9"/>
      <c r="SCY24" s="9"/>
      <c r="SDD24" s="9"/>
      <c r="SDI24" s="9"/>
      <c r="SDN24" s="9"/>
      <c r="SDS24" s="9"/>
      <c r="SDX24" s="9"/>
      <c r="SEC24" s="9"/>
      <c r="SEH24" s="9"/>
      <c r="SEM24" s="9"/>
      <c r="SER24" s="9"/>
      <c r="SEW24" s="9"/>
      <c r="SFB24" s="9"/>
      <c r="SFG24" s="9"/>
      <c r="SFL24" s="9"/>
      <c r="SFQ24" s="9"/>
      <c r="SFV24" s="9"/>
      <c r="SGA24" s="9"/>
      <c r="SGF24" s="9"/>
      <c r="SGK24" s="9"/>
      <c r="SGP24" s="9"/>
      <c r="SGU24" s="9"/>
      <c r="SGZ24" s="9"/>
      <c r="SHE24" s="9"/>
      <c r="SHJ24" s="9"/>
      <c r="SHO24" s="9"/>
      <c r="SHT24" s="9"/>
      <c r="SHY24" s="9"/>
      <c r="SID24" s="9"/>
      <c r="SII24" s="9"/>
      <c r="SIN24" s="9"/>
      <c r="SIS24" s="9"/>
      <c r="SIX24" s="9"/>
      <c r="SJC24" s="9"/>
      <c r="SJH24" s="9"/>
      <c r="SJM24" s="9"/>
      <c r="SJR24" s="9"/>
      <c r="SJW24" s="9"/>
      <c r="SKB24" s="9"/>
      <c r="SKG24" s="9"/>
      <c r="SKL24" s="9"/>
      <c r="SKQ24" s="9"/>
      <c r="SKV24" s="9"/>
      <c r="SLA24" s="9"/>
      <c r="SLF24" s="9"/>
      <c r="SLK24" s="9"/>
      <c r="SLP24" s="9"/>
      <c r="SLU24" s="9"/>
      <c r="SLZ24" s="9"/>
      <c r="SME24" s="9"/>
      <c r="SMJ24" s="9"/>
      <c r="SMO24" s="9"/>
      <c r="SMT24" s="9"/>
      <c r="SMY24" s="9"/>
      <c r="SND24" s="9"/>
      <c r="SNI24" s="9"/>
      <c r="SNN24" s="9"/>
      <c r="SNS24" s="9"/>
      <c r="SNX24" s="9"/>
      <c r="SOC24" s="9"/>
      <c r="SOH24" s="9"/>
      <c r="SOM24" s="9"/>
      <c r="SOR24" s="9"/>
      <c r="SOW24" s="9"/>
      <c r="SPB24" s="9"/>
      <c r="SPG24" s="9"/>
      <c r="SPL24" s="9"/>
      <c r="SPQ24" s="9"/>
      <c r="SPV24" s="9"/>
      <c r="SQA24" s="9"/>
      <c r="SQF24" s="9"/>
      <c r="SQK24" s="9"/>
      <c r="SQP24" s="9"/>
      <c r="SQU24" s="9"/>
      <c r="SQZ24" s="9"/>
      <c r="SRE24" s="9"/>
      <c r="SRJ24" s="9"/>
      <c r="SRO24" s="9"/>
      <c r="SRT24" s="9"/>
      <c r="SRY24" s="9"/>
      <c r="SSD24" s="9"/>
      <c r="SSI24" s="9"/>
      <c r="SSN24" s="9"/>
      <c r="SSS24" s="9"/>
      <c r="SSX24" s="9"/>
      <c r="STC24" s="9"/>
      <c r="STH24" s="9"/>
      <c r="STM24" s="9"/>
      <c r="STR24" s="9"/>
      <c r="STW24" s="9"/>
      <c r="SUB24" s="9"/>
      <c r="SUG24" s="9"/>
      <c r="SUL24" s="9"/>
      <c r="SUQ24" s="9"/>
      <c r="SUV24" s="9"/>
      <c r="SVA24" s="9"/>
      <c r="SVF24" s="9"/>
      <c r="SVK24" s="9"/>
      <c r="SVP24" s="9"/>
      <c r="SVU24" s="9"/>
      <c r="SVZ24" s="9"/>
      <c r="SWE24" s="9"/>
      <c r="SWJ24" s="9"/>
      <c r="SWO24" s="9"/>
      <c r="SWT24" s="9"/>
      <c r="SWY24" s="9"/>
      <c r="SXD24" s="9"/>
      <c r="SXI24" s="9"/>
      <c r="SXN24" s="9"/>
      <c r="SXS24" s="9"/>
      <c r="SXX24" s="9"/>
      <c r="SYC24" s="9"/>
      <c r="SYH24" s="9"/>
      <c r="SYM24" s="9"/>
      <c r="SYR24" s="9"/>
      <c r="SYW24" s="9"/>
      <c r="SZB24" s="9"/>
      <c r="SZG24" s="9"/>
      <c r="SZL24" s="9"/>
      <c r="SZQ24" s="9"/>
      <c r="SZV24" s="9"/>
      <c r="TAA24" s="9"/>
      <c r="TAF24" s="9"/>
      <c r="TAK24" s="9"/>
      <c r="TAP24" s="9"/>
      <c r="TAU24" s="9"/>
      <c r="TAZ24" s="9"/>
      <c r="TBE24" s="9"/>
      <c r="TBJ24" s="9"/>
      <c r="TBO24" s="9"/>
      <c r="TBT24" s="9"/>
      <c r="TBY24" s="9"/>
      <c r="TCD24" s="9"/>
      <c r="TCI24" s="9"/>
      <c r="TCN24" s="9"/>
      <c r="TCS24" s="9"/>
      <c r="TCX24" s="9"/>
      <c r="TDC24" s="9"/>
      <c r="TDH24" s="9"/>
      <c r="TDM24" s="9"/>
      <c r="TDR24" s="9"/>
      <c r="TDW24" s="9"/>
      <c r="TEB24" s="9"/>
      <c r="TEG24" s="9"/>
      <c r="TEL24" s="9"/>
      <c r="TEQ24" s="9"/>
      <c r="TEV24" s="9"/>
      <c r="TFA24" s="9"/>
      <c r="TFF24" s="9"/>
      <c r="TFK24" s="9"/>
      <c r="TFP24" s="9"/>
      <c r="TFU24" s="9"/>
      <c r="TFZ24" s="9"/>
      <c r="TGE24" s="9"/>
      <c r="TGJ24" s="9"/>
      <c r="TGO24" s="9"/>
      <c r="TGT24" s="9"/>
      <c r="TGY24" s="9"/>
      <c r="THD24" s="9"/>
      <c r="THI24" s="9"/>
      <c r="THN24" s="9"/>
      <c r="THS24" s="9"/>
      <c r="THX24" s="9"/>
      <c r="TIC24" s="9"/>
      <c r="TIH24" s="9"/>
      <c r="TIM24" s="9"/>
      <c r="TIR24" s="9"/>
      <c r="TIW24" s="9"/>
      <c r="TJB24" s="9"/>
      <c r="TJG24" s="9"/>
      <c r="TJL24" s="9"/>
      <c r="TJQ24" s="9"/>
      <c r="TJV24" s="9"/>
      <c r="TKA24" s="9"/>
      <c r="TKF24" s="9"/>
      <c r="TKK24" s="9"/>
      <c r="TKP24" s="9"/>
      <c r="TKU24" s="9"/>
      <c r="TKZ24" s="9"/>
      <c r="TLE24" s="9"/>
      <c r="TLJ24" s="9"/>
      <c r="TLO24" s="9"/>
      <c r="TLT24" s="9"/>
      <c r="TLY24" s="9"/>
      <c r="TMD24" s="9"/>
      <c r="TMI24" s="9"/>
      <c r="TMN24" s="9"/>
      <c r="TMS24" s="9"/>
      <c r="TMX24" s="9"/>
      <c r="TNC24" s="9"/>
      <c r="TNH24" s="9"/>
      <c r="TNM24" s="9"/>
      <c r="TNR24" s="9"/>
      <c r="TNW24" s="9"/>
      <c r="TOB24" s="9"/>
      <c r="TOG24" s="9"/>
      <c r="TOL24" s="9"/>
      <c r="TOQ24" s="9"/>
      <c r="TOV24" s="9"/>
      <c r="TPA24" s="9"/>
      <c r="TPF24" s="9"/>
      <c r="TPK24" s="9"/>
      <c r="TPP24" s="9"/>
      <c r="TPU24" s="9"/>
      <c r="TPZ24" s="9"/>
      <c r="TQE24" s="9"/>
      <c r="TQJ24" s="9"/>
      <c r="TQO24" s="9"/>
      <c r="TQT24" s="9"/>
      <c r="TQY24" s="9"/>
      <c r="TRD24" s="9"/>
      <c r="TRI24" s="9"/>
      <c r="TRN24" s="9"/>
      <c r="TRS24" s="9"/>
      <c r="TRX24" s="9"/>
      <c r="TSC24" s="9"/>
      <c r="TSH24" s="9"/>
      <c r="TSM24" s="9"/>
      <c r="TSR24" s="9"/>
      <c r="TSW24" s="9"/>
      <c r="TTB24" s="9"/>
      <c r="TTG24" s="9"/>
      <c r="TTL24" s="9"/>
      <c r="TTQ24" s="9"/>
      <c r="TTV24" s="9"/>
      <c r="TUA24" s="9"/>
      <c r="TUF24" s="9"/>
      <c r="TUK24" s="9"/>
      <c r="TUP24" s="9"/>
      <c r="TUU24" s="9"/>
      <c r="TUZ24" s="9"/>
      <c r="TVE24" s="9"/>
      <c r="TVJ24" s="9"/>
      <c r="TVO24" s="9"/>
      <c r="TVT24" s="9"/>
      <c r="TVY24" s="9"/>
      <c r="TWD24" s="9"/>
      <c r="TWI24" s="9"/>
      <c r="TWN24" s="9"/>
      <c r="TWS24" s="9"/>
      <c r="TWX24" s="9"/>
      <c r="TXC24" s="9"/>
      <c r="TXH24" s="9"/>
      <c r="TXM24" s="9"/>
      <c r="TXR24" s="9"/>
      <c r="TXW24" s="9"/>
      <c r="TYB24" s="9"/>
      <c r="TYG24" s="9"/>
      <c r="TYL24" s="9"/>
      <c r="TYQ24" s="9"/>
      <c r="TYV24" s="9"/>
      <c r="TZA24" s="9"/>
      <c r="TZF24" s="9"/>
      <c r="TZK24" s="9"/>
      <c r="TZP24" s="9"/>
      <c r="TZU24" s="9"/>
      <c r="TZZ24" s="9"/>
      <c r="UAE24" s="9"/>
      <c r="UAJ24" s="9"/>
      <c r="UAO24" s="9"/>
      <c r="UAT24" s="9"/>
      <c r="UAY24" s="9"/>
      <c r="UBD24" s="9"/>
      <c r="UBI24" s="9"/>
      <c r="UBN24" s="9"/>
      <c r="UBS24" s="9"/>
      <c r="UBX24" s="9"/>
      <c r="UCC24" s="9"/>
      <c r="UCH24" s="9"/>
      <c r="UCM24" s="9"/>
      <c r="UCR24" s="9"/>
      <c r="UCW24" s="9"/>
      <c r="UDB24" s="9"/>
      <c r="UDG24" s="9"/>
      <c r="UDL24" s="9"/>
      <c r="UDQ24" s="9"/>
      <c r="UDV24" s="9"/>
      <c r="UEA24" s="9"/>
      <c r="UEF24" s="9"/>
      <c r="UEK24" s="9"/>
      <c r="UEP24" s="9"/>
      <c r="UEU24" s="9"/>
      <c r="UEZ24" s="9"/>
      <c r="UFE24" s="9"/>
      <c r="UFJ24" s="9"/>
      <c r="UFO24" s="9"/>
      <c r="UFT24" s="9"/>
      <c r="UFY24" s="9"/>
      <c r="UGD24" s="9"/>
      <c r="UGI24" s="9"/>
      <c r="UGN24" s="9"/>
      <c r="UGS24" s="9"/>
      <c r="UGX24" s="9"/>
      <c r="UHC24" s="9"/>
      <c r="UHH24" s="9"/>
      <c r="UHM24" s="9"/>
      <c r="UHR24" s="9"/>
      <c r="UHW24" s="9"/>
      <c r="UIB24" s="9"/>
      <c r="UIG24" s="9"/>
      <c r="UIL24" s="9"/>
      <c r="UIQ24" s="9"/>
      <c r="UIV24" s="9"/>
      <c r="UJA24" s="9"/>
      <c r="UJF24" s="9"/>
      <c r="UJK24" s="9"/>
      <c r="UJP24" s="9"/>
      <c r="UJU24" s="9"/>
      <c r="UJZ24" s="9"/>
      <c r="UKE24" s="9"/>
      <c r="UKJ24" s="9"/>
      <c r="UKO24" s="9"/>
      <c r="UKT24" s="9"/>
      <c r="UKY24" s="9"/>
      <c r="ULD24" s="9"/>
      <c r="ULI24" s="9"/>
      <c r="ULN24" s="9"/>
      <c r="ULS24" s="9"/>
      <c r="ULX24" s="9"/>
      <c r="UMC24" s="9"/>
      <c r="UMH24" s="9"/>
      <c r="UMM24" s="9"/>
      <c r="UMR24" s="9"/>
      <c r="UMW24" s="9"/>
      <c r="UNB24" s="9"/>
      <c r="UNG24" s="9"/>
      <c r="UNL24" s="9"/>
      <c r="UNQ24" s="9"/>
      <c r="UNV24" s="9"/>
      <c r="UOA24" s="9"/>
      <c r="UOF24" s="9"/>
      <c r="UOK24" s="9"/>
      <c r="UOP24" s="9"/>
      <c r="UOU24" s="9"/>
      <c r="UOZ24" s="9"/>
      <c r="UPE24" s="9"/>
      <c r="UPJ24" s="9"/>
      <c r="UPO24" s="9"/>
      <c r="UPT24" s="9"/>
      <c r="UPY24" s="9"/>
      <c r="UQD24" s="9"/>
      <c r="UQI24" s="9"/>
      <c r="UQN24" s="9"/>
      <c r="UQS24" s="9"/>
      <c r="UQX24" s="9"/>
      <c r="URC24" s="9"/>
      <c r="URH24" s="9"/>
      <c r="URM24" s="9"/>
      <c r="URR24" s="9"/>
      <c r="URW24" s="9"/>
      <c r="USB24" s="9"/>
      <c r="USG24" s="9"/>
      <c r="USL24" s="9"/>
      <c r="USQ24" s="9"/>
      <c r="USV24" s="9"/>
      <c r="UTA24" s="9"/>
      <c r="UTF24" s="9"/>
      <c r="UTK24" s="9"/>
      <c r="UTP24" s="9"/>
      <c r="UTU24" s="9"/>
      <c r="UTZ24" s="9"/>
      <c r="UUE24" s="9"/>
      <c r="UUJ24" s="9"/>
      <c r="UUO24" s="9"/>
      <c r="UUT24" s="9"/>
      <c r="UUY24" s="9"/>
      <c r="UVD24" s="9"/>
      <c r="UVI24" s="9"/>
      <c r="UVN24" s="9"/>
      <c r="UVS24" s="9"/>
      <c r="UVX24" s="9"/>
      <c r="UWC24" s="9"/>
      <c r="UWH24" s="9"/>
      <c r="UWM24" s="9"/>
      <c r="UWR24" s="9"/>
      <c r="UWW24" s="9"/>
      <c r="UXB24" s="9"/>
      <c r="UXG24" s="9"/>
      <c r="UXL24" s="9"/>
      <c r="UXQ24" s="9"/>
      <c r="UXV24" s="9"/>
      <c r="UYA24" s="9"/>
      <c r="UYF24" s="9"/>
      <c r="UYK24" s="9"/>
      <c r="UYP24" s="9"/>
      <c r="UYU24" s="9"/>
      <c r="UYZ24" s="9"/>
      <c r="UZE24" s="9"/>
      <c r="UZJ24" s="9"/>
      <c r="UZO24" s="9"/>
      <c r="UZT24" s="9"/>
      <c r="UZY24" s="9"/>
      <c r="VAD24" s="9"/>
      <c r="VAI24" s="9"/>
      <c r="VAN24" s="9"/>
      <c r="VAS24" s="9"/>
      <c r="VAX24" s="9"/>
      <c r="VBC24" s="9"/>
      <c r="VBH24" s="9"/>
      <c r="VBM24" s="9"/>
      <c r="VBR24" s="9"/>
      <c r="VBW24" s="9"/>
      <c r="VCB24" s="9"/>
      <c r="VCG24" s="9"/>
      <c r="VCL24" s="9"/>
      <c r="VCQ24" s="9"/>
      <c r="VCV24" s="9"/>
      <c r="VDA24" s="9"/>
      <c r="VDF24" s="9"/>
      <c r="VDK24" s="9"/>
      <c r="VDP24" s="9"/>
      <c r="VDU24" s="9"/>
      <c r="VDZ24" s="9"/>
      <c r="VEE24" s="9"/>
      <c r="VEJ24" s="9"/>
      <c r="VEO24" s="9"/>
      <c r="VET24" s="9"/>
      <c r="VEY24" s="9"/>
      <c r="VFD24" s="9"/>
      <c r="VFI24" s="9"/>
      <c r="VFN24" s="9"/>
      <c r="VFS24" s="9"/>
      <c r="VFX24" s="9"/>
      <c r="VGC24" s="9"/>
      <c r="VGH24" s="9"/>
      <c r="VGM24" s="9"/>
      <c r="VGR24" s="9"/>
      <c r="VGW24" s="9"/>
      <c r="VHB24" s="9"/>
      <c r="VHG24" s="9"/>
      <c r="VHL24" s="9"/>
      <c r="VHQ24" s="9"/>
      <c r="VHV24" s="9"/>
      <c r="VIA24" s="9"/>
      <c r="VIF24" s="9"/>
      <c r="VIK24" s="9"/>
      <c r="VIP24" s="9"/>
      <c r="VIU24" s="9"/>
      <c r="VIZ24" s="9"/>
      <c r="VJE24" s="9"/>
      <c r="VJJ24" s="9"/>
      <c r="VJO24" s="9"/>
      <c r="VJT24" s="9"/>
      <c r="VJY24" s="9"/>
      <c r="VKD24" s="9"/>
      <c r="VKI24" s="9"/>
      <c r="VKN24" s="9"/>
      <c r="VKS24" s="9"/>
      <c r="VKX24" s="9"/>
      <c r="VLC24" s="9"/>
      <c r="VLH24" s="9"/>
      <c r="VLM24" s="9"/>
      <c r="VLR24" s="9"/>
      <c r="VLW24" s="9"/>
      <c r="VMB24" s="9"/>
      <c r="VMG24" s="9"/>
      <c r="VML24" s="9"/>
      <c r="VMQ24" s="9"/>
      <c r="VMV24" s="9"/>
      <c r="VNA24" s="9"/>
      <c r="VNF24" s="9"/>
      <c r="VNK24" s="9"/>
      <c r="VNP24" s="9"/>
      <c r="VNU24" s="9"/>
      <c r="VNZ24" s="9"/>
      <c r="VOE24" s="9"/>
      <c r="VOJ24" s="9"/>
      <c r="VOO24" s="9"/>
      <c r="VOT24" s="9"/>
      <c r="VOY24" s="9"/>
      <c r="VPD24" s="9"/>
      <c r="VPI24" s="9"/>
      <c r="VPN24" s="9"/>
      <c r="VPS24" s="9"/>
      <c r="VPX24" s="9"/>
      <c r="VQC24" s="9"/>
      <c r="VQH24" s="9"/>
      <c r="VQM24" s="9"/>
      <c r="VQR24" s="9"/>
      <c r="VQW24" s="9"/>
      <c r="VRB24" s="9"/>
      <c r="VRG24" s="9"/>
      <c r="VRL24" s="9"/>
      <c r="VRQ24" s="9"/>
      <c r="VRV24" s="9"/>
      <c r="VSA24" s="9"/>
      <c r="VSF24" s="9"/>
      <c r="VSK24" s="9"/>
      <c r="VSP24" s="9"/>
      <c r="VSU24" s="9"/>
      <c r="VSZ24" s="9"/>
      <c r="VTE24" s="9"/>
      <c r="VTJ24" s="9"/>
      <c r="VTO24" s="9"/>
      <c r="VTT24" s="9"/>
      <c r="VTY24" s="9"/>
      <c r="VUD24" s="9"/>
      <c r="VUI24" s="9"/>
      <c r="VUN24" s="9"/>
      <c r="VUS24" s="9"/>
      <c r="VUX24" s="9"/>
      <c r="VVC24" s="9"/>
      <c r="VVH24" s="9"/>
      <c r="VVM24" s="9"/>
      <c r="VVR24" s="9"/>
      <c r="VVW24" s="9"/>
      <c r="VWB24" s="9"/>
      <c r="VWG24" s="9"/>
      <c r="VWL24" s="9"/>
      <c r="VWQ24" s="9"/>
      <c r="VWV24" s="9"/>
      <c r="VXA24" s="9"/>
      <c r="VXF24" s="9"/>
      <c r="VXK24" s="9"/>
      <c r="VXP24" s="9"/>
      <c r="VXU24" s="9"/>
      <c r="VXZ24" s="9"/>
      <c r="VYE24" s="9"/>
      <c r="VYJ24" s="9"/>
      <c r="VYO24" s="9"/>
      <c r="VYT24" s="9"/>
      <c r="VYY24" s="9"/>
      <c r="VZD24" s="9"/>
      <c r="VZI24" s="9"/>
      <c r="VZN24" s="9"/>
      <c r="VZS24" s="9"/>
      <c r="VZX24" s="9"/>
      <c r="WAC24" s="9"/>
      <c r="WAH24" s="9"/>
      <c r="WAM24" s="9"/>
      <c r="WAR24" s="9"/>
      <c r="WAW24" s="9"/>
      <c r="WBB24" s="9"/>
      <c r="WBG24" s="9"/>
      <c r="WBL24" s="9"/>
      <c r="WBQ24" s="9"/>
      <c r="WBV24" s="9"/>
      <c r="WCA24" s="9"/>
      <c r="WCF24" s="9"/>
      <c r="WCK24" s="9"/>
      <c r="WCP24" s="9"/>
      <c r="WCU24" s="9"/>
      <c r="WCZ24" s="9"/>
      <c r="WDE24" s="9"/>
      <c r="WDJ24" s="9"/>
      <c r="WDO24" s="9"/>
      <c r="WDT24" s="9"/>
      <c r="WDY24" s="9"/>
      <c r="WED24" s="9"/>
      <c r="WEI24" s="9"/>
      <c r="WEN24" s="9"/>
      <c r="WES24" s="9"/>
      <c r="WEX24" s="9"/>
      <c r="WFC24" s="9"/>
      <c r="WFH24" s="9"/>
      <c r="WFM24" s="9"/>
      <c r="WFR24" s="9"/>
      <c r="WFW24" s="9"/>
      <c r="WGB24" s="9"/>
      <c r="WGG24" s="9"/>
      <c r="WGL24" s="9"/>
      <c r="WGQ24" s="9"/>
      <c r="WGV24" s="9"/>
      <c r="WHA24" s="9"/>
      <c r="WHF24" s="9"/>
      <c r="WHK24" s="9"/>
      <c r="WHP24" s="9"/>
      <c r="WHU24" s="9"/>
      <c r="WHZ24" s="9"/>
      <c r="WIE24" s="9"/>
      <c r="WIJ24" s="9"/>
      <c r="WIO24" s="9"/>
      <c r="WIT24" s="9"/>
      <c r="WIY24" s="9"/>
      <c r="WJD24" s="9"/>
      <c r="WJI24" s="9"/>
      <c r="WJN24" s="9"/>
      <c r="WJS24" s="9"/>
      <c r="WJX24" s="9"/>
      <c r="WKC24" s="9"/>
      <c r="WKH24" s="9"/>
      <c r="WKM24" s="9"/>
      <c r="WKR24" s="9"/>
      <c r="WKW24" s="9"/>
      <c r="WLB24" s="9"/>
      <c r="WLG24" s="9"/>
      <c r="WLL24" s="9"/>
      <c r="WLQ24" s="9"/>
      <c r="WLV24" s="9"/>
      <c r="WMA24" s="9"/>
      <c r="WMF24" s="9"/>
      <c r="WMK24" s="9"/>
      <c r="WMP24" s="9"/>
      <c r="WMU24" s="9"/>
      <c r="WMZ24" s="9"/>
      <c r="WNE24" s="9"/>
      <c r="WNJ24" s="9"/>
      <c r="WNO24" s="9"/>
      <c r="WNT24" s="9"/>
      <c r="WNY24" s="9"/>
      <c r="WOD24" s="9"/>
      <c r="WOI24" s="9"/>
      <c r="WON24" s="9"/>
      <c r="WOS24" s="9"/>
      <c r="WOX24" s="9"/>
      <c r="WPC24" s="9"/>
      <c r="WPH24" s="9"/>
      <c r="WPM24" s="9"/>
      <c r="WPR24" s="9"/>
      <c r="WPW24" s="9"/>
      <c r="WQB24" s="9"/>
      <c r="WQG24" s="9"/>
      <c r="WQL24" s="9"/>
      <c r="WQQ24" s="9"/>
      <c r="WQV24" s="9"/>
      <c r="WRA24" s="9"/>
      <c r="WRF24" s="9"/>
      <c r="WRK24" s="9"/>
      <c r="WRP24" s="9"/>
      <c r="WRU24" s="9"/>
      <c r="WRZ24" s="9"/>
      <c r="WSE24" s="9"/>
      <c r="WSJ24" s="9"/>
      <c r="WSO24" s="9"/>
      <c r="WST24" s="9"/>
      <c r="WSY24" s="9"/>
      <c r="WTD24" s="9"/>
      <c r="WTI24" s="9"/>
      <c r="WTN24" s="9"/>
      <c r="WTS24" s="9"/>
      <c r="WTX24" s="9"/>
      <c r="WUC24" s="9"/>
      <c r="WUH24" s="9"/>
      <c r="WUM24" s="9"/>
      <c r="WUR24" s="9"/>
      <c r="WUW24" s="9"/>
      <c r="WVB24" s="9"/>
      <c r="WVG24" s="9"/>
      <c r="WVL24" s="9"/>
      <c r="WVQ24" s="9"/>
      <c r="WVV24" s="9"/>
      <c r="WWA24" s="9"/>
      <c r="WWF24" s="9"/>
      <c r="WWK24" s="9"/>
      <c r="WWP24" s="9"/>
      <c r="WWU24" s="9"/>
      <c r="WWZ24" s="9"/>
      <c r="WXE24" s="9"/>
      <c r="WXJ24" s="9"/>
      <c r="WXO24" s="9"/>
      <c r="WXT24" s="9"/>
      <c r="WXY24" s="9"/>
      <c r="WYD24" s="9"/>
      <c r="WYI24" s="9"/>
      <c r="WYN24" s="9"/>
      <c r="WYS24" s="9"/>
      <c r="WYX24" s="9"/>
      <c r="WZC24" s="9"/>
      <c r="WZH24" s="9"/>
      <c r="WZM24" s="9"/>
      <c r="WZR24" s="9"/>
      <c r="WZW24" s="9"/>
      <c r="XAB24" s="9"/>
      <c r="XAG24" s="9"/>
      <c r="XAL24" s="9"/>
      <c r="XAQ24" s="9"/>
      <c r="XAV24" s="9"/>
      <c r="XBA24" s="9"/>
      <c r="XBF24" s="9"/>
      <c r="XBK24" s="9"/>
      <c r="XBP24" s="9"/>
      <c r="XBU24" s="9"/>
      <c r="XBZ24" s="9"/>
      <c r="XCE24" s="9"/>
      <c r="XCJ24" s="9"/>
      <c r="XCO24" s="9"/>
      <c r="XCT24" s="9"/>
      <c r="XCY24" s="9"/>
      <c r="XDD24" s="9"/>
      <c r="XDI24" s="9"/>
      <c r="XDN24" s="9"/>
      <c r="XDS24" s="9"/>
      <c r="XDX24" s="9"/>
      <c r="XEC24" s="9"/>
      <c r="XEH24" s="9"/>
      <c r="XEM24" s="9"/>
      <c r="XER24" s="9"/>
      <c r="XEW24" s="9"/>
    </row>
    <row r="25" spans="1:1022 1027:2047 2052:3072 3077:4092 4097:5117 5122:6142 6147:7167 7172:8192 8197:9212 9217:10237 10242:11262 11267:12287 12292:13312 13317:14332 14337:15357 15362:16377" s="89" customFormat="1" ht="19.899999999999999" customHeight="1" x14ac:dyDescent="0.25">
      <c r="A25" s="9" t="s">
        <v>541</v>
      </c>
      <c r="B25" s="89">
        <v>5.8</v>
      </c>
      <c r="C25" s="89">
        <v>6.4</v>
      </c>
      <c r="D25" s="89">
        <v>8.3000000000000007</v>
      </c>
      <c r="E25" s="89">
        <v>9.4</v>
      </c>
      <c r="F25" s="9"/>
      <c r="G25" s="9"/>
      <c r="L25" s="9"/>
      <c r="Q25" s="9"/>
      <c r="V25" s="9"/>
      <c r="AA25" s="9"/>
      <c r="AF25" s="9"/>
      <c r="AK25" s="9"/>
      <c r="AP25" s="9"/>
      <c r="AU25" s="9"/>
      <c r="AZ25" s="9"/>
      <c r="BE25" s="9"/>
      <c r="BJ25" s="9"/>
      <c r="BO25" s="9"/>
      <c r="BT25" s="9"/>
      <c r="BY25" s="9"/>
      <c r="CD25" s="9"/>
      <c r="CI25" s="9"/>
      <c r="CN25" s="9"/>
      <c r="CS25" s="9"/>
      <c r="CX25" s="9"/>
      <c r="DC25" s="9"/>
      <c r="DH25" s="9"/>
      <c r="DM25" s="9"/>
      <c r="DR25" s="9"/>
      <c r="DW25" s="9"/>
      <c r="EB25" s="9"/>
      <c r="EG25" s="9"/>
      <c r="EL25" s="9"/>
      <c r="EQ25" s="9"/>
      <c r="EV25" s="9"/>
      <c r="FA25" s="9"/>
      <c r="FF25" s="9"/>
      <c r="FK25" s="9"/>
      <c r="FP25" s="9"/>
      <c r="FU25" s="9"/>
      <c r="FZ25" s="9"/>
      <c r="GE25" s="9"/>
      <c r="GJ25" s="9"/>
      <c r="GO25" s="9"/>
      <c r="GT25" s="9"/>
      <c r="GY25" s="9"/>
      <c r="HD25" s="9"/>
      <c r="HI25" s="9"/>
      <c r="HN25" s="9"/>
      <c r="HS25" s="9"/>
      <c r="HX25" s="9"/>
      <c r="IC25" s="9"/>
      <c r="IH25" s="9"/>
      <c r="IM25" s="9"/>
      <c r="IR25" s="9"/>
      <c r="IW25" s="9"/>
      <c r="JB25" s="9"/>
      <c r="JG25" s="9"/>
      <c r="JL25" s="9"/>
      <c r="JQ25" s="9"/>
      <c r="JV25" s="9"/>
      <c r="KA25" s="9"/>
      <c r="KF25" s="9"/>
      <c r="KK25" s="9"/>
      <c r="KP25" s="9"/>
      <c r="KU25" s="9"/>
      <c r="KZ25" s="9"/>
      <c r="LE25" s="9"/>
      <c r="LJ25" s="9"/>
      <c r="LO25" s="9"/>
      <c r="LT25" s="9"/>
      <c r="LY25" s="9"/>
      <c r="MD25" s="9"/>
      <c r="MI25" s="9"/>
      <c r="MN25" s="9"/>
      <c r="MS25" s="9"/>
      <c r="MX25" s="9"/>
      <c r="NC25" s="9"/>
      <c r="NH25" s="9"/>
      <c r="NM25" s="9"/>
      <c r="NR25" s="9"/>
      <c r="NW25" s="9"/>
      <c r="OB25" s="9"/>
      <c r="OG25" s="9"/>
      <c r="OL25" s="9"/>
      <c r="OQ25" s="9"/>
      <c r="OV25" s="9"/>
      <c r="PA25" s="9"/>
      <c r="PF25" s="9"/>
      <c r="PK25" s="9"/>
      <c r="PP25" s="9"/>
      <c r="PU25" s="9"/>
      <c r="PZ25" s="9"/>
      <c r="QE25" s="9"/>
      <c r="QJ25" s="9"/>
      <c r="QO25" s="9"/>
      <c r="QT25" s="9"/>
      <c r="QY25" s="9"/>
      <c r="RD25" s="9"/>
      <c r="RI25" s="9"/>
      <c r="RN25" s="9"/>
      <c r="RS25" s="9"/>
      <c r="RX25" s="9"/>
      <c r="SC25" s="9"/>
      <c r="SH25" s="9"/>
      <c r="SM25" s="9"/>
      <c r="SR25" s="9"/>
      <c r="SW25" s="9"/>
      <c r="TB25" s="9"/>
      <c r="TG25" s="9"/>
      <c r="TL25" s="9"/>
      <c r="TQ25" s="9"/>
      <c r="TV25" s="9"/>
      <c r="UA25" s="9"/>
      <c r="UF25" s="9"/>
      <c r="UK25" s="9"/>
      <c r="UP25" s="9"/>
      <c r="UU25" s="9"/>
      <c r="UZ25" s="9"/>
      <c r="VE25" s="9"/>
      <c r="VJ25" s="9"/>
      <c r="VO25" s="9"/>
      <c r="VT25" s="9"/>
      <c r="VY25" s="9"/>
      <c r="WD25" s="9"/>
      <c r="WI25" s="9"/>
      <c r="WN25" s="9"/>
      <c r="WS25" s="9"/>
      <c r="WX25" s="9"/>
      <c r="XC25" s="9"/>
      <c r="XH25" s="9"/>
      <c r="XM25" s="9"/>
      <c r="XR25" s="9"/>
      <c r="XW25" s="9"/>
      <c r="YB25" s="9"/>
      <c r="YG25" s="9"/>
      <c r="YL25" s="9"/>
      <c r="YQ25" s="9"/>
      <c r="YV25" s="9"/>
      <c r="ZA25" s="9"/>
      <c r="ZF25" s="9"/>
      <c r="ZK25" s="9"/>
      <c r="ZP25" s="9"/>
      <c r="ZU25" s="9"/>
      <c r="ZZ25" s="9"/>
      <c r="AAE25" s="9"/>
      <c r="AAJ25" s="9"/>
      <c r="AAO25" s="9"/>
      <c r="AAT25" s="9"/>
      <c r="AAY25" s="9"/>
      <c r="ABD25" s="9"/>
      <c r="ABI25" s="9"/>
      <c r="ABN25" s="9"/>
      <c r="ABS25" s="9"/>
      <c r="ABX25" s="9"/>
      <c r="ACC25" s="9"/>
      <c r="ACH25" s="9"/>
      <c r="ACM25" s="9"/>
      <c r="ACR25" s="9"/>
      <c r="ACW25" s="9"/>
      <c r="ADB25" s="9"/>
      <c r="ADG25" s="9"/>
      <c r="ADL25" s="9"/>
      <c r="ADQ25" s="9"/>
      <c r="ADV25" s="9"/>
      <c r="AEA25" s="9"/>
      <c r="AEF25" s="9"/>
      <c r="AEK25" s="9"/>
      <c r="AEP25" s="9"/>
      <c r="AEU25" s="9"/>
      <c r="AEZ25" s="9"/>
      <c r="AFE25" s="9"/>
      <c r="AFJ25" s="9"/>
      <c r="AFO25" s="9"/>
      <c r="AFT25" s="9"/>
      <c r="AFY25" s="9"/>
      <c r="AGD25" s="9"/>
      <c r="AGI25" s="9"/>
      <c r="AGN25" s="9"/>
      <c r="AGS25" s="9"/>
      <c r="AGX25" s="9"/>
      <c r="AHC25" s="9"/>
      <c r="AHH25" s="9"/>
      <c r="AHM25" s="9"/>
      <c r="AHR25" s="9"/>
      <c r="AHW25" s="9"/>
      <c r="AIB25" s="9"/>
      <c r="AIG25" s="9"/>
      <c r="AIL25" s="9"/>
      <c r="AIQ25" s="9"/>
      <c r="AIV25" s="9"/>
      <c r="AJA25" s="9"/>
      <c r="AJF25" s="9"/>
      <c r="AJK25" s="9"/>
      <c r="AJP25" s="9"/>
      <c r="AJU25" s="9"/>
      <c r="AJZ25" s="9"/>
      <c r="AKE25" s="9"/>
      <c r="AKJ25" s="9"/>
      <c r="AKO25" s="9"/>
      <c r="AKT25" s="9"/>
      <c r="AKY25" s="9"/>
      <c r="ALD25" s="9"/>
      <c r="ALI25" s="9"/>
      <c r="ALN25" s="9"/>
      <c r="ALS25" s="9"/>
      <c r="ALX25" s="9"/>
      <c r="AMC25" s="9"/>
      <c r="AMH25" s="9"/>
      <c r="AMM25" s="9"/>
      <c r="AMR25" s="9"/>
      <c r="AMW25" s="9"/>
      <c r="ANB25" s="9"/>
      <c r="ANG25" s="9"/>
      <c r="ANL25" s="9"/>
      <c r="ANQ25" s="9"/>
      <c r="ANV25" s="9"/>
      <c r="AOA25" s="9"/>
      <c r="AOF25" s="9"/>
      <c r="AOK25" s="9"/>
      <c r="AOP25" s="9"/>
      <c r="AOU25" s="9"/>
      <c r="AOZ25" s="9"/>
      <c r="APE25" s="9"/>
      <c r="APJ25" s="9"/>
      <c r="APO25" s="9"/>
      <c r="APT25" s="9"/>
      <c r="APY25" s="9"/>
      <c r="AQD25" s="9"/>
      <c r="AQI25" s="9"/>
      <c r="AQN25" s="9"/>
      <c r="AQS25" s="9"/>
      <c r="AQX25" s="9"/>
      <c r="ARC25" s="9"/>
      <c r="ARH25" s="9"/>
      <c r="ARM25" s="9"/>
      <c r="ARR25" s="9"/>
      <c r="ARW25" s="9"/>
      <c r="ASB25" s="9"/>
      <c r="ASG25" s="9"/>
      <c r="ASL25" s="9"/>
      <c r="ASQ25" s="9"/>
      <c r="ASV25" s="9"/>
      <c r="ATA25" s="9"/>
      <c r="ATF25" s="9"/>
      <c r="ATK25" s="9"/>
      <c r="ATP25" s="9"/>
      <c r="ATU25" s="9"/>
      <c r="ATZ25" s="9"/>
      <c r="AUE25" s="9"/>
      <c r="AUJ25" s="9"/>
      <c r="AUO25" s="9"/>
      <c r="AUT25" s="9"/>
      <c r="AUY25" s="9"/>
      <c r="AVD25" s="9"/>
      <c r="AVI25" s="9"/>
      <c r="AVN25" s="9"/>
      <c r="AVS25" s="9"/>
      <c r="AVX25" s="9"/>
      <c r="AWC25" s="9"/>
      <c r="AWH25" s="9"/>
      <c r="AWM25" s="9"/>
      <c r="AWR25" s="9"/>
      <c r="AWW25" s="9"/>
      <c r="AXB25" s="9"/>
      <c r="AXG25" s="9"/>
      <c r="AXL25" s="9"/>
      <c r="AXQ25" s="9"/>
      <c r="AXV25" s="9"/>
      <c r="AYA25" s="9"/>
      <c r="AYF25" s="9"/>
      <c r="AYK25" s="9"/>
      <c r="AYP25" s="9"/>
      <c r="AYU25" s="9"/>
      <c r="AYZ25" s="9"/>
      <c r="AZE25" s="9"/>
      <c r="AZJ25" s="9"/>
      <c r="AZO25" s="9"/>
      <c r="AZT25" s="9"/>
      <c r="AZY25" s="9"/>
      <c r="BAD25" s="9"/>
      <c r="BAI25" s="9"/>
      <c r="BAN25" s="9"/>
      <c r="BAS25" s="9"/>
      <c r="BAX25" s="9"/>
      <c r="BBC25" s="9"/>
      <c r="BBH25" s="9"/>
      <c r="BBM25" s="9"/>
      <c r="BBR25" s="9"/>
      <c r="BBW25" s="9"/>
      <c r="BCB25" s="9"/>
      <c r="BCG25" s="9"/>
      <c r="BCL25" s="9"/>
      <c r="BCQ25" s="9"/>
      <c r="BCV25" s="9"/>
      <c r="BDA25" s="9"/>
      <c r="BDF25" s="9"/>
      <c r="BDK25" s="9"/>
      <c r="BDP25" s="9"/>
      <c r="BDU25" s="9"/>
      <c r="BDZ25" s="9"/>
      <c r="BEE25" s="9"/>
      <c r="BEJ25" s="9"/>
      <c r="BEO25" s="9"/>
      <c r="BET25" s="9"/>
      <c r="BEY25" s="9"/>
      <c r="BFD25" s="9"/>
      <c r="BFI25" s="9"/>
      <c r="BFN25" s="9"/>
      <c r="BFS25" s="9"/>
      <c r="BFX25" s="9"/>
      <c r="BGC25" s="9"/>
      <c r="BGH25" s="9"/>
      <c r="BGM25" s="9"/>
      <c r="BGR25" s="9"/>
      <c r="BGW25" s="9"/>
      <c r="BHB25" s="9"/>
      <c r="BHG25" s="9"/>
      <c r="BHL25" s="9"/>
      <c r="BHQ25" s="9"/>
      <c r="BHV25" s="9"/>
      <c r="BIA25" s="9"/>
      <c r="BIF25" s="9"/>
      <c r="BIK25" s="9"/>
      <c r="BIP25" s="9"/>
      <c r="BIU25" s="9"/>
      <c r="BIZ25" s="9"/>
      <c r="BJE25" s="9"/>
      <c r="BJJ25" s="9"/>
      <c r="BJO25" s="9"/>
      <c r="BJT25" s="9"/>
      <c r="BJY25" s="9"/>
      <c r="BKD25" s="9"/>
      <c r="BKI25" s="9"/>
      <c r="BKN25" s="9"/>
      <c r="BKS25" s="9"/>
      <c r="BKX25" s="9"/>
      <c r="BLC25" s="9"/>
      <c r="BLH25" s="9"/>
      <c r="BLM25" s="9"/>
      <c r="BLR25" s="9"/>
      <c r="BLW25" s="9"/>
      <c r="BMB25" s="9"/>
      <c r="BMG25" s="9"/>
      <c r="BML25" s="9"/>
      <c r="BMQ25" s="9"/>
      <c r="BMV25" s="9"/>
      <c r="BNA25" s="9"/>
      <c r="BNF25" s="9"/>
      <c r="BNK25" s="9"/>
      <c r="BNP25" s="9"/>
      <c r="BNU25" s="9"/>
      <c r="BNZ25" s="9"/>
      <c r="BOE25" s="9"/>
      <c r="BOJ25" s="9"/>
      <c r="BOO25" s="9"/>
      <c r="BOT25" s="9"/>
      <c r="BOY25" s="9"/>
      <c r="BPD25" s="9"/>
      <c r="BPI25" s="9"/>
      <c r="BPN25" s="9"/>
      <c r="BPS25" s="9"/>
      <c r="BPX25" s="9"/>
      <c r="BQC25" s="9"/>
      <c r="BQH25" s="9"/>
      <c r="BQM25" s="9"/>
      <c r="BQR25" s="9"/>
      <c r="BQW25" s="9"/>
      <c r="BRB25" s="9"/>
      <c r="BRG25" s="9"/>
      <c r="BRL25" s="9"/>
      <c r="BRQ25" s="9"/>
      <c r="BRV25" s="9"/>
      <c r="BSA25" s="9"/>
      <c r="BSF25" s="9"/>
      <c r="BSK25" s="9"/>
      <c r="BSP25" s="9"/>
      <c r="BSU25" s="9"/>
      <c r="BSZ25" s="9"/>
      <c r="BTE25" s="9"/>
      <c r="BTJ25" s="9"/>
      <c r="BTO25" s="9"/>
      <c r="BTT25" s="9"/>
      <c r="BTY25" s="9"/>
      <c r="BUD25" s="9"/>
      <c r="BUI25" s="9"/>
      <c r="BUN25" s="9"/>
      <c r="BUS25" s="9"/>
      <c r="BUX25" s="9"/>
      <c r="BVC25" s="9"/>
      <c r="BVH25" s="9"/>
      <c r="BVM25" s="9"/>
      <c r="BVR25" s="9"/>
      <c r="BVW25" s="9"/>
      <c r="BWB25" s="9"/>
      <c r="BWG25" s="9"/>
      <c r="BWL25" s="9"/>
      <c r="BWQ25" s="9"/>
      <c r="BWV25" s="9"/>
      <c r="BXA25" s="9"/>
      <c r="BXF25" s="9"/>
      <c r="BXK25" s="9"/>
      <c r="BXP25" s="9"/>
      <c r="BXU25" s="9"/>
      <c r="BXZ25" s="9"/>
      <c r="BYE25" s="9"/>
      <c r="BYJ25" s="9"/>
      <c r="BYO25" s="9"/>
      <c r="BYT25" s="9"/>
      <c r="BYY25" s="9"/>
      <c r="BZD25" s="9"/>
      <c r="BZI25" s="9"/>
      <c r="BZN25" s="9"/>
      <c r="BZS25" s="9"/>
      <c r="BZX25" s="9"/>
      <c r="CAC25" s="9"/>
      <c r="CAH25" s="9"/>
      <c r="CAM25" s="9"/>
      <c r="CAR25" s="9"/>
      <c r="CAW25" s="9"/>
      <c r="CBB25" s="9"/>
      <c r="CBG25" s="9"/>
      <c r="CBL25" s="9"/>
      <c r="CBQ25" s="9"/>
      <c r="CBV25" s="9"/>
      <c r="CCA25" s="9"/>
      <c r="CCF25" s="9"/>
      <c r="CCK25" s="9"/>
      <c r="CCP25" s="9"/>
      <c r="CCU25" s="9"/>
      <c r="CCZ25" s="9"/>
      <c r="CDE25" s="9"/>
      <c r="CDJ25" s="9"/>
      <c r="CDO25" s="9"/>
      <c r="CDT25" s="9"/>
      <c r="CDY25" s="9"/>
      <c r="CED25" s="9"/>
      <c r="CEI25" s="9"/>
      <c r="CEN25" s="9"/>
      <c r="CES25" s="9"/>
      <c r="CEX25" s="9"/>
      <c r="CFC25" s="9"/>
      <c r="CFH25" s="9"/>
      <c r="CFM25" s="9"/>
      <c r="CFR25" s="9"/>
      <c r="CFW25" s="9"/>
      <c r="CGB25" s="9"/>
      <c r="CGG25" s="9"/>
      <c r="CGL25" s="9"/>
      <c r="CGQ25" s="9"/>
      <c r="CGV25" s="9"/>
      <c r="CHA25" s="9"/>
      <c r="CHF25" s="9"/>
      <c r="CHK25" s="9"/>
      <c r="CHP25" s="9"/>
      <c r="CHU25" s="9"/>
      <c r="CHZ25" s="9"/>
      <c r="CIE25" s="9"/>
      <c r="CIJ25" s="9"/>
      <c r="CIO25" s="9"/>
      <c r="CIT25" s="9"/>
      <c r="CIY25" s="9"/>
      <c r="CJD25" s="9"/>
      <c r="CJI25" s="9"/>
      <c r="CJN25" s="9"/>
      <c r="CJS25" s="9"/>
      <c r="CJX25" s="9"/>
      <c r="CKC25" s="9"/>
      <c r="CKH25" s="9"/>
      <c r="CKM25" s="9"/>
      <c r="CKR25" s="9"/>
      <c r="CKW25" s="9"/>
      <c r="CLB25" s="9"/>
      <c r="CLG25" s="9"/>
      <c r="CLL25" s="9"/>
      <c r="CLQ25" s="9"/>
      <c r="CLV25" s="9"/>
      <c r="CMA25" s="9"/>
      <c r="CMF25" s="9"/>
      <c r="CMK25" s="9"/>
      <c r="CMP25" s="9"/>
      <c r="CMU25" s="9"/>
      <c r="CMZ25" s="9"/>
      <c r="CNE25" s="9"/>
      <c r="CNJ25" s="9"/>
      <c r="CNO25" s="9"/>
      <c r="CNT25" s="9"/>
      <c r="CNY25" s="9"/>
      <c r="COD25" s="9"/>
      <c r="COI25" s="9"/>
      <c r="CON25" s="9"/>
      <c r="COS25" s="9"/>
      <c r="COX25" s="9"/>
      <c r="CPC25" s="9"/>
      <c r="CPH25" s="9"/>
      <c r="CPM25" s="9"/>
      <c r="CPR25" s="9"/>
      <c r="CPW25" s="9"/>
      <c r="CQB25" s="9"/>
      <c r="CQG25" s="9"/>
      <c r="CQL25" s="9"/>
      <c r="CQQ25" s="9"/>
      <c r="CQV25" s="9"/>
      <c r="CRA25" s="9"/>
      <c r="CRF25" s="9"/>
      <c r="CRK25" s="9"/>
      <c r="CRP25" s="9"/>
      <c r="CRU25" s="9"/>
      <c r="CRZ25" s="9"/>
      <c r="CSE25" s="9"/>
      <c r="CSJ25" s="9"/>
      <c r="CSO25" s="9"/>
      <c r="CST25" s="9"/>
      <c r="CSY25" s="9"/>
      <c r="CTD25" s="9"/>
      <c r="CTI25" s="9"/>
      <c r="CTN25" s="9"/>
      <c r="CTS25" s="9"/>
      <c r="CTX25" s="9"/>
      <c r="CUC25" s="9"/>
      <c r="CUH25" s="9"/>
      <c r="CUM25" s="9"/>
      <c r="CUR25" s="9"/>
      <c r="CUW25" s="9"/>
      <c r="CVB25" s="9"/>
      <c r="CVG25" s="9"/>
      <c r="CVL25" s="9"/>
      <c r="CVQ25" s="9"/>
      <c r="CVV25" s="9"/>
      <c r="CWA25" s="9"/>
      <c r="CWF25" s="9"/>
      <c r="CWK25" s="9"/>
      <c r="CWP25" s="9"/>
      <c r="CWU25" s="9"/>
      <c r="CWZ25" s="9"/>
      <c r="CXE25" s="9"/>
      <c r="CXJ25" s="9"/>
      <c r="CXO25" s="9"/>
      <c r="CXT25" s="9"/>
      <c r="CXY25" s="9"/>
      <c r="CYD25" s="9"/>
      <c r="CYI25" s="9"/>
      <c r="CYN25" s="9"/>
      <c r="CYS25" s="9"/>
      <c r="CYX25" s="9"/>
      <c r="CZC25" s="9"/>
      <c r="CZH25" s="9"/>
      <c r="CZM25" s="9"/>
      <c r="CZR25" s="9"/>
      <c r="CZW25" s="9"/>
      <c r="DAB25" s="9"/>
      <c r="DAG25" s="9"/>
      <c r="DAL25" s="9"/>
      <c r="DAQ25" s="9"/>
      <c r="DAV25" s="9"/>
      <c r="DBA25" s="9"/>
      <c r="DBF25" s="9"/>
      <c r="DBK25" s="9"/>
      <c r="DBP25" s="9"/>
      <c r="DBU25" s="9"/>
      <c r="DBZ25" s="9"/>
      <c r="DCE25" s="9"/>
      <c r="DCJ25" s="9"/>
      <c r="DCO25" s="9"/>
      <c r="DCT25" s="9"/>
      <c r="DCY25" s="9"/>
      <c r="DDD25" s="9"/>
      <c r="DDI25" s="9"/>
      <c r="DDN25" s="9"/>
      <c r="DDS25" s="9"/>
      <c r="DDX25" s="9"/>
      <c r="DEC25" s="9"/>
      <c r="DEH25" s="9"/>
      <c r="DEM25" s="9"/>
      <c r="DER25" s="9"/>
      <c r="DEW25" s="9"/>
      <c r="DFB25" s="9"/>
      <c r="DFG25" s="9"/>
      <c r="DFL25" s="9"/>
      <c r="DFQ25" s="9"/>
      <c r="DFV25" s="9"/>
      <c r="DGA25" s="9"/>
      <c r="DGF25" s="9"/>
      <c r="DGK25" s="9"/>
      <c r="DGP25" s="9"/>
      <c r="DGU25" s="9"/>
      <c r="DGZ25" s="9"/>
      <c r="DHE25" s="9"/>
      <c r="DHJ25" s="9"/>
      <c r="DHO25" s="9"/>
      <c r="DHT25" s="9"/>
      <c r="DHY25" s="9"/>
      <c r="DID25" s="9"/>
      <c r="DII25" s="9"/>
      <c r="DIN25" s="9"/>
      <c r="DIS25" s="9"/>
      <c r="DIX25" s="9"/>
      <c r="DJC25" s="9"/>
      <c r="DJH25" s="9"/>
      <c r="DJM25" s="9"/>
      <c r="DJR25" s="9"/>
      <c r="DJW25" s="9"/>
      <c r="DKB25" s="9"/>
      <c r="DKG25" s="9"/>
      <c r="DKL25" s="9"/>
      <c r="DKQ25" s="9"/>
      <c r="DKV25" s="9"/>
      <c r="DLA25" s="9"/>
      <c r="DLF25" s="9"/>
      <c r="DLK25" s="9"/>
      <c r="DLP25" s="9"/>
      <c r="DLU25" s="9"/>
      <c r="DLZ25" s="9"/>
      <c r="DME25" s="9"/>
      <c r="DMJ25" s="9"/>
      <c r="DMO25" s="9"/>
      <c r="DMT25" s="9"/>
      <c r="DMY25" s="9"/>
      <c r="DND25" s="9"/>
      <c r="DNI25" s="9"/>
      <c r="DNN25" s="9"/>
      <c r="DNS25" s="9"/>
      <c r="DNX25" s="9"/>
      <c r="DOC25" s="9"/>
      <c r="DOH25" s="9"/>
      <c r="DOM25" s="9"/>
      <c r="DOR25" s="9"/>
      <c r="DOW25" s="9"/>
      <c r="DPB25" s="9"/>
      <c r="DPG25" s="9"/>
      <c r="DPL25" s="9"/>
      <c r="DPQ25" s="9"/>
      <c r="DPV25" s="9"/>
      <c r="DQA25" s="9"/>
      <c r="DQF25" s="9"/>
      <c r="DQK25" s="9"/>
      <c r="DQP25" s="9"/>
      <c r="DQU25" s="9"/>
      <c r="DQZ25" s="9"/>
      <c r="DRE25" s="9"/>
      <c r="DRJ25" s="9"/>
      <c r="DRO25" s="9"/>
      <c r="DRT25" s="9"/>
      <c r="DRY25" s="9"/>
      <c r="DSD25" s="9"/>
      <c r="DSI25" s="9"/>
      <c r="DSN25" s="9"/>
      <c r="DSS25" s="9"/>
      <c r="DSX25" s="9"/>
      <c r="DTC25" s="9"/>
      <c r="DTH25" s="9"/>
      <c r="DTM25" s="9"/>
      <c r="DTR25" s="9"/>
      <c r="DTW25" s="9"/>
      <c r="DUB25" s="9"/>
      <c r="DUG25" s="9"/>
      <c r="DUL25" s="9"/>
      <c r="DUQ25" s="9"/>
      <c r="DUV25" s="9"/>
      <c r="DVA25" s="9"/>
      <c r="DVF25" s="9"/>
      <c r="DVK25" s="9"/>
      <c r="DVP25" s="9"/>
      <c r="DVU25" s="9"/>
      <c r="DVZ25" s="9"/>
      <c r="DWE25" s="9"/>
      <c r="DWJ25" s="9"/>
      <c r="DWO25" s="9"/>
      <c r="DWT25" s="9"/>
      <c r="DWY25" s="9"/>
      <c r="DXD25" s="9"/>
      <c r="DXI25" s="9"/>
      <c r="DXN25" s="9"/>
      <c r="DXS25" s="9"/>
      <c r="DXX25" s="9"/>
      <c r="DYC25" s="9"/>
      <c r="DYH25" s="9"/>
      <c r="DYM25" s="9"/>
      <c r="DYR25" s="9"/>
      <c r="DYW25" s="9"/>
      <c r="DZB25" s="9"/>
      <c r="DZG25" s="9"/>
      <c r="DZL25" s="9"/>
      <c r="DZQ25" s="9"/>
      <c r="DZV25" s="9"/>
      <c r="EAA25" s="9"/>
      <c r="EAF25" s="9"/>
      <c r="EAK25" s="9"/>
      <c r="EAP25" s="9"/>
      <c r="EAU25" s="9"/>
      <c r="EAZ25" s="9"/>
      <c r="EBE25" s="9"/>
      <c r="EBJ25" s="9"/>
      <c r="EBO25" s="9"/>
      <c r="EBT25" s="9"/>
      <c r="EBY25" s="9"/>
      <c r="ECD25" s="9"/>
      <c r="ECI25" s="9"/>
      <c r="ECN25" s="9"/>
      <c r="ECS25" s="9"/>
      <c r="ECX25" s="9"/>
      <c r="EDC25" s="9"/>
      <c r="EDH25" s="9"/>
      <c r="EDM25" s="9"/>
      <c r="EDR25" s="9"/>
      <c r="EDW25" s="9"/>
      <c r="EEB25" s="9"/>
      <c r="EEG25" s="9"/>
      <c r="EEL25" s="9"/>
      <c r="EEQ25" s="9"/>
      <c r="EEV25" s="9"/>
      <c r="EFA25" s="9"/>
      <c r="EFF25" s="9"/>
      <c r="EFK25" s="9"/>
      <c r="EFP25" s="9"/>
      <c r="EFU25" s="9"/>
      <c r="EFZ25" s="9"/>
      <c r="EGE25" s="9"/>
      <c r="EGJ25" s="9"/>
      <c r="EGO25" s="9"/>
      <c r="EGT25" s="9"/>
      <c r="EGY25" s="9"/>
      <c r="EHD25" s="9"/>
      <c r="EHI25" s="9"/>
      <c r="EHN25" s="9"/>
      <c r="EHS25" s="9"/>
      <c r="EHX25" s="9"/>
      <c r="EIC25" s="9"/>
      <c r="EIH25" s="9"/>
      <c r="EIM25" s="9"/>
      <c r="EIR25" s="9"/>
      <c r="EIW25" s="9"/>
      <c r="EJB25" s="9"/>
      <c r="EJG25" s="9"/>
      <c r="EJL25" s="9"/>
      <c r="EJQ25" s="9"/>
      <c r="EJV25" s="9"/>
      <c r="EKA25" s="9"/>
      <c r="EKF25" s="9"/>
      <c r="EKK25" s="9"/>
      <c r="EKP25" s="9"/>
      <c r="EKU25" s="9"/>
      <c r="EKZ25" s="9"/>
      <c r="ELE25" s="9"/>
      <c r="ELJ25" s="9"/>
      <c r="ELO25" s="9"/>
      <c r="ELT25" s="9"/>
      <c r="ELY25" s="9"/>
      <c r="EMD25" s="9"/>
      <c r="EMI25" s="9"/>
      <c r="EMN25" s="9"/>
      <c r="EMS25" s="9"/>
      <c r="EMX25" s="9"/>
      <c r="ENC25" s="9"/>
      <c r="ENH25" s="9"/>
      <c r="ENM25" s="9"/>
      <c r="ENR25" s="9"/>
      <c r="ENW25" s="9"/>
      <c r="EOB25" s="9"/>
      <c r="EOG25" s="9"/>
      <c r="EOL25" s="9"/>
      <c r="EOQ25" s="9"/>
      <c r="EOV25" s="9"/>
      <c r="EPA25" s="9"/>
      <c r="EPF25" s="9"/>
      <c r="EPK25" s="9"/>
      <c r="EPP25" s="9"/>
      <c r="EPU25" s="9"/>
      <c r="EPZ25" s="9"/>
      <c r="EQE25" s="9"/>
      <c r="EQJ25" s="9"/>
      <c r="EQO25" s="9"/>
      <c r="EQT25" s="9"/>
      <c r="EQY25" s="9"/>
      <c r="ERD25" s="9"/>
      <c r="ERI25" s="9"/>
      <c r="ERN25" s="9"/>
      <c r="ERS25" s="9"/>
      <c r="ERX25" s="9"/>
      <c r="ESC25" s="9"/>
      <c r="ESH25" s="9"/>
      <c r="ESM25" s="9"/>
      <c r="ESR25" s="9"/>
      <c r="ESW25" s="9"/>
      <c r="ETB25" s="9"/>
      <c r="ETG25" s="9"/>
      <c r="ETL25" s="9"/>
      <c r="ETQ25" s="9"/>
      <c r="ETV25" s="9"/>
      <c r="EUA25" s="9"/>
      <c r="EUF25" s="9"/>
      <c r="EUK25" s="9"/>
      <c r="EUP25" s="9"/>
      <c r="EUU25" s="9"/>
      <c r="EUZ25" s="9"/>
      <c r="EVE25" s="9"/>
      <c r="EVJ25" s="9"/>
      <c r="EVO25" s="9"/>
      <c r="EVT25" s="9"/>
      <c r="EVY25" s="9"/>
      <c r="EWD25" s="9"/>
      <c r="EWI25" s="9"/>
      <c r="EWN25" s="9"/>
      <c r="EWS25" s="9"/>
      <c r="EWX25" s="9"/>
      <c r="EXC25" s="9"/>
      <c r="EXH25" s="9"/>
      <c r="EXM25" s="9"/>
      <c r="EXR25" s="9"/>
      <c r="EXW25" s="9"/>
      <c r="EYB25" s="9"/>
      <c r="EYG25" s="9"/>
      <c r="EYL25" s="9"/>
      <c r="EYQ25" s="9"/>
      <c r="EYV25" s="9"/>
      <c r="EZA25" s="9"/>
      <c r="EZF25" s="9"/>
      <c r="EZK25" s="9"/>
      <c r="EZP25" s="9"/>
      <c r="EZU25" s="9"/>
      <c r="EZZ25" s="9"/>
      <c r="FAE25" s="9"/>
      <c r="FAJ25" s="9"/>
      <c r="FAO25" s="9"/>
      <c r="FAT25" s="9"/>
      <c r="FAY25" s="9"/>
      <c r="FBD25" s="9"/>
      <c r="FBI25" s="9"/>
      <c r="FBN25" s="9"/>
      <c r="FBS25" s="9"/>
      <c r="FBX25" s="9"/>
      <c r="FCC25" s="9"/>
      <c r="FCH25" s="9"/>
      <c r="FCM25" s="9"/>
      <c r="FCR25" s="9"/>
      <c r="FCW25" s="9"/>
      <c r="FDB25" s="9"/>
      <c r="FDG25" s="9"/>
      <c r="FDL25" s="9"/>
      <c r="FDQ25" s="9"/>
      <c r="FDV25" s="9"/>
      <c r="FEA25" s="9"/>
      <c r="FEF25" s="9"/>
      <c r="FEK25" s="9"/>
      <c r="FEP25" s="9"/>
      <c r="FEU25" s="9"/>
      <c r="FEZ25" s="9"/>
      <c r="FFE25" s="9"/>
      <c r="FFJ25" s="9"/>
      <c r="FFO25" s="9"/>
      <c r="FFT25" s="9"/>
      <c r="FFY25" s="9"/>
      <c r="FGD25" s="9"/>
      <c r="FGI25" s="9"/>
      <c r="FGN25" s="9"/>
      <c r="FGS25" s="9"/>
      <c r="FGX25" s="9"/>
      <c r="FHC25" s="9"/>
      <c r="FHH25" s="9"/>
      <c r="FHM25" s="9"/>
      <c r="FHR25" s="9"/>
      <c r="FHW25" s="9"/>
      <c r="FIB25" s="9"/>
      <c r="FIG25" s="9"/>
      <c r="FIL25" s="9"/>
      <c r="FIQ25" s="9"/>
      <c r="FIV25" s="9"/>
      <c r="FJA25" s="9"/>
      <c r="FJF25" s="9"/>
      <c r="FJK25" s="9"/>
      <c r="FJP25" s="9"/>
      <c r="FJU25" s="9"/>
      <c r="FJZ25" s="9"/>
      <c r="FKE25" s="9"/>
      <c r="FKJ25" s="9"/>
      <c r="FKO25" s="9"/>
      <c r="FKT25" s="9"/>
      <c r="FKY25" s="9"/>
      <c r="FLD25" s="9"/>
      <c r="FLI25" s="9"/>
      <c r="FLN25" s="9"/>
      <c r="FLS25" s="9"/>
      <c r="FLX25" s="9"/>
      <c r="FMC25" s="9"/>
      <c r="FMH25" s="9"/>
      <c r="FMM25" s="9"/>
      <c r="FMR25" s="9"/>
      <c r="FMW25" s="9"/>
      <c r="FNB25" s="9"/>
      <c r="FNG25" s="9"/>
      <c r="FNL25" s="9"/>
      <c r="FNQ25" s="9"/>
      <c r="FNV25" s="9"/>
      <c r="FOA25" s="9"/>
      <c r="FOF25" s="9"/>
      <c r="FOK25" s="9"/>
      <c r="FOP25" s="9"/>
      <c r="FOU25" s="9"/>
      <c r="FOZ25" s="9"/>
      <c r="FPE25" s="9"/>
      <c r="FPJ25" s="9"/>
      <c r="FPO25" s="9"/>
      <c r="FPT25" s="9"/>
      <c r="FPY25" s="9"/>
      <c r="FQD25" s="9"/>
      <c r="FQI25" s="9"/>
      <c r="FQN25" s="9"/>
      <c r="FQS25" s="9"/>
      <c r="FQX25" s="9"/>
      <c r="FRC25" s="9"/>
      <c r="FRH25" s="9"/>
      <c r="FRM25" s="9"/>
      <c r="FRR25" s="9"/>
      <c r="FRW25" s="9"/>
      <c r="FSB25" s="9"/>
      <c r="FSG25" s="9"/>
      <c r="FSL25" s="9"/>
      <c r="FSQ25" s="9"/>
      <c r="FSV25" s="9"/>
      <c r="FTA25" s="9"/>
      <c r="FTF25" s="9"/>
      <c r="FTK25" s="9"/>
      <c r="FTP25" s="9"/>
      <c r="FTU25" s="9"/>
      <c r="FTZ25" s="9"/>
      <c r="FUE25" s="9"/>
      <c r="FUJ25" s="9"/>
      <c r="FUO25" s="9"/>
      <c r="FUT25" s="9"/>
      <c r="FUY25" s="9"/>
      <c r="FVD25" s="9"/>
      <c r="FVI25" s="9"/>
      <c r="FVN25" s="9"/>
      <c r="FVS25" s="9"/>
      <c r="FVX25" s="9"/>
      <c r="FWC25" s="9"/>
      <c r="FWH25" s="9"/>
      <c r="FWM25" s="9"/>
      <c r="FWR25" s="9"/>
      <c r="FWW25" s="9"/>
      <c r="FXB25" s="9"/>
      <c r="FXG25" s="9"/>
      <c r="FXL25" s="9"/>
      <c r="FXQ25" s="9"/>
      <c r="FXV25" s="9"/>
      <c r="FYA25" s="9"/>
      <c r="FYF25" s="9"/>
      <c r="FYK25" s="9"/>
      <c r="FYP25" s="9"/>
      <c r="FYU25" s="9"/>
      <c r="FYZ25" s="9"/>
      <c r="FZE25" s="9"/>
      <c r="FZJ25" s="9"/>
      <c r="FZO25" s="9"/>
      <c r="FZT25" s="9"/>
      <c r="FZY25" s="9"/>
      <c r="GAD25" s="9"/>
      <c r="GAI25" s="9"/>
      <c r="GAN25" s="9"/>
      <c r="GAS25" s="9"/>
      <c r="GAX25" s="9"/>
      <c r="GBC25" s="9"/>
      <c r="GBH25" s="9"/>
      <c r="GBM25" s="9"/>
      <c r="GBR25" s="9"/>
      <c r="GBW25" s="9"/>
      <c r="GCB25" s="9"/>
      <c r="GCG25" s="9"/>
      <c r="GCL25" s="9"/>
      <c r="GCQ25" s="9"/>
      <c r="GCV25" s="9"/>
      <c r="GDA25" s="9"/>
      <c r="GDF25" s="9"/>
      <c r="GDK25" s="9"/>
      <c r="GDP25" s="9"/>
      <c r="GDU25" s="9"/>
      <c r="GDZ25" s="9"/>
      <c r="GEE25" s="9"/>
      <c r="GEJ25" s="9"/>
      <c r="GEO25" s="9"/>
      <c r="GET25" s="9"/>
      <c r="GEY25" s="9"/>
      <c r="GFD25" s="9"/>
      <c r="GFI25" s="9"/>
      <c r="GFN25" s="9"/>
      <c r="GFS25" s="9"/>
      <c r="GFX25" s="9"/>
      <c r="GGC25" s="9"/>
      <c r="GGH25" s="9"/>
      <c r="GGM25" s="9"/>
      <c r="GGR25" s="9"/>
      <c r="GGW25" s="9"/>
      <c r="GHB25" s="9"/>
      <c r="GHG25" s="9"/>
      <c r="GHL25" s="9"/>
      <c r="GHQ25" s="9"/>
      <c r="GHV25" s="9"/>
      <c r="GIA25" s="9"/>
      <c r="GIF25" s="9"/>
      <c r="GIK25" s="9"/>
      <c r="GIP25" s="9"/>
      <c r="GIU25" s="9"/>
      <c r="GIZ25" s="9"/>
      <c r="GJE25" s="9"/>
      <c r="GJJ25" s="9"/>
      <c r="GJO25" s="9"/>
      <c r="GJT25" s="9"/>
      <c r="GJY25" s="9"/>
      <c r="GKD25" s="9"/>
      <c r="GKI25" s="9"/>
      <c r="GKN25" s="9"/>
      <c r="GKS25" s="9"/>
      <c r="GKX25" s="9"/>
      <c r="GLC25" s="9"/>
      <c r="GLH25" s="9"/>
      <c r="GLM25" s="9"/>
      <c r="GLR25" s="9"/>
      <c r="GLW25" s="9"/>
      <c r="GMB25" s="9"/>
      <c r="GMG25" s="9"/>
      <c r="GML25" s="9"/>
      <c r="GMQ25" s="9"/>
      <c r="GMV25" s="9"/>
      <c r="GNA25" s="9"/>
      <c r="GNF25" s="9"/>
      <c r="GNK25" s="9"/>
      <c r="GNP25" s="9"/>
      <c r="GNU25" s="9"/>
      <c r="GNZ25" s="9"/>
      <c r="GOE25" s="9"/>
      <c r="GOJ25" s="9"/>
      <c r="GOO25" s="9"/>
      <c r="GOT25" s="9"/>
      <c r="GOY25" s="9"/>
      <c r="GPD25" s="9"/>
      <c r="GPI25" s="9"/>
      <c r="GPN25" s="9"/>
      <c r="GPS25" s="9"/>
      <c r="GPX25" s="9"/>
      <c r="GQC25" s="9"/>
      <c r="GQH25" s="9"/>
      <c r="GQM25" s="9"/>
      <c r="GQR25" s="9"/>
      <c r="GQW25" s="9"/>
      <c r="GRB25" s="9"/>
      <c r="GRG25" s="9"/>
      <c r="GRL25" s="9"/>
      <c r="GRQ25" s="9"/>
      <c r="GRV25" s="9"/>
      <c r="GSA25" s="9"/>
      <c r="GSF25" s="9"/>
      <c r="GSK25" s="9"/>
      <c r="GSP25" s="9"/>
      <c r="GSU25" s="9"/>
      <c r="GSZ25" s="9"/>
      <c r="GTE25" s="9"/>
      <c r="GTJ25" s="9"/>
      <c r="GTO25" s="9"/>
      <c r="GTT25" s="9"/>
      <c r="GTY25" s="9"/>
      <c r="GUD25" s="9"/>
      <c r="GUI25" s="9"/>
      <c r="GUN25" s="9"/>
      <c r="GUS25" s="9"/>
      <c r="GUX25" s="9"/>
      <c r="GVC25" s="9"/>
      <c r="GVH25" s="9"/>
      <c r="GVM25" s="9"/>
      <c r="GVR25" s="9"/>
      <c r="GVW25" s="9"/>
      <c r="GWB25" s="9"/>
      <c r="GWG25" s="9"/>
      <c r="GWL25" s="9"/>
      <c r="GWQ25" s="9"/>
      <c r="GWV25" s="9"/>
      <c r="GXA25" s="9"/>
      <c r="GXF25" s="9"/>
      <c r="GXK25" s="9"/>
      <c r="GXP25" s="9"/>
      <c r="GXU25" s="9"/>
      <c r="GXZ25" s="9"/>
      <c r="GYE25" s="9"/>
      <c r="GYJ25" s="9"/>
      <c r="GYO25" s="9"/>
      <c r="GYT25" s="9"/>
      <c r="GYY25" s="9"/>
      <c r="GZD25" s="9"/>
      <c r="GZI25" s="9"/>
      <c r="GZN25" s="9"/>
      <c r="GZS25" s="9"/>
      <c r="GZX25" s="9"/>
      <c r="HAC25" s="9"/>
      <c r="HAH25" s="9"/>
      <c r="HAM25" s="9"/>
      <c r="HAR25" s="9"/>
      <c r="HAW25" s="9"/>
      <c r="HBB25" s="9"/>
      <c r="HBG25" s="9"/>
      <c r="HBL25" s="9"/>
      <c r="HBQ25" s="9"/>
      <c r="HBV25" s="9"/>
      <c r="HCA25" s="9"/>
      <c r="HCF25" s="9"/>
      <c r="HCK25" s="9"/>
      <c r="HCP25" s="9"/>
      <c r="HCU25" s="9"/>
      <c r="HCZ25" s="9"/>
      <c r="HDE25" s="9"/>
      <c r="HDJ25" s="9"/>
      <c r="HDO25" s="9"/>
      <c r="HDT25" s="9"/>
      <c r="HDY25" s="9"/>
      <c r="HED25" s="9"/>
      <c r="HEI25" s="9"/>
      <c r="HEN25" s="9"/>
      <c r="HES25" s="9"/>
      <c r="HEX25" s="9"/>
      <c r="HFC25" s="9"/>
      <c r="HFH25" s="9"/>
      <c r="HFM25" s="9"/>
      <c r="HFR25" s="9"/>
      <c r="HFW25" s="9"/>
      <c r="HGB25" s="9"/>
      <c r="HGG25" s="9"/>
      <c r="HGL25" s="9"/>
      <c r="HGQ25" s="9"/>
      <c r="HGV25" s="9"/>
      <c r="HHA25" s="9"/>
      <c r="HHF25" s="9"/>
      <c r="HHK25" s="9"/>
      <c r="HHP25" s="9"/>
      <c r="HHU25" s="9"/>
      <c r="HHZ25" s="9"/>
      <c r="HIE25" s="9"/>
      <c r="HIJ25" s="9"/>
      <c r="HIO25" s="9"/>
      <c r="HIT25" s="9"/>
      <c r="HIY25" s="9"/>
      <c r="HJD25" s="9"/>
      <c r="HJI25" s="9"/>
      <c r="HJN25" s="9"/>
      <c r="HJS25" s="9"/>
      <c r="HJX25" s="9"/>
      <c r="HKC25" s="9"/>
      <c r="HKH25" s="9"/>
      <c r="HKM25" s="9"/>
      <c r="HKR25" s="9"/>
      <c r="HKW25" s="9"/>
      <c r="HLB25" s="9"/>
      <c r="HLG25" s="9"/>
      <c r="HLL25" s="9"/>
      <c r="HLQ25" s="9"/>
      <c r="HLV25" s="9"/>
      <c r="HMA25" s="9"/>
      <c r="HMF25" s="9"/>
      <c r="HMK25" s="9"/>
      <c r="HMP25" s="9"/>
      <c r="HMU25" s="9"/>
      <c r="HMZ25" s="9"/>
      <c r="HNE25" s="9"/>
      <c r="HNJ25" s="9"/>
      <c r="HNO25" s="9"/>
      <c r="HNT25" s="9"/>
      <c r="HNY25" s="9"/>
      <c r="HOD25" s="9"/>
      <c r="HOI25" s="9"/>
      <c r="HON25" s="9"/>
      <c r="HOS25" s="9"/>
      <c r="HOX25" s="9"/>
      <c r="HPC25" s="9"/>
      <c r="HPH25" s="9"/>
      <c r="HPM25" s="9"/>
      <c r="HPR25" s="9"/>
      <c r="HPW25" s="9"/>
      <c r="HQB25" s="9"/>
      <c r="HQG25" s="9"/>
      <c r="HQL25" s="9"/>
      <c r="HQQ25" s="9"/>
      <c r="HQV25" s="9"/>
      <c r="HRA25" s="9"/>
      <c r="HRF25" s="9"/>
      <c r="HRK25" s="9"/>
      <c r="HRP25" s="9"/>
      <c r="HRU25" s="9"/>
      <c r="HRZ25" s="9"/>
      <c r="HSE25" s="9"/>
      <c r="HSJ25" s="9"/>
      <c r="HSO25" s="9"/>
      <c r="HST25" s="9"/>
      <c r="HSY25" s="9"/>
      <c r="HTD25" s="9"/>
      <c r="HTI25" s="9"/>
      <c r="HTN25" s="9"/>
      <c r="HTS25" s="9"/>
      <c r="HTX25" s="9"/>
      <c r="HUC25" s="9"/>
      <c r="HUH25" s="9"/>
      <c r="HUM25" s="9"/>
      <c r="HUR25" s="9"/>
      <c r="HUW25" s="9"/>
      <c r="HVB25" s="9"/>
      <c r="HVG25" s="9"/>
      <c r="HVL25" s="9"/>
      <c r="HVQ25" s="9"/>
      <c r="HVV25" s="9"/>
      <c r="HWA25" s="9"/>
      <c r="HWF25" s="9"/>
      <c r="HWK25" s="9"/>
      <c r="HWP25" s="9"/>
      <c r="HWU25" s="9"/>
      <c r="HWZ25" s="9"/>
      <c r="HXE25" s="9"/>
      <c r="HXJ25" s="9"/>
      <c r="HXO25" s="9"/>
      <c r="HXT25" s="9"/>
      <c r="HXY25" s="9"/>
      <c r="HYD25" s="9"/>
      <c r="HYI25" s="9"/>
      <c r="HYN25" s="9"/>
      <c r="HYS25" s="9"/>
      <c r="HYX25" s="9"/>
      <c r="HZC25" s="9"/>
      <c r="HZH25" s="9"/>
      <c r="HZM25" s="9"/>
      <c r="HZR25" s="9"/>
      <c r="HZW25" s="9"/>
      <c r="IAB25" s="9"/>
      <c r="IAG25" s="9"/>
      <c r="IAL25" s="9"/>
      <c r="IAQ25" s="9"/>
      <c r="IAV25" s="9"/>
      <c r="IBA25" s="9"/>
      <c r="IBF25" s="9"/>
      <c r="IBK25" s="9"/>
      <c r="IBP25" s="9"/>
      <c r="IBU25" s="9"/>
      <c r="IBZ25" s="9"/>
      <c r="ICE25" s="9"/>
      <c r="ICJ25" s="9"/>
      <c r="ICO25" s="9"/>
      <c r="ICT25" s="9"/>
      <c r="ICY25" s="9"/>
      <c r="IDD25" s="9"/>
      <c r="IDI25" s="9"/>
      <c r="IDN25" s="9"/>
      <c r="IDS25" s="9"/>
      <c r="IDX25" s="9"/>
      <c r="IEC25" s="9"/>
      <c r="IEH25" s="9"/>
      <c r="IEM25" s="9"/>
      <c r="IER25" s="9"/>
      <c r="IEW25" s="9"/>
      <c r="IFB25" s="9"/>
      <c r="IFG25" s="9"/>
      <c r="IFL25" s="9"/>
      <c r="IFQ25" s="9"/>
      <c r="IFV25" s="9"/>
      <c r="IGA25" s="9"/>
      <c r="IGF25" s="9"/>
      <c r="IGK25" s="9"/>
      <c r="IGP25" s="9"/>
      <c r="IGU25" s="9"/>
      <c r="IGZ25" s="9"/>
      <c r="IHE25" s="9"/>
      <c r="IHJ25" s="9"/>
      <c r="IHO25" s="9"/>
      <c r="IHT25" s="9"/>
      <c r="IHY25" s="9"/>
      <c r="IID25" s="9"/>
      <c r="III25" s="9"/>
      <c r="IIN25" s="9"/>
      <c r="IIS25" s="9"/>
      <c r="IIX25" s="9"/>
      <c r="IJC25" s="9"/>
      <c r="IJH25" s="9"/>
      <c r="IJM25" s="9"/>
      <c r="IJR25" s="9"/>
      <c r="IJW25" s="9"/>
      <c r="IKB25" s="9"/>
      <c r="IKG25" s="9"/>
      <c r="IKL25" s="9"/>
      <c r="IKQ25" s="9"/>
      <c r="IKV25" s="9"/>
      <c r="ILA25" s="9"/>
      <c r="ILF25" s="9"/>
      <c r="ILK25" s="9"/>
      <c r="ILP25" s="9"/>
      <c r="ILU25" s="9"/>
      <c r="ILZ25" s="9"/>
      <c r="IME25" s="9"/>
      <c r="IMJ25" s="9"/>
      <c r="IMO25" s="9"/>
      <c r="IMT25" s="9"/>
      <c r="IMY25" s="9"/>
      <c r="IND25" s="9"/>
      <c r="INI25" s="9"/>
      <c r="INN25" s="9"/>
      <c r="INS25" s="9"/>
      <c r="INX25" s="9"/>
      <c r="IOC25" s="9"/>
      <c r="IOH25" s="9"/>
      <c r="IOM25" s="9"/>
      <c r="IOR25" s="9"/>
      <c r="IOW25" s="9"/>
      <c r="IPB25" s="9"/>
      <c r="IPG25" s="9"/>
      <c r="IPL25" s="9"/>
      <c r="IPQ25" s="9"/>
      <c r="IPV25" s="9"/>
      <c r="IQA25" s="9"/>
      <c r="IQF25" s="9"/>
      <c r="IQK25" s="9"/>
      <c r="IQP25" s="9"/>
      <c r="IQU25" s="9"/>
      <c r="IQZ25" s="9"/>
      <c r="IRE25" s="9"/>
      <c r="IRJ25" s="9"/>
      <c r="IRO25" s="9"/>
      <c r="IRT25" s="9"/>
      <c r="IRY25" s="9"/>
      <c r="ISD25" s="9"/>
      <c r="ISI25" s="9"/>
      <c r="ISN25" s="9"/>
      <c r="ISS25" s="9"/>
      <c r="ISX25" s="9"/>
      <c r="ITC25" s="9"/>
      <c r="ITH25" s="9"/>
      <c r="ITM25" s="9"/>
      <c r="ITR25" s="9"/>
      <c r="ITW25" s="9"/>
      <c r="IUB25" s="9"/>
      <c r="IUG25" s="9"/>
      <c r="IUL25" s="9"/>
      <c r="IUQ25" s="9"/>
      <c r="IUV25" s="9"/>
      <c r="IVA25" s="9"/>
      <c r="IVF25" s="9"/>
      <c r="IVK25" s="9"/>
      <c r="IVP25" s="9"/>
      <c r="IVU25" s="9"/>
      <c r="IVZ25" s="9"/>
      <c r="IWE25" s="9"/>
      <c r="IWJ25" s="9"/>
      <c r="IWO25" s="9"/>
      <c r="IWT25" s="9"/>
      <c r="IWY25" s="9"/>
      <c r="IXD25" s="9"/>
      <c r="IXI25" s="9"/>
      <c r="IXN25" s="9"/>
      <c r="IXS25" s="9"/>
      <c r="IXX25" s="9"/>
      <c r="IYC25" s="9"/>
      <c r="IYH25" s="9"/>
      <c r="IYM25" s="9"/>
      <c r="IYR25" s="9"/>
      <c r="IYW25" s="9"/>
      <c r="IZB25" s="9"/>
      <c r="IZG25" s="9"/>
      <c r="IZL25" s="9"/>
      <c r="IZQ25" s="9"/>
      <c r="IZV25" s="9"/>
      <c r="JAA25" s="9"/>
      <c r="JAF25" s="9"/>
      <c r="JAK25" s="9"/>
      <c r="JAP25" s="9"/>
      <c r="JAU25" s="9"/>
      <c r="JAZ25" s="9"/>
      <c r="JBE25" s="9"/>
      <c r="JBJ25" s="9"/>
      <c r="JBO25" s="9"/>
      <c r="JBT25" s="9"/>
      <c r="JBY25" s="9"/>
      <c r="JCD25" s="9"/>
      <c r="JCI25" s="9"/>
      <c r="JCN25" s="9"/>
      <c r="JCS25" s="9"/>
      <c r="JCX25" s="9"/>
      <c r="JDC25" s="9"/>
      <c r="JDH25" s="9"/>
      <c r="JDM25" s="9"/>
      <c r="JDR25" s="9"/>
      <c r="JDW25" s="9"/>
      <c r="JEB25" s="9"/>
      <c r="JEG25" s="9"/>
      <c r="JEL25" s="9"/>
      <c r="JEQ25" s="9"/>
      <c r="JEV25" s="9"/>
      <c r="JFA25" s="9"/>
      <c r="JFF25" s="9"/>
      <c r="JFK25" s="9"/>
      <c r="JFP25" s="9"/>
      <c r="JFU25" s="9"/>
      <c r="JFZ25" s="9"/>
      <c r="JGE25" s="9"/>
      <c r="JGJ25" s="9"/>
      <c r="JGO25" s="9"/>
      <c r="JGT25" s="9"/>
      <c r="JGY25" s="9"/>
      <c r="JHD25" s="9"/>
      <c r="JHI25" s="9"/>
      <c r="JHN25" s="9"/>
      <c r="JHS25" s="9"/>
      <c r="JHX25" s="9"/>
      <c r="JIC25" s="9"/>
      <c r="JIH25" s="9"/>
      <c r="JIM25" s="9"/>
      <c r="JIR25" s="9"/>
      <c r="JIW25" s="9"/>
      <c r="JJB25" s="9"/>
      <c r="JJG25" s="9"/>
      <c r="JJL25" s="9"/>
      <c r="JJQ25" s="9"/>
      <c r="JJV25" s="9"/>
      <c r="JKA25" s="9"/>
      <c r="JKF25" s="9"/>
      <c r="JKK25" s="9"/>
      <c r="JKP25" s="9"/>
      <c r="JKU25" s="9"/>
      <c r="JKZ25" s="9"/>
      <c r="JLE25" s="9"/>
      <c r="JLJ25" s="9"/>
      <c r="JLO25" s="9"/>
      <c r="JLT25" s="9"/>
      <c r="JLY25" s="9"/>
      <c r="JMD25" s="9"/>
      <c r="JMI25" s="9"/>
      <c r="JMN25" s="9"/>
      <c r="JMS25" s="9"/>
      <c r="JMX25" s="9"/>
      <c r="JNC25" s="9"/>
      <c r="JNH25" s="9"/>
      <c r="JNM25" s="9"/>
      <c r="JNR25" s="9"/>
      <c r="JNW25" s="9"/>
      <c r="JOB25" s="9"/>
      <c r="JOG25" s="9"/>
      <c r="JOL25" s="9"/>
      <c r="JOQ25" s="9"/>
      <c r="JOV25" s="9"/>
      <c r="JPA25" s="9"/>
      <c r="JPF25" s="9"/>
      <c r="JPK25" s="9"/>
      <c r="JPP25" s="9"/>
      <c r="JPU25" s="9"/>
      <c r="JPZ25" s="9"/>
      <c r="JQE25" s="9"/>
      <c r="JQJ25" s="9"/>
      <c r="JQO25" s="9"/>
      <c r="JQT25" s="9"/>
      <c r="JQY25" s="9"/>
      <c r="JRD25" s="9"/>
      <c r="JRI25" s="9"/>
      <c r="JRN25" s="9"/>
      <c r="JRS25" s="9"/>
      <c r="JRX25" s="9"/>
      <c r="JSC25" s="9"/>
      <c r="JSH25" s="9"/>
      <c r="JSM25" s="9"/>
      <c r="JSR25" s="9"/>
      <c r="JSW25" s="9"/>
      <c r="JTB25" s="9"/>
      <c r="JTG25" s="9"/>
      <c r="JTL25" s="9"/>
      <c r="JTQ25" s="9"/>
      <c r="JTV25" s="9"/>
      <c r="JUA25" s="9"/>
      <c r="JUF25" s="9"/>
      <c r="JUK25" s="9"/>
      <c r="JUP25" s="9"/>
      <c r="JUU25" s="9"/>
      <c r="JUZ25" s="9"/>
      <c r="JVE25" s="9"/>
      <c r="JVJ25" s="9"/>
      <c r="JVO25" s="9"/>
      <c r="JVT25" s="9"/>
      <c r="JVY25" s="9"/>
      <c r="JWD25" s="9"/>
      <c r="JWI25" s="9"/>
      <c r="JWN25" s="9"/>
      <c r="JWS25" s="9"/>
      <c r="JWX25" s="9"/>
      <c r="JXC25" s="9"/>
      <c r="JXH25" s="9"/>
      <c r="JXM25" s="9"/>
      <c r="JXR25" s="9"/>
      <c r="JXW25" s="9"/>
      <c r="JYB25" s="9"/>
      <c r="JYG25" s="9"/>
      <c r="JYL25" s="9"/>
      <c r="JYQ25" s="9"/>
      <c r="JYV25" s="9"/>
      <c r="JZA25" s="9"/>
      <c r="JZF25" s="9"/>
      <c r="JZK25" s="9"/>
      <c r="JZP25" s="9"/>
      <c r="JZU25" s="9"/>
      <c r="JZZ25" s="9"/>
      <c r="KAE25" s="9"/>
      <c r="KAJ25" s="9"/>
      <c r="KAO25" s="9"/>
      <c r="KAT25" s="9"/>
      <c r="KAY25" s="9"/>
      <c r="KBD25" s="9"/>
      <c r="KBI25" s="9"/>
      <c r="KBN25" s="9"/>
      <c r="KBS25" s="9"/>
      <c r="KBX25" s="9"/>
      <c r="KCC25" s="9"/>
      <c r="KCH25" s="9"/>
      <c r="KCM25" s="9"/>
      <c r="KCR25" s="9"/>
      <c r="KCW25" s="9"/>
      <c r="KDB25" s="9"/>
      <c r="KDG25" s="9"/>
      <c r="KDL25" s="9"/>
      <c r="KDQ25" s="9"/>
      <c r="KDV25" s="9"/>
      <c r="KEA25" s="9"/>
      <c r="KEF25" s="9"/>
      <c r="KEK25" s="9"/>
      <c r="KEP25" s="9"/>
      <c r="KEU25" s="9"/>
      <c r="KEZ25" s="9"/>
      <c r="KFE25" s="9"/>
      <c r="KFJ25" s="9"/>
      <c r="KFO25" s="9"/>
      <c r="KFT25" s="9"/>
      <c r="KFY25" s="9"/>
      <c r="KGD25" s="9"/>
      <c r="KGI25" s="9"/>
      <c r="KGN25" s="9"/>
      <c r="KGS25" s="9"/>
      <c r="KGX25" s="9"/>
      <c r="KHC25" s="9"/>
      <c r="KHH25" s="9"/>
      <c r="KHM25" s="9"/>
      <c r="KHR25" s="9"/>
      <c r="KHW25" s="9"/>
      <c r="KIB25" s="9"/>
      <c r="KIG25" s="9"/>
      <c r="KIL25" s="9"/>
      <c r="KIQ25" s="9"/>
      <c r="KIV25" s="9"/>
      <c r="KJA25" s="9"/>
      <c r="KJF25" s="9"/>
      <c r="KJK25" s="9"/>
      <c r="KJP25" s="9"/>
      <c r="KJU25" s="9"/>
      <c r="KJZ25" s="9"/>
      <c r="KKE25" s="9"/>
      <c r="KKJ25" s="9"/>
      <c r="KKO25" s="9"/>
      <c r="KKT25" s="9"/>
      <c r="KKY25" s="9"/>
      <c r="KLD25" s="9"/>
      <c r="KLI25" s="9"/>
      <c r="KLN25" s="9"/>
      <c r="KLS25" s="9"/>
      <c r="KLX25" s="9"/>
      <c r="KMC25" s="9"/>
      <c r="KMH25" s="9"/>
      <c r="KMM25" s="9"/>
      <c r="KMR25" s="9"/>
      <c r="KMW25" s="9"/>
      <c r="KNB25" s="9"/>
      <c r="KNG25" s="9"/>
      <c r="KNL25" s="9"/>
      <c r="KNQ25" s="9"/>
      <c r="KNV25" s="9"/>
      <c r="KOA25" s="9"/>
      <c r="KOF25" s="9"/>
      <c r="KOK25" s="9"/>
      <c r="KOP25" s="9"/>
      <c r="KOU25" s="9"/>
      <c r="KOZ25" s="9"/>
      <c r="KPE25" s="9"/>
      <c r="KPJ25" s="9"/>
      <c r="KPO25" s="9"/>
      <c r="KPT25" s="9"/>
      <c r="KPY25" s="9"/>
      <c r="KQD25" s="9"/>
      <c r="KQI25" s="9"/>
      <c r="KQN25" s="9"/>
      <c r="KQS25" s="9"/>
      <c r="KQX25" s="9"/>
      <c r="KRC25" s="9"/>
      <c r="KRH25" s="9"/>
      <c r="KRM25" s="9"/>
      <c r="KRR25" s="9"/>
      <c r="KRW25" s="9"/>
      <c r="KSB25" s="9"/>
      <c r="KSG25" s="9"/>
      <c r="KSL25" s="9"/>
      <c r="KSQ25" s="9"/>
      <c r="KSV25" s="9"/>
      <c r="KTA25" s="9"/>
      <c r="KTF25" s="9"/>
      <c r="KTK25" s="9"/>
      <c r="KTP25" s="9"/>
      <c r="KTU25" s="9"/>
      <c r="KTZ25" s="9"/>
      <c r="KUE25" s="9"/>
      <c r="KUJ25" s="9"/>
      <c r="KUO25" s="9"/>
      <c r="KUT25" s="9"/>
      <c r="KUY25" s="9"/>
      <c r="KVD25" s="9"/>
      <c r="KVI25" s="9"/>
      <c r="KVN25" s="9"/>
      <c r="KVS25" s="9"/>
      <c r="KVX25" s="9"/>
      <c r="KWC25" s="9"/>
      <c r="KWH25" s="9"/>
      <c r="KWM25" s="9"/>
      <c r="KWR25" s="9"/>
      <c r="KWW25" s="9"/>
      <c r="KXB25" s="9"/>
      <c r="KXG25" s="9"/>
      <c r="KXL25" s="9"/>
      <c r="KXQ25" s="9"/>
      <c r="KXV25" s="9"/>
      <c r="KYA25" s="9"/>
      <c r="KYF25" s="9"/>
      <c r="KYK25" s="9"/>
      <c r="KYP25" s="9"/>
      <c r="KYU25" s="9"/>
      <c r="KYZ25" s="9"/>
      <c r="KZE25" s="9"/>
      <c r="KZJ25" s="9"/>
      <c r="KZO25" s="9"/>
      <c r="KZT25" s="9"/>
      <c r="KZY25" s="9"/>
      <c r="LAD25" s="9"/>
      <c r="LAI25" s="9"/>
      <c r="LAN25" s="9"/>
      <c r="LAS25" s="9"/>
      <c r="LAX25" s="9"/>
      <c r="LBC25" s="9"/>
      <c r="LBH25" s="9"/>
      <c r="LBM25" s="9"/>
      <c r="LBR25" s="9"/>
      <c r="LBW25" s="9"/>
      <c r="LCB25" s="9"/>
      <c r="LCG25" s="9"/>
      <c r="LCL25" s="9"/>
      <c r="LCQ25" s="9"/>
      <c r="LCV25" s="9"/>
      <c r="LDA25" s="9"/>
      <c r="LDF25" s="9"/>
      <c r="LDK25" s="9"/>
      <c r="LDP25" s="9"/>
      <c r="LDU25" s="9"/>
      <c r="LDZ25" s="9"/>
      <c r="LEE25" s="9"/>
      <c r="LEJ25" s="9"/>
      <c r="LEO25" s="9"/>
      <c r="LET25" s="9"/>
      <c r="LEY25" s="9"/>
      <c r="LFD25" s="9"/>
      <c r="LFI25" s="9"/>
      <c r="LFN25" s="9"/>
      <c r="LFS25" s="9"/>
      <c r="LFX25" s="9"/>
      <c r="LGC25" s="9"/>
      <c r="LGH25" s="9"/>
      <c r="LGM25" s="9"/>
      <c r="LGR25" s="9"/>
      <c r="LGW25" s="9"/>
      <c r="LHB25" s="9"/>
      <c r="LHG25" s="9"/>
      <c r="LHL25" s="9"/>
      <c r="LHQ25" s="9"/>
      <c r="LHV25" s="9"/>
      <c r="LIA25" s="9"/>
      <c r="LIF25" s="9"/>
      <c r="LIK25" s="9"/>
      <c r="LIP25" s="9"/>
      <c r="LIU25" s="9"/>
      <c r="LIZ25" s="9"/>
      <c r="LJE25" s="9"/>
      <c r="LJJ25" s="9"/>
      <c r="LJO25" s="9"/>
      <c r="LJT25" s="9"/>
      <c r="LJY25" s="9"/>
      <c r="LKD25" s="9"/>
      <c r="LKI25" s="9"/>
      <c r="LKN25" s="9"/>
      <c r="LKS25" s="9"/>
      <c r="LKX25" s="9"/>
      <c r="LLC25" s="9"/>
      <c r="LLH25" s="9"/>
      <c r="LLM25" s="9"/>
      <c r="LLR25" s="9"/>
      <c r="LLW25" s="9"/>
      <c r="LMB25" s="9"/>
      <c r="LMG25" s="9"/>
      <c r="LML25" s="9"/>
      <c r="LMQ25" s="9"/>
      <c r="LMV25" s="9"/>
      <c r="LNA25" s="9"/>
      <c r="LNF25" s="9"/>
      <c r="LNK25" s="9"/>
      <c r="LNP25" s="9"/>
      <c r="LNU25" s="9"/>
      <c r="LNZ25" s="9"/>
      <c r="LOE25" s="9"/>
      <c r="LOJ25" s="9"/>
      <c r="LOO25" s="9"/>
      <c r="LOT25" s="9"/>
      <c r="LOY25" s="9"/>
      <c r="LPD25" s="9"/>
      <c r="LPI25" s="9"/>
      <c r="LPN25" s="9"/>
      <c r="LPS25" s="9"/>
      <c r="LPX25" s="9"/>
      <c r="LQC25" s="9"/>
      <c r="LQH25" s="9"/>
      <c r="LQM25" s="9"/>
      <c r="LQR25" s="9"/>
      <c r="LQW25" s="9"/>
      <c r="LRB25" s="9"/>
      <c r="LRG25" s="9"/>
      <c r="LRL25" s="9"/>
      <c r="LRQ25" s="9"/>
      <c r="LRV25" s="9"/>
      <c r="LSA25" s="9"/>
      <c r="LSF25" s="9"/>
      <c r="LSK25" s="9"/>
      <c r="LSP25" s="9"/>
      <c r="LSU25" s="9"/>
      <c r="LSZ25" s="9"/>
      <c r="LTE25" s="9"/>
      <c r="LTJ25" s="9"/>
      <c r="LTO25" s="9"/>
      <c r="LTT25" s="9"/>
      <c r="LTY25" s="9"/>
      <c r="LUD25" s="9"/>
      <c r="LUI25" s="9"/>
      <c r="LUN25" s="9"/>
      <c r="LUS25" s="9"/>
      <c r="LUX25" s="9"/>
      <c r="LVC25" s="9"/>
      <c r="LVH25" s="9"/>
      <c r="LVM25" s="9"/>
      <c r="LVR25" s="9"/>
      <c r="LVW25" s="9"/>
      <c r="LWB25" s="9"/>
      <c r="LWG25" s="9"/>
      <c r="LWL25" s="9"/>
      <c r="LWQ25" s="9"/>
      <c r="LWV25" s="9"/>
      <c r="LXA25" s="9"/>
      <c r="LXF25" s="9"/>
      <c r="LXK25" s="9"/>
      <c r="LXP25" s="9"/>
      <c r="LXU25" s="9"/>
      <c r="LXZ25" s="9"/>
      <c r="LYE25" s="9"/>
      <c r="LYJ25" s="9"/>
      <c r="LYO25" s="9"/>
      <c r="LYT25" s="9"/>
      <c r="LYY25" s="9"/>
      <c r="LZD25" s="9"/>
      <c r="LZI25" s="9"/>
      <c r="LZN25" s="9"/>
      <c r="LZS25" s="9"/>
      <c r="LZX25" s="9"/>
      <c r="MAC25" s="9"/>
      <c r="MAH25" s="9"/>
      <c r="MAM25" s="9"/>
      <c r="MAR25" s="9"/>
      <c r="MAW25" s="9"/>
      <c r="MBB25" s="9"/>
      <c r="MBG25" s="9"/>
      <c r="MBL25" s="9"/>
      <c r="MBQ25" s="9"/>
      <c r="MBV25" s="9"/>
      <c r="MCA25" s="9"/>
      <c r="MCF25" s="9"/>
      <c r="MCK25" s="9"/>
      <c r="MCP25" s="9"/>
      <c r="MCU25" s="9"/>
      <c r="MCZ25" s="9"/>
      <c r="MDE25" s="9"/>
      <c r="MDJ25" s="9"/>
      <c r="MDO25" s="9"/>
      <c r="MDT25" s="9"/>
      <c r="MDY25" s="9"/>
      <c r="MED25" s="9"/>
      <c r="MEI25" s="9"/>
      <c r="MEN25" s="9"/>
      <c r="MES25" s="9"/>
      <c r="MEX25" s="9"/>
      <c r="MFC25" s="9"/>
      <c r="MFH25" s="9"/>
      <c r="MFM25" s="9"/>
      <c r="MFR25" s="9"/>
      <c r="MFW25" s="9"/>
      <c r="MGB25" s="9"/>
      <c r="MGG25" s="9"/>
      <c r="MGL25" s="9"/>
      <c r="MGQ25" s="9"/>
      <c r="MGV25" s="9"/>
      <c r="MHA25" s="9"/>
      <c r="MHF25" s="9"/>
      <c r="MHK25" s="9"/>
      <c r="MHP25" s="9"/>
      <c r="MHU25" s="9"/>
      <c r="MHZ25" s="9"/>
      <c r="MIE25" s="9"/>
      <c r="MIJ25" s="9"/>
      <c r="MIO25" s="9"/>
      <c r="MIT25" s="9"/>
      <c r="MIY25" s="9"/>
      <c r="MJD25" s="9"/>
      <c r="MJI25" s="9"/>
      <c r="MJN25" s="9"/>
      <c r="MJS25" s="9"/>
      <c r="MJX25" s="9"/>
      <c r="MKC25" s="9"/>
      <c r="MKH25" s="9"/>
      <c r="MKM25" s="9"/>
      <c r="MKR25" s="9"/>
      <c r="MKW25" s="9"/>
      <c r="MLB25" s="9"/>
      <c r="MLG25" s="9"/>
      <c r="MLL25" s="9"/>
      <c r="MLQ25" s="9"/>
      <c r="MLV25" s="9"/>
      <c r="MMA25" s="9"/>
      <c r="MMF25" s="9"/>
      <c r="MMK25" s="9"/>
      <c r="MMP25" s="9"/>
      <c r="MMU25" s="9"/>
      <c r="MMZ25" s="9"/>
      <c r="MNE25" s="9"/>
      <c r="MNJ25" s="9"/>
      <c r="MNO25" s="9"/>
      <c r="MNT25" s="9"/>
      <c r="MNY25" s="9"/>
      <c r="MOD25" s="9"/>
      <c r="MOI25" s="9"/>
      <c r="MON25" s="9"/>
      <c r="MOS25" s="9"/>
      <c r="MOX25" s="9"/>
      <c r="MPC25" s="9"/>
      <c r="MPH25" s="9"/>
      <c r="MPM25" s="9"/>
      <c r="MPR25" s="9"/>
      <c r="MPW25" s="9"/>
      <c r="MQB25" s="9"/>
      <c r="MQG25" s="9"/>
      <c r="MQL25" s="9"/>
      <c r="MQQ25" s="9"/>
      <c r="MQV25" s="9"/>
      <c r="MRA25" s="9"/>
      <c r="MRF25" s="9"/>
      <c r="MRK25" s="9"/>
      <c r="MRP25" s="9"/>
      <c r="MRU25" s="9"/>
      <c r="MRZ25" s="9"/>
      <c r="MSE25" s="9"/>
      <c r="MSJ25" s="9"/>
      <c r="MSO25" s="9"/>
      <c r="MST25" s="9"/>
      <c r="MSY25" s="9"/>
      <c r="MTD25" s="9"/>
      <c r="MTI25" s="9"/>
      <c r="MTN25" s="9"/>
      <c r="MTS25" s="9"/>
      <c r="MTX25" s="9"/>
      <c r="MUC25" s="9"/>
      <c r="MUH25" s="9"/>
      <c r="MUM25" s="9"/>
      <c r="MUR25" s="9"/>
      <c r="MUW25" s="9"/>
      <c r="MVB25" s="9"/>
      <c r="MVG25" s="9"/>
      <c r="MVL25" s="9"/>
      <c r="MVQ25" s="9"/>
      <c r="MVV25" s="9"/>
      <c r="MWA25" s="9"/>
      <c r="MWF25" s="9"/>
      <c r="MWK25" s="9"/>
      <c r="MWP25" s="9"/>
      <c r="MWU25" s="9"/>
      <c r="MWZ25" s="9"/>
      <c r="MXE25" s="9"/>
      <c r="MXJ25" s="9"/>
      <c r="MXO25" s="9"/>
      <c r="MXT25" s="9"/>
      <c r="MXY25" s="9"/>
      <c r="MYD25" s="9"/>
      <c r="MYI25" s="9"/>
      <c r="MYN25" s="9"/>
      <c r="MYS25" s="9"/>
      <c r="MYX25" s="9"/>
      <c r="MZC25" s="9"/>
      <c r="MZH25" s="9"/>
      <c r="MZM25" s="9"/>
      <c r="MZR25" s="9"/>
      <c r="MZW25" s="9"/>
      <c r="NAB25" s="9"/>
      <c r="NAG25" s="9"/>
      <c r="NAL25" s="9"/>
      <c r="NAQ25" s="9"/>
      <c r="NAV25" s="9"/>
      <c r="NBA25" s="9"/>
      <c r="NBF25" s="9"/>
      <c r="NBK25" s="9"/>
      <c r="NBP25" s="9"/>
      <c r="NBU25" s="9"/>
      <c r="NBZ25" s="9"/>
      <c r="NCE25" s="9"/>
      <c r="NCJ25" s="9"/>
      <c r="NCO25" s="9"/>
      <c r="NCT25" s="9"/>
      <c r="NCY25" s="9"/>
      <c r="NDD25" s="9"/>
      <c r="NDI25" s="9"/>
      <c r="NDN25" s="9"/>
      <c r="NDS25" s="9"/>
      <c r="NDX25" s="9"/>
      <c r="NEC25" s="9"/>
      <c r="NEH25" s="9"/>
      <c r="NEM25" s="9"/>
      <c r="NER25" s="9"/>
      <c r="NEW25" s="9"/>
      <c r="NFB25" s="9"/>
      <c r="NFG25" s="9"/>
      <c r="NFL25" s="9"/>
      <c r="NFQ25" s="9"/>
      <c r="NFV25" s="9"/>
      <c r="NGA25" s="9"/>
      <c r="NGF25" s="9"/>
      <c r="NGK25" s="9"/>
      <c r="NGP25" s="9"/>
      <c r="NGU25" s="9"/>
      <c r="NGZ25" s="9"/>
      <c r="NHE25" s="9"/>
      <c r="NHJ25" s="9"/>
      <c r="NHO25" s="9"/>
      <c r="NHT25" s="9"/>
      <c r="NHY25" s="9"/>
      <c r="NID25" s="9"/>
      <c r="NII25" s="9"/>
      <c r="NIN25" s="9"/>
      <c r="NIS25" s="9"/>
      <c r="NIX25" s="9"/>
      <c r="NJC25" s="9"/>
      <c r="NJH25" s="9"/>
      <c r="NJM25" s="9"/>
      <c r="NJR25" s="9"/>
      <c r="NJW25" s="9"/>
      <c r="NKB25" s="9"/>
      <c r="NKG25" s="9"/>
      <c r="NKL25" s="9"/>
      <c r="NKQ25" s="9"/>
      <c r="NKV25" s="9"/>
      <c r="NLA25" s="9"/>
      <c r="NLF25" s="9"/>
      <c r="NLK25" s="9"/>
      <c r="NLP25" s="9"/>
      <c r="NLU25" s="9"/>
      <c r="NLZ25" s="9"/>
      <c r="NME25" s="9"/>
      <c r="NMJ25" s="9"/>
      <c r="NMO25" s="9"/>
      <c r="NMT25" s="9"/>
      <c r="NMY25" s="9"/>
      <c r="NND25" s="9"/>
      <c r="NNI25" s="9"/>
      <c r="NNN25" s="9"/>
      <c r="NNS25" s="9"/>
      <c r="NNX25" s="9"/>
      <c r="NOC25" s="9"/>
      <c r="NOH25" s="9"/>
      <c r="NOM25" s="9"/>
      <c r="NOR25" s="9"/>
      <c r="NOW25" s="9"/>
      <c r="NPB25" s="9"/>
      <c r="NPG25" s="9"/>
      <c r="NPL25" s="9"/>
      <c r="NPQ25" s="9"/>
      <c r="NPV25" s="9"/>
      <c r="NQA25" s="9"/>
      <c r="NQF25" s="9"/>
      <c r="NQK25" s="9"/>
      <c r="NQP25" s="9"/>
      <c r="NQU25" s="9"/>
      <c r="NQZ25" s="9"/>
      <c r="NRE25" s="9"/>
      <c r="NRJ25" s="9"/>
      <c r="NRO25" s="9"/>
      <c r="NRT25" s="9"/>
      <c r="NRY25" s="9"/>
      <c r="NSD25" s="9"/>
      <c r="NSI25" s="9"/>
      <c r="NSN25" s="9"/>
      <c r="NSS25" s="9"/>
      <c r="NSX25" s="9"/>
      <c r="NTC25" s="9"/>
      <c r="NTH25" s="9"/>
      <c r="NTM25" s="9"/>
      <c r="NTR25" s="9"/>
      <c r="NTW25" s="9"/>
      <c r="NUB25" s="9"/>
      <c r="NUG25" s="9"/>
      <c r="NUL25" s="9"/>
      <c r="NUQ25" s="9"/>
      <c r="NUV25" s="9"/>
      <c r="NVA25" s="9"/>
      <c r="NVF25" s="9"/>
      <c r="NVK25" s="9"/>
      <c r="NVP25" s="9"/>
      <c r="NVU25" s="9"/>
      <c r="NVZ25" s="9"/>
      <c r="NWE25" s="9"/>
      <c r="NWJ25" s="9"/>
      <c r="NWO25" s="9"/>
      <c r="NWT25" s="9"/>
      <c r="NWY25" s="9"/>
      <c r="NXD25" s="9"/>
      <c r="NXI25" s="9"/>
      <c r="NXN25" s="9"/>
      <c r="NXS25" s="9"/>
      <c r="NXX25" s="9"/>
      <c r="NYC25" s="9"/>
      <c r="NYH25" s="9"/>
      <c r="NYM25" s="9"/>
      <c r="NYR25" s="9"/>
      <c r="NYW25" s="9"/>
      <c r="NZB25" s="9"/>
      <c r="NZG25" s="9"/>
      <c r="NZL25" s="9"/>
      <c r="NZQ25" s="9"/>
      <c r="NZV25" s="9"/>
      <c r="OAA25" s="9"/>
      <c r="OAF25" s="9"/>
      <c r="OAK25" s="9"/>
      <c r="OAP25" s="9"/>
      <c r="OAU25" s="9"/>
      <c r="OAZ25" s="9"/>
      <c r="OBE25" s="9"/>
      <c r="OBJ25" s="9"/>
      <c r="OBO25" s="9"/>
      <c r="OBT25" s="9"/>
      <c r="OBY25" s="9"/>
      <c r="OCD25" s="9"/>
      <c r="OCI25" s="9"/>
      <c r="OCN25" s="9"/>
      <c r="OCS25" s="9"/>
      <c r="OCX25" s="9"/>
      <c r="ODC25" s="9"/>
      <c r="ODH25" s="9"/>
      <c r="ODM25" s="9"/>
      <c r="ODR25" s="9"/>
      <c r="ODW25" s="9"/>
      <c r="OEB25" s="9"/>
      <c r="OEG25" s="9"/>
      <c r="OEL25" s="9"/>
      <c r="OEQ25" s="9"/>
      <c r="OEV25" s="9"/>
      <c r="OFA25" s="9"/>
      <c r="OFF25" s="9"/>
      <c r="OFK25" s="9"/>
      <c r="OFP25" s="9"/>
      <c r="OFU25" s="9"/>
      <c r="OFZ25" s="9"/>
      <c r="OGE25" s="9"/>
      <c r="OGJ25" s="9"/>
      <c r="OGO25" s="9"/>
      <c r="OGT25" s="9"/>
      <c r="OGY25" s="9"/>
      <c r="OHD25" s="9"/>
      <c r="OHI25" s="9"/>
      <c r="OHN25" s="9"/>
      <c r="OHS25" s="9"/>
      <c r="OHX25" s="9"/>
      <c r="OIC25" s="9"/>
      <c r="OIH25" s="9"/>
      <c r="OIM25" s="9"/>
      <c r="OIR25" s="9"/>
      <c r="OIW25" s="9"/>
      <c r="OJB25" s="9"/>
      <c r="OJG25" s="9"/>
      <c r="OJL25" s="9"/>
      <c r="OJQ25" s="9"/>
      <c r="OJV25" s="9"/>
      <c r="OKA25" s="9"/>
      <c r="OKF25" s="9"/>
      <c r="OKK25" s="9"/>
      <c r="OKP25" s="9"/>
      <c r="OKU25" s="9"/>
      <c r="OKZ25" s="9"/>
      <c r="OLE25" s="9"/>
      <c r="OLJ25" s="9"/>
      <c r="OLO25" s="9"/>
      <c r="OLT25" s="9"/>
      <c r="OLY25" s="9"/>
      <c r="OMD25" s="9"/>
      <c r="OMI25" s="9"/>
      <c r="OMN25" s="9"/>
      <c r="OMS25" s="9"/>
      <c r="OMX25" s="9"/>
      <c r="ONC25" s="9"/>
      <c r="ONH25" s="9"/>
      <c r="ONM25" s="9"/>
      <c r="ONR25" s="9"/>
      <c r="ONW25" s="9"/>
      <c r="OOB25" s="9"/>
      <c r="OOG25" s="9"/>
      <c r="OOL25" s="9"/>
      <c r="OOQ25" s="9"/>
      <c r="OOV25" s="9"/>
      <c r="OPA25" s="9"/>
      <c r="OPF25" s="9"/>
      <c r="OPK25" s="9"/>
      <c r="OPP25" s="9"/>
      <c r="OPU25" s="9"/>
      <c r="OPZ25" s="9"/>
      <c r="OQE25" s="9"/>
      <c r="OQJ25" s="9"/>
      <c r="OQO25" s="9"/>
      <c r="OQT25" s="9"/>
      <c r="OQY25" s="9"/>
      <c r="ORD25" s="9"/>
      <c r="ORI25" s="9"/>
      <c r="ORN25" s="9"/>
      <c r="ORS25" s="9"/>
      <c r="ORX25" s="9"/>
      <c r="OSC25" s="9"/>
      <c r="OSH25" s="9"/>
      <c r="OSM25" s="9"/>
      <c r="OSR25" s="9"/>
      <c r="OSW25" s="9"/>
      <c r="OTB25" s="9"/>
      <c r="OTG25" s="9"/>
      <c r="OTL25" s="9"/>
      <c r="OTQ25" s="9"/>
      <c r="OTV25" s="9"/>
      <c r="OUA25" s="9"/>
      <c r="OUF25" s="9"/>
      <c r="OUK25" s="9"/>
      <c r="OUP25" s="9"/>
      <c r="OUU25" s="9"/>
      <c r="OUZ25" s="9"/>
      <c r="OVE25" s="9"/>
      <c r="OVJ25" s="9"/>
      <c r="OVO25" s="9"/>
      <c r="OVT25" s="9"/>
      <c r="OVY25" s="9"/>
      <c r="OWD25" s="9"/>
      <c r="OWI25" s="9"/>
      <c r="OWN25" s="9"/>
      <c r="OWS25" s="9"/>
      <c r="OWX25" s="9"/>
      <c r="OXC25" s="9"/>
      <c r="OXH25" s="9"/>
      <c r="OXM25" s="9"/>
      <c r="OXR25" s="9"/>
      <c r="OXW25" s="9"/>
      <c r="OYB25" s="9"/>
      <c r="OYG25" s="9"/>
      <c r="OYL25" s="9"/>
      <c r="OYQ25" s="9"/>
      <c r="OYV25" s="9"/>
      <c r="OZA25" s="9"/>
      <c r="OZF25" s="9"/>
      <c r="OZK25" s="9"/>
      <c r="OZP25" s="9"/>
      <c r="OZU25" s="9"/>
      <c r="OZZ25" s="9"/>
      <c r="PAE25" s="9"/>
      <c r="PAJ25" s="9"/>
      <c r="PAO25" s="9"/>
      <c r="PAT25" s="9"/>
      <c r="PAY25" s="9"/>
      <c r="PBD25" s="9"/>
      <c r="PBI25" s="9"/>
      <c r="PBN25" s="9"/>
      <c r="PBS25" s="9"/>
      <c r="PBX25" s="9"/>
      <c r="PCC25" s="9"/>
      <c r="PCH25" s="9"/>
      <c r="PCM25" s="9"/>
      <c r="PCR25" s="9"/>
      <c r="PCW25" s="9"/>
      <c r="PDB25" s="9"/>
      <c r="PDG25" s="9"/>
      <c r="PDL25" s="9"/>
      <c r="PDQ25" s="9"/>
      <c r="PDV25" s="9"/>
      <c r="PEA25" s="9"/>
      <c r="PEF25" s="9"/>
      <c r="PEK25" s="9"/>
      <c r="PEP25" s="9"/>
      <c r="PEU25" s="9"/>
      <c r="PEZ25" s="9"/>
      <c r="PFE25" s="9"/>
      <c r="PFJ25" s="9"/>
      <c r="PFO25" s="9"/>
      <c r="PFT25" s="9"/>
      <c r="PFY25" s="9"/>
      <c r="PGD25" s="9"/>
      <c r="PGI25" s="9"/>
      <c r="PGN25" s="9"/>
      <c r="PGS25" s="9"/>
      <c r="PGX25" s="9"/>
      <c r="PHC25" s="9"/>
      <c r="PHH25" s="9"/>
      <c r="PHM25" s="9"/>
      <c r="PHR25" s="9"/>
      <c r="PHW25" s="9"/>
      <c r="PIB25" s="9"/>
      <c r="PIG25" s="9"/>
      <c r="PIL25" s="9"/>
      <c r="PIQ25" s="9"/>
      <c r="PIV25" s="9"/>
      <c r="PJA25" s="9"/>
      <c r="PJF25" s="9"/>
      <c r="PJK25" s="9"/>
      <c r="PJP25" s="9"/>
      <c r="PJU25" s="9"/>
      <c r="PJZ25" s="9"/>
      <c r="PKE25" s="9"/>
      <c r="PKJ25" s="9"/>
      <c r="PKO25" s="9"/>
      <c r="PKT25" s="9"/>
      <c r="PKY25" s="9"/>
      <c r="PLD25" s="9"/>
      <c r="PLI25" s="9"/>
      <c r="PLN25" s="9"/>
      <c r="PLS25" s="9"/>
      <c r="PLX25" s="9"/>
      <c r="PMC25" s="9"/>
      <c r="PMH25" s="9"/>
      <c r="PMM25" s="9"/>
      <c r="PMR25" s="9"/>
      <c r="PMW25" s="9"/>
      <c r="PNB25" s="9"/>
      <c r="PNG25" s="9"/>
      <c r="PNL25" s="9"/>
      <c r="PNQ25" s="9"/>
      <c r="PNV25" s="9"/>
      <c r="POA25" s="9"/>
      <c r="POF25" s="9"/>
      <c r="POK25" s="9"/>
      <c r="POP25" s="9"/>
      <c r="POU25" s="9"/>
      <c r="POZ25" s="9"/>
      <c r="PPE25" s="9"/>
      <c r="PPJ25" s="9"/>
      <c r="PPO25" s="9"/>
      <c r="PPT25" s="9"/>
      <c r="PPY25" s="9"/>
      <c r="PQD25" s="9"/>
      <c r="PQI25" s="9"/>
      <c r="PQN25" s="9"/>
      <c r="PQS25" s="9"/>
      <c r="PQX25" s="9"/>
      <c r="PRC25" s="9"/>
      <c r="PRH25" s="9"/>
      <c r="PRM25" s="9"/>
      <c r="PRR25" s="9"/>
      <c r="PRW25" s="9"/>
      <c r="PSB25" s="9"/>
      <c r="PSG25" s="9"/>
      <c r="PSL25" s="9"/>
      <c r="PSQ25" s="9"/>
      <c r="PSV25" s="9"/>
      <c r="PTA25" s="9"/>
      <c r="PTF25" s="9"/>
      <c r="PTK25" s="9"/>
      <c r="PTP25" s="9"/>
      <c r="PTU25" s="9"/>
      <c r="PTZ25" s="9"/>
      <c r="PUE25" s="9"/>
      <c r="PUJ25" s="9"/>
      <c r="PUO25" s="9"/>
      <c r="PUT25" s="9"/>
      <c r="PUY25" s="9"/>
      <c r="PVD25" s="9"/>
      <c r="PVI25" s="9"/>
      <c r="PVN25" s="9"/>
      <c r="PVS25" s="9"/>
      <c r="PVX25" s="9"/>
      <c r="PWC25" s="9"/>
      <c r="PWH25" s="9"/>
      <c r="PWM25" s="9"/>
      <c r="PWR25" s="9"/>
      <c r="PWW25" s="9"/>
      <c r="PXB25" s="9"/>
      <c r="PXG25" s="9"/>
      <c r="PXL25" s="9"/>
      <c r="PXQ25" s="9"/>
      <c r="PXV25" s="9"/>
      <c r="PYA25" s="9"/>
      <c r="PYF25" s="9"/>
      <c r="PYK25" s="9"/>
      <c r="PYP25" s="9"/>
      <c r="PYU25" s="9"/>
      <c r="PYZ25" s="9"/>
      <c r="PZE25" s="9"/>
      <c r="PZJ25" s="9"/>
      <c r="PZO25" s="9"/>
      <c r="PZT25" s="9"/>
      <c r="PZY25" s="9"/>
      <c r="QAD25" s="9"/>
      <c r="QAI25" s="9"/>
      <c r="QAN25" s="9"/>
      <c r="QAS25" s="9"/>
      <c r="QAX25" s="9"/>
      <c r="QBC25" s="9"/>
      <c r="QBH25" s="9"/>
      <c r="QBM25" s="9"/>
      <c r="QBR25" s="9"/>
      <c r="QBW25" s="9"/>
      <c r="QCB25" s="9"/>
      <c r="QCG25" s="9"/>
      <c r="QCL25" s="9"/>
      <c r="QCQ25" s="9"/>
      <c r="QCV25" s="9"/>
      <c r="QDA25" s="9"/>
      <c r="QDF25" s="9"/>
      <c r="QDK25" s="9"/>
      <c r="QDP25" s="9"/>
      <c r="QDU25" s="9"/>
      <c r="QDZ25" s="9"/>
      <c r="QEE25" s="9"/>
      <c r="QEJ25" s="9"/>
      <c r="QEO25" s="9"/>
      <c r="QET25" s="9"/>
      <c r="QEY25" s="9"/>
      <c r="QFD25" s="9"/>
      <c r="QFI25" s="9"/>
      <c r="QFN25" s="9"/>
      <c r="QFS25" s="9"/>
      <c r="QFX25" s="9"/>
      <c r="QGC25" s="9"/>
      <c r="QGH25" s="9"/>
      <c r="QGM25" s="9"/>
      <c r="QGR25" s="9"/>
      <c r="QGW25" s="9"/>
      <c r="QHB25" s="9"/>
      <c r="QHG25" s="9"/>
      <c r="QHL25" s="9"/>
      <c r="QHQ25" s="9"/>
      <c r="QHV25" s="9"/>
      <c r="QIA25" s="9"/>
      <c r="QIF25" s="9"/>
      <c r="QIK25" s="9"/>
      <c r="QIP25" s="9"/>
      <c r="QIU25" s="9"/>
      <c r="QIZ25" s="9"/>
      <c r="QJE25" s="9"/>
      <c r="QJJ25" s="9"/>
      <c r="QJO25" s="9"/>
      <c r="QJT25" s="9"/>
      <c r="QJY25" s="9"/>
      <c r="QKD25" s="9"/>
      <c r="QKI25" s="9"/>
      <c r="QKN25" s="9"/>
      <c r="QKS25" s="9"/>
      <c r="QKX25" s="9"/>
      <c r="QLC25" s="9"/>
      <c r="QLH25" s="9"/>
      <c r="QLM25" s="9"/>
      <c r="QLR25" s="9"/>
      <c r="QLW25" s="9"/>
      <c r="QMB25" s="9"/>
      <c r="QMG25" s="9"/>
      <c r="QML25" s="9"/>
      <c r="QMQ25" s="9"/>
      <c r="QMV25" s="9"/>
      <c r="QNA25" s="9"/>
      <c r="QNF25" s="9"/>
      <c r="QNK25" s="9"/>
      <c r="QNP25" s="9"/>
      <c r="QNU25" s="9"/>
      <c r="QNZ25" s="9"/>
      <c r="QOE25" s="9"/>
      <c r="QOJ25" s="9"/>
      <c r="QOO25" s="9"/>
      <c r="QOT25" s="9"/>
      <c r="QOY25" s="9"/>
      <c r="QPD25" s="9"/>
      <c r="QPI25" s="9"/>
      <c r="QPN25" s="9"/>
      <c r="QPS25" s="9"/>
      <c r="QPX25" s="9"/>
      <c r="QQC25" s="9"/>
      <c r="QQH25" s="9"/>
      <c r="QQM25" s="9"/>
      <c r="QQR25" s="9"/>
      <c r="QQW25" s="9"/>
      <c r="QRB25" s="9"/>
      <c r="QRG25" s="9"/>
      <c r="QRL25" s="9"/>
      <c r="QRQ25" s="9"/>
      <c r="QRV25" s="9"/>
      <c r="QSA25" s="9"/>
      <c r="QSF25" s="9"/>
      <c r="QSK25" s="9"/>
      <c r="QSP25" s="9"/>
      <c r="QSU25" s="9"/>
      <c r="QSZ25" s="9"/>
      <c r="QTE25" s="9"/>
      <c r="QTJ25" s="9"/>
      <c r="QTO25" s="9"/>
      <c r="QTT25" s="9"/>
      <c r="QTY25" s="9"/>
      <c r="QUD25" s="9"/>
      <c r="QUI25" s="9"/>
      <c r="QUN25" s="9"/>
      <c r="QUS25" s="9"/>
      <c r="QUX25" s="9"/>
      <c r="QVC25" s="9"/>
      <c r="QVH25" s="9"/>
      <c r="QVM25" s="9"/>
      <c r="QVR25" s="9"/>
      <c r="QVW25" s="9"/>
      <c r="QWB25" s="9"/>
      <c r="QWG25" s="9"/>
      <c r="QWL25" s="9"/>
      <c r="QWQ25" s="9"/>
      <c r="QWV25" s="9"/>
      <c r="QXA25" s="9"/>
      <c r="QXF25" s="9"/>
      <c r="QXK25" s="9"/>
      <c r="QXP25" s="9"/>
      <c r="QXU25" s="9"/>
      <c r="QXZ25" s="9"/>
      <c r="QYE25" s="9"/>
      <c r="QYJ25" s="9"/>
      <c r="QYO25" s="9"/>
      <c r="QYT25" s="9"/>
      <c r="QYY25" s="9"/>
      <c r="QZD25" s="9"/>
      <c r="QZI25" s="9"/>
      <c r="QZN25" s="9"/>
      <c r="QZS25" s="9"/>
      <c r="QZX25" s="9"/>
      <c r="RAC25" s="9"/>
      <c r="RAH25" s="9"/>
      <c r="RAM25" s="9"/>
      <c r="RAR25" s="9"/>
      <c r="RAW25" s="9"/>
      <c r="RBB25" s="9"/>
      <c r="RBG25" s="9"/>
      <c r="RBL25" s="9"/>
      <c r="RBQ25" s="9"/>
      <c r="RBV25" s="9"/>
      <c r="RCA25" s="9"/>
      <c r="RCF25" s="9"/>
      <c r="RCK25" s="9"/>
      <c r="RCP25" s="9"/>
      <c r="RCU25" s="9"/>
      <c r="RCZ25" s="9"/>
      <c r="RDE25" s="9"/>
      <c r="RDJ25" s="9"/>
      <c r="RDO25" s="9"/>
      <c r="RDT25" s="9"/>
      <c r="RDY25" s="9"/>
      <c r="RED25" s="9"/>
      <c r="REI25" s="9"/>
      <c r="REN25" s="9"/>
      <c r="RES25" s="9"/>
      <c r="REX25" s="9"/>
      <c r="RFC25" s="9"/>
      <c r="RFH25" s="9"/>
      <c r="RFM25" s="9"/>
      <c r="RFR25" s="9"/>
      <c r="RFW25" s="9"/>
      <c r="RGB25" s="9"/>
      <c r="RGG25" s="9"/>
      <c r="RGL25" s="9"/>
      <c r="RGQ25" s="9"/>
      <c r="RGV25" s="9"/>
      <c r="RHA25" s="9"/>
      <c r="RHF25" s="9"/>
      <c r="RHK25" s="9"/>
      <c r="RHP25" s="9"/>
      <c r="RHU25" s="9"/>
      <c r="RHZ25" s="9"/>
      <c r="RIE25" s="9"/>
      <c r="RIJ25" s="9"/>
      <c r="RIO25" s="9"/>
      <c r="RIT25" s="9"/>
      <c r="RIY25" s="9"/>
      <c r="RJD25" s="9"/>
      <c r="RJI25" s="9"/>
      <c r="RJN25" s="9"/>
      <c r="RJS25" s="9"/>
      <c r="RJX25" s="9"/>
      <c r="RKC25" s="9"/>
      <c r="RKH25" s="9"/>
      <c r="RKM25" s="9"/>
      <c r="RKR25" s="9"/>
      <c r="RKW25" s="9"/>
      <c r="RLB25" s="9"/>
      <c r="RLG25" s="9"/>
      <c r="RLL25" s="9"/>
      <c r="RLQ25" s="9"/>
      <c r="RLV25" s="9"/>
      <c r="RMA25" s="9"/>
      <c r="RMF25" s="9"/>
      <c r="RMK25" s="9"/>
      <c r="RMP25" s="9"/>
      <c r="RMU25" s="9"/>
      <c r="RMZ25" s="9"/>
      <c r="RNE25" s="9"/>
      <c r="RNJ25" s="9"/>
      <c r="RNO25" s="9"/>
      <c r="RNT25" s="9"/>
      <c r="RNY25" s="9"/>
      <c r="ROD25" s="9"/>
      <c r="ROI25" s="9"/>
      <c r="RON25" s="9"/>
      <c r="ROS25" s="9"/>
      <c r="ROX25" s="9"/>
      <c r="RPC25" s="9"/>
      <c r="RPH25" s="9"/>
      <c r="RPM25" s="9"/>
      <c r="RPR25" s="9"/>
      <c r="RPW25" s="9"/>
      <c r="RQB25" s="9"/>
      <c r="RQG25" s="9"/>
      <c r="RQL25" s="9"/>
      <c r="RQQ25" s="9"/>
      <c r="RQV25" s="9"/>
      <c r="RRA25" s="9"/>
      <c r="RRF25" s="9"/>
      <c r="RRK25" s="9"/>
      <c r="RRP25" s="9"/>
      <c r="RRU25" s="9"/>
      <c r="RRZ25" s="9"/>
      <c r="RSE25" s="9"/>
      <c r="RSJ25" s="9"/>
      <c r="RSO25" s="9"/>
      <c r="RST25" s="9"/>
      <c r="RSY25" s="9"/>
      <c r="RTD25" s="9"/>
      <c r="RTI25" s="9"/>
      <c r="RTN25" s="9"/>
      <c r="RTS25" s="9"/>
      <c r="RTX25" s="9"/>
      <c r="RUC25" s="9"/>
      <c r="RUH25" s="9"/>
      <c r="RUM25" s="9"/>
      <c r="RUR25" s="9"/>
      <c r="RUW25" s="9"/>
      <c r="RVB25" s="9"/>
      <c r="RVG25" s="9"/>
      <c r="RVL25" s="9"/>
      <c r="RVQ25" s="9"/>
      <c r="RVV25" s="9"/>
      <c r="RWA25" s="9"/>
      <c r="RWF25" s="9"/>
      <c r="RWK25" s="9"/>
      <c r="RWP25" s="9"/>
      <c r="RWU25" s="9"/>
      <c r="RWZ25" s="9"/>
      <c r="RXE25" s="9"/>
      <c r="RXJ25" s="9"/>
      <c r="RXO25" s="9"/>
      <c r="RXT25" s="9"/>
      <c r="RXY25" s="9"/>
      <c r="RYD25" s="9"/>
      <c r="RYI25" s="9"/>
      <c r="RYN25" s="9"/>
      <c r="RYS25" s="9"/>
      <c r="RYX25" s="9"/>
      <c r="RZC25" s="9"/>
      <c r="RZH25" s="9"/>
      <c r="RZM25" s="9"/>
      <c r="RZR25" s="9"/>
      <c r="RZW25" s="9"/>
      <c r="SAB25" s="9"/>
      <c r="SAG25" s="9"/>
      <c r="SAL25" s="9"/>
      <c r="SAQ25" s="9"/>
      <c r="SAV25" s="9"/>
      <c r="SBA25" s="9"/>
      <c r="SBF25" s="9"/>
      <c r="SBK25" s="9"/>
      <c r="SBP25" s="9"/>
      <c r="SBU25" s="9"/>
      <c r="SBZ25" s="9"/>
      <c r="SCE25" s="9"/>
      <c r="SCJ25" s="9"/>
      <c r="SCO25" s="9"/>
      <c r="SCT25" s="9"/>
      <c r="SCY25" s="9"/>
      <c r="SDD25" s="9"/>
      <c r="SDI25" s="9"/>
      <c r="SDN25" s="9"/>
      <c r="SDS25" s="9"/>
      <c r="SDX25" s="9"/>
      <c r="SEC25" s="9"/>
      <c r="SEH25" s="9"/>
      <c r="SEM25" s="9"/>
      <c r="SER25" s="9"/>
      <c r="SEW25" s="9"/>
      <c r="SFB25" s="9"/>
      <c r="SFG25" s="9"/>
      <c r="SFL25" s="9"/>
      <c r="SFQ25" s="9"/>
      <c r="SFV25" s="9"/>
      <c r="SGA25" s="9"/>
      <c r="SGF25" s="9"/>
      <c r="SGK25" s="9"/>
      <c r="SGP25" s="9"/>
      <c r="SGU25" s="9"/>
      <c r="SGZ25" s="9"/>
      <c r="SHE25" s="9"/>
      <c r="SHJ25" s="9"/>
      <c r="SHO25" s="9"/>
      <c r="SHT25" s="9"/>
      <c r="SHY25" s="9"/>
      <c r="SID25" s="9"/>
      <c r="SII25" s="9"/>
      <c r="SIN25" s="9"/>
      <c r="SIS25" s="9"/>
      <c r="SIX25" s="9"/>
      <c r="SJC25" s="9"/>
      <c r="SJH25" s="9"/>
      <c r="SJM25" s="9"/>
      <c r="SJR25" s="9"/>
      <c r="SJW25" s="9"/>
      <c r="SKB25" s="9"/>
      <c r="SKG25" s="9"/>
      <c r="SKL25" s="9"/>
      <c r="SKQ25" s="9"/>
      <c r="SKV25" s="9"/>
      <c r="SLA25" s="9"/>
      <c r="SLF25" s="9"/>
      <c r="SLK25" s="9"/>
      <c r="SLP25" s="9"/>
      <c r="SLU25" s="9"/>
      <c r="SLZ25" s="9"/>
      <c r="SME25" s="9"/>
      <c r="SMJ25" s="9"/>
      <c r="SMO25" s="9"/>
      <c r="SMT25" s="9"/>
      <c r="SMY25" s="9"/>
      <c r="SND25" s="9"/>
      <c r="SNI25" s="9"/>
      <c r="SNN25" s="9"/>
      <c r="SNS25" s="9"/>
      <c r="SNX25" s="9"/>
      <c r="SOC25" s="9"/>
      <c r="SOH25" s="9"/>
      <c r="SOM25" s="9"/>
      <c r="SOR25" s="9"/>
      <c r="SOW25" s="9"/>
      <c r="SPB25" s="9"/>
      <c r="SPG25" s="9"/>
      <c r="SPL25" s="9"/>
      <c r="SPQ25" s="9"/>
      <c r="SPV25" s="9"/>
      <c r="SQA25" s="9"/>
      <c r="SQF25" s="9"/>
      <c r="SQK25" s="9"/>
      <c r="SQP25" s="9"/>
      <c r="SQU25" s="9"/>
      <c r="SQZ25" s="9"/>
      <c r="SRE25" s="9"/>
      <c r="SRJ25" s="9"/>
      <c r="SRO25" s="9"/>
      <c r="SRT25" s="9"/>
      <c r="SRY25" s="9"/>
      <c r="SSD25" s="9"/>
      <c r="SSI25" s="9"/>
      <c r="SSN25" s="9"/>
      <c r="SSS25" s="9"/>
      <c r="SSX25" s="9"/>
      <c r="STC25" s="9"/>
      <c r="STH25" s="9"/>
      <c r="STM25" s="9"/>
      <c r="STR25" s="9"/>
      <c r="STW25" s="9"/>
      <c r="SUB25" s="9"/>
      <c r="SUG25" s="9"/>
      <c r="SUL25" s="9"/>
      <c r="SUQ25" s="9"/>
      <c r="SUV25" s="9"/>
      <c r="SVA25" s="9"/>
      <c r="SVF25" s="9"/>
      <c r="SVK25" s="9"/>
      <c r="SVP25" s="9"/>
      <c r="SVU25" s="9"/>
      <c r="SVZ25" s="9"/>
      <c r="SWE25" s="9"/>
      <c r="SWJ25" s="9"/>
      <c r="SWO25" s="9"/>
      <c r="SWT25" s="9"/>
      <c r="SWY25" s="9"/>
      <c r="SXD25" s="9"/>
      <c r="SXI25" s="9"/>
      <c r="SXN25" s="9"/>
      <c r="SXS25" s="9"/>
      <c r="SXX25" s="9"/>
      <c r="SYC25" s="9"/>
      <c r="SYH25" s="9"/>
      <c r="SYM25" s="9"/>
      <c r="SYR25" s="9"/>
      <c r="SYW25" s="9"/>
      <c r="SZB25" s="9"/>
      <c r="SZG25" s="9"/>
      <c r="SZL25" s="9"/>
      <c r="SZQ25" s="9"/>
      <c r="SZV25" s="9"/>
      <c r="TAA25" s="9"/>
      <c r="TAF25" s="9"/>
      <c r="TAK25" s="9"/>
      <c r="TAP25" s="9"/>
      <c r="TAU25" s="9"/>
      <c r="TAZ25" s="9"/>
      <c r="TBE25" s="9"/>
      <c r="TBJ25" s="9"/>
      <c r="TBO25" s="9"/>
      <c r="TBT25" s="9"/>
      <c r="TBY25" s="9"/>
      <c r="TCD25" s="9"/>
      <c r="TCI25" s="9"/>
      <c r="TCN25" s="9"/>
      <c r="TCS25" s="9"/>
      <c r="TCX25" s="9"/>
      <c r="TDC25" s="9"/>
      <c r="TDH25" s="9"/>
      <c r="TDM25" s="9"/>
      <c r="TDR25" s="9"/>
      <c r="TDW25" s="9"/>
      <c r="TEB25" s="9"/>
      <c r="TEG25" s="9"/>
      <c r="TEL25" s="9"/>
      <c r="TEQ25" s="9"/>
      <c r="TEV25" s="9"/>
      <c r="TFA25" s="9"/>
      <c r="TFF25" s="9"/>
      <c r="TFK25" s="9"/>
      <c r="TFP25" s="9"/>
      <c r="TFU25" s="9"/>
      <c r="TFZ25" s="9"/>
      <c r="TGE25" s="9"/>
      <c r="TGJ25" s="9"/>
      <c r="TGO25" s="9"/>
      <c r="TGT25" s="9"/>
      <c r="TGY25" s="9"/>
      <c r="THD25" s="9"/>
      <c r="THI25" s="9"/>
      <c r="THN25" s="9"/>
      <c r="THS25" s="9"/>
      <c r="THX25" s="9"/>
      <c r="TIC25" s="9"/>
      <c r="TIH25" s="9"/>
      <c r="TIM25" s="9"/>
      <c r="TIR25" s="9"/>
      <c r="TIW25" s="9"/>
      <c r="TJB25" s="9"/>
      <c r="TJG25" s="9"/>
      <c r="TJL25" s="9"/>
      <c r="TJQ25" s="9"/>
      <c r="TJV25" s="9"/>
      <c r="TKA25" s="9"/>
      <c r="TKF25" s="9"/>
      <c r="TKK25" s="9"/>
      <c r="TKP25" s="9"/>
      <c r="TKU25" s="9"/>
      <c r="TKZ25" s="9"/>
      <c r="TLE25" s="9"/>
      <c r="TLJ25" s="9"/>
      <c r="TLO25" s="9"/>
      <c r="TLT25" s="9"/>
      <c r="TLY25" s="9"/>
      <c r="TMD25" s="9"/>
      <c r="TMI25" s="9"/>
      <c r="TMN25" s="9"/>
      <c r="TMS25" s="9"/>
      <c r="TMX25" s="9"/>
      <c r="TNC25" s="9"/>
      <c r="TNH25" s="9"/>
      <c r="TNM25" s="9"/>
      <c r="TNR25" s="9"/>
      <c r="TNW25" s="9"/>
      <c r="TOB25" s="9"/>
      <c r="TOG25" s="9"/>
      <c r="TOL25" s="9"/>
      <c r="TOQ25" s="9"/>
      <c r="TOV25" s="9"/>
      <c r="TPA25" s="9"/>
      <c r="TPF25" s="9"/>
      <c r="TPK25" s="9"/>
      <c r="TPP25" s="9"/>
      <c r="TPU25" s="9"/>
      <c r="TPZ25" s="9"/>
      <c r="TQE25" s="9"/>
      <c r="TQJ25" s="9"/>
      <c r="TQO25" s="9"/>
      <c r="TQT25" s="9"/>
      <c r="TQY25" s="9"/>
      <c r="TRD25" s="9"/>
      <c r="TRI25" s="9"/>
      <c r="TRN25" s="9"/>
      <c r="TRS25" s="9"/>
      <c r="TRX25" s="9"/>
      <c r="TSC25" s="9"/>
      <c r="TSH25" s="9"/>
      <c r="TSM25" s="9"/>
      <c r="TSR25" s="9"/>
      <c r="TSW25" s="9"/>
      <c r="TTB25" s="9"/>
      <c r="TTG25" s="9"/>
      <c r="TTL25" s="9"/>
      <c r="TTQ25" s="9"/>
      <c r="TTV25" s="9"/>
      <c r="TUA25" s="9"/>
      <c r="TUF25" s="9"/>
      <c r="TUK25" s="9"/>
      <c r="TUP25" s="9"/>
      <c r="TUU25" s="9"/>
      <c r="TUZ25" s="9"/>
      <c r="TVE25" s="9"/>
      <c r="TVJ25" s="9"/>
      <c r="TVO25" s="9"/>
      <c r="TVT25" s="9"/>
      <c r="TVY25" s="9"/>
      <c r="TWD25" s="9"/>
      <c r="TWI25" s="9"/>
      <c r="TWN25" s="9"/>
      <c r="TWS25" s="9"/>
      <c r="TWX25" s="9"/>
      <c r="TXC25" s="9"/>
      <c r="TXH25" s="9"/>
      <c r="TXM25" s="9"/>
      <c r="TXR25" s="9"/>
      <c r="TXW25" s="9"/>
      <c r="TYB25" s="9"/>
      <c r="TYG25" s="9"/>
      <c r="TYL25" s="9"/>
      <c r="TYQ25" s="9"/>
      <c r="TYV25" s="9"/>
      <c r="TZA25" s="9"/>
      <c r="TZF25" s="9"/>
      <c r="TZK25" s="9"/>
      <c r="TZP25" s="9"/>
      <c r="TZU25" s="9"/>
      <c r="TZZ25" s="9"/>
      <c r="UAE25" s="9"/>
      <c r="UAJ25" s="9"/>
      <c r="UAO25" s="9"/>
      <c r="UAT25" s="9"/>
      <c r="UAY25" s="9"/>
      <c r="UBD25" s="9"/>
      <c r="UBI25" s="9"/>
      <c r="UBN25" s="9"/>
      <c r="UBS25" s="9"/>
      <c r="UBX25" s="9"/>
      <c r="UCC25" s="9"/>
      <c r="UCH25" s="9"/>
      <c r="UCM25" s="9"/>
      <c r="UCR25" s="9"/>
      <c r="UCW25" s="9"/>
      <c r="UDB25" s="9"/>
      <c r="UDG25" s="9"/>
      <c r="UDL25" s="9"/>
      <c r="UDQ25" s="9"/>
      <c r="UDV25" s="9"/>
      <c r="UEA25" s="9"/>
      <c r="UEF25" s="9"/>
      <c r="UEK25" s="9"/>
      <c r="UEP25" s="9"/>
      <c r="UEU25" s="9"/>
      <c r="UEZ25" s="9"/>
      <c r="UFE25" s="9"/>
      <c r="UFJ25" s="9"/>
      <c r="UFO25" s="9"/>
      <c r="UFT25" s="9"/>
      <c r="UFY25" s="9"/>
      <c r="UGD25" s="9"/>
      <c r="UGI25" s="9"/>
      <c r="UGN25" s="9"/>
      <c r="UGS25" s="9"/>
      <c r="UGX25" s="9"/>
      <c r="UHC25" s="9"/>
      <c r="UHH25" s="9"/>
      <c r="UHM25" s="9"/>
      <c r="UHR25" s="9"/>
      <c r="UHW25" s="9"/>
      <c r="UIB25" s="9"/>
      <c r="UIG25" s="9"/>
      <c r="UIL25" s="9"/>
      <c r="UIQ25" s="9"/>
      <c r="UIV25" s="9"/>
      <c r="UJA25" s="9"/>
      <c r="UJF25" s="9"/>
      <c r="UJK25" s="9"/>
      <c r="UJP25" s="9"/>
      <c r="UJU25" s="9"/>
      <c r="UJZ25" s="9"/>
      <c r="UKE25" s="9"/>
      <c r="UKJ25" s="9"/>
      <c r="UKO25" s="9"/>
      <c r="UKT25" s="9"/>
      <c r="UKY25" s="9"/>
      <c r="ULD25" s="9"/>
      <c r="ULI25" s="9"/>
      <c r="ULN25" s="9"/>
      <c r="ULS25" s="9"/>
      <c r="ULX25" s="9"/>
      <c r="UMC25" s="9"/>
      <c r="UMH25" s="9"/>
      <c r="UMM25" s="9"/>
      <c r="UMR25" s="9"/>
      <c r="UMW25" s="9"/>
      <c r="UNB25" s="9"/>
      <c r="UNG25" s="9"/>
      <c r="UNL25" s="9"/>
      <c r="UNQ25" s="9"/>
      <c r="UNV25" s="9"/>
      <c r="UOA25" s="9"/>
      <c r="UOF25" s="9"/>
      <c r="UOK25" s="9"/>
      <c r="UOP25" s="9"/>
      <c r="UOU25" s="9"/>
      <c r="UOZ25" s="9"/>
      <c r="UPE25" s="9"/>
      <c r="UPJ25" s="9"/>
      <c r="UPO25" s="9"/>
      <c r="UPT25" s="9"/>
      <c r="UPY25" s="9"/>
      <c r="UQD25" s="9"/>
      <c r="UQI25" s="9"/>
      <c r="UQN25" s="9"/>
      <c r="UQS25" s="9"/>
      <c r="UQX25" s="9"/>
      <c r="URC25" s="9"/>
      <c r="URH25" s="9"/>
      <c r="URM25" s="9"/>
      <c r="URR25" s="9"/>
      <c r="URW25" s="9"/>
      <c r="USB25" s="9"/>
      <c r="USG25" s="9"/>
      <c r="USL25" s="9"/>
      <c r="USQ25" s="9"/>
      <c r="USV25" s="9"/>
      <c r="UTA25" s="9"/>
      <c r="UTF25" s="9"/>
      <c r="UTK25" s="9"/>
      <c r="UTP25" s="9"/>
      <c r="UTU25" s="9"/>
      <c r="UTZ25" s="9"/>
      <c r="UUE25" s="9"/>
      <c r="UUJ25" s="9"/>
      <c r="UUO25" s="9"/>
      <c r="UUT25" s="9"/>
      <c r="UUY25" s="9"/>
      <c r="UVD25" s="9"/>
      <c r="UVI25" s="9"/>
      <c r="UVN25" s="9"/>
      <c r="UVS25" s="9"/>
      <c r="UVX25" s="9"/>
      <c r="UWC25" s="9"/>
      <c r="UWH25" s="9"/>
      <c r="UWM25" s="9"/>
      <c r="UWR25" s="9"/>
      <c r="UWW25" s="9"/>
      <c r="UXB25" s="9"/>
      <c r="UXG25" s="9"/>
      <c r="UXL25" s="9"/>
      <c r="UXQ25" s="9"/>
      <c r="UXV25" s="9"/>
      <c r="UYA25" s="9"/>
      <c r="UYF25" s="9"/>
      <c r="UYK25" s="9"/>
      <c r="UYP25" s="9"/>
      <c r="UYU25" s="9"/>
      <c r="UYZ25" s="9"/>
      <c r="UZE25" s="9"/>
      <c r="UZJ25" s="9"/>
      <c r="UZO25" s="9"/>
      <c r="UZT25" s="9"/>
      <c r="UZY25" s="9"/>
      <c r="VAD25" s="9"/>
      <c r="VAI25" s="9"/>
      <c r="VAN25" s="9"/>
      <c r="VAS25" s="9"/>
      <c r="VAX25" s="9"/>
      <c r="VBC25" s="9"/>
      <c r="VBH25" s="9"/>
      <c r="VBM25" s="9"/>
      <c r="VBR25" s="9"/>
      <c r="VBW25" s="9"/>
      <c r="VCB25" s="9"/>
      <c r="VCG25" s="9"/>
      <c r="VCL25" s="9"/>
      <c r="VCQ25" s="9"/>
      <c r="VCV25" s="9"/>
      <c r="VDA25" s="9"/>
      <c r="VDF25" s="9"/>
      <c r="VDK25" s="9"/>
      <c r="VDP25" s="9"/>
      <c r="VDU25" s="9"/>
      <c r="VDZ25" s="9"/>
      <c r="VEE25" s="9"/>
      <c r="VEJ25" s="9"/>
      <c r="VEO25" s="9"/>
      <c r="VET25" s="9"/>
      <c r="VEY25" s="9"/>
      <c r="VFD25" s="9"/>
      <c r="VFI25" s="9"/>
      <c r="VFN25" s="9"/>
      <c r="VFS25" s="9"/>
      <c r="VFX25" s="9"/>
      <c r="VGC25" s="9"/>
      <c r="VGH25" s="9"/>
      <c r="VGM25" s="9"/>
      <c r="VGR25" s="9"/>
      <c r="VGW25" s="9"/>
      <c r="VHB25" s="9"/>
      <c r="VHG25" s="9"/>
      <c r="VHL25" s="9"/>
      <c r="VHQ25" s="9"/>
      <c r="VHV25" s="9"/>
      <c r="VIA25" s="9"/>
      <c r="VIF25" s="9"/>
      <c r="VIK25" s="9"/>
      <c r="VIP25" s="9"/>
      <c r="VIU25" s="9"/>
      <c r="VIZ25" s="9"/>
      <c r="VJE25" s="9"/>
      <c r="VJJ25" s="9"/>
      <c r="VJO25" s="9"/>
      <c r="VJT25" s="9"/>
      <c r="VJY25" s="9"/>
      <c r="VKD25" s="9"/>
      <c r="VKI25" s="9"/>
      <c r="VKN25" s="9"/>
      <c r="VKS25" s="9"/>
      <c r="VKX25" s="9"/>
      <c r="VLC25" s="9"/>
      <c r="VLH25" s="9"/>
      <c r="VLM25" s="9"/>
      <c r="VLR25" s="9"/>
      <c r="VLW25" s="9"/>
      <c r="VMB25" s="9"/>
      <c r="VMG25" s="9"/>
      <c r="VML25" s="9"/>
      <c r="VMQ25" s="9"/>
      <c r="VMV25" s="9"/>
      <c r="VNA25" s="9"/>
      <c r="VNF25" s="9"/>
      <c r="VNK25" s="9"/>
      <c r="VNP25" s="9"/>
      <c r="VNU25" s="9"/>
      <c r="VNZ25" s="9"/>
      <c r="VOE25" s="9"/>
      <c r="VOJ25" s="9"/>
      <c r="VOO25" s="9"/>
      <c r="VOT25" s="9"/>
      <c r="VOY25" s="9"/>
      <c r="VPD25" s="9"/>
      <c r="VPI25" s="9"/>
      <c r="VPN25" s="9"/>
      <c r="VPS25" s="9"/>
      <c r="VPX25" s="9"/>
      <c r="VQC25" s="9"/>
      <c r="VQH25" s="9"/>
      <c r="VQM25" s="9"/>
      <c r="VQR25" s="9"/>
      <c r="VQW25" s="9"/>
      <c r="VRB25" s="9"/>
      <c r="VRG25" s="9"/>
      <c r="VRL25" s="9"/>
      <c r="VRQ25" s="9"/>
      <c r="VRV25" s="9"/>
      <c r="VSA25" s="9"/>
      <c r="VSF25" s="9"/>
      <c r="VSK25" s="9"/>
      <c r="VSP25" s="9"/>
      <c r="VSU25" s="9"/>
      <c r="VSZ25" s="9"/>
      <c r="VTE25" s="9"/>
      <c r="VTJ25" s="9"/>
      <c r="VTO25" s="9"/>
      <c r="VTT25" s="9"/>
      <c r="VTY25" s="9"/>
      <c r="VUD25" s="9"/>
      <c r="VUI25" s="9"/>
      <c r="VUN25" s="9"/>
      <c r="VUS25" s="9"/>
      <c r="VUX25" s="9"/>
      <c r="VVC25" s="9"/>
      <c r="VVH25" s="9"/>
      <c r="VVM25" s="9"/>
      <c r="VVR25" s="9"/>
      <c r="VVW25" s="9"/>
      <c r="VWB25" s="9"/>
      <c r="VWG25" s="9"/>
      <c r="VWL25" s="9"/>
      <c r="VWQ25" s="9"/>
      <c r="VWV25" s="9"/>
      <c r="VXA25" s="9"/>
      <c r="VXF25" s="9"/>
      <c r="VXK25" s="9"/>
      <c r="VXP25" s="9"/>
      <c r="VXU25" s="9"/>
      <c r="VXZ25" s="9"/>
      <c r="VYE25" s="9"/>
      <c r="VYJ25" s="9"/>
      <c r="VYO25" s="9"/>
      <c r="VYT25" s="9"/>
      <c r="VYY25" s="9"/>
      <c r="VZD25" s="9"/>
      <c r="VZI25" s="9"/>
      <c r="VZN25" s="9"/>
      <c r="VZS25" s="9"/>
      <c r="VZX25" s="9"/>
      <c r="WAC25" s="9"/>
      <c r="WAH25" s="9"/>
      <c r="WAM25" s="9"/>
      <c r="WAR25" s="9"/>
      <c r="WAW25" s="9"/>
      <c r="WBB25" s="9"/>
      <c r="WBG25" s="9"/>
      <c r="WBL25" s="9"/>
      <c r="WBQ25" s="9"/>
      <c r="WBV25" s="9"/>
      <c r="WCA25" s="9"/>
      <c r="WCF25" s="9"/>
      <c r="WCK25" s="9"/>
      <c r="WCP25" s="9"/>
      <c r="WCU25" s="9"/>
      <c r="WCZ25" s="9"/>
      <c r="WDE25" s="9"/>
      <c r="WDJ25" s="9"/>
      <c r="WDO25" s="9"/>
      <c r="WDT25" s="9"/>
      <c r="WDY25" s="9"/>
      <c r="WED25" s="9"/>
      <c r="WEI25" s="9"/>
      <c r="WEN25" s="9"/>
      <c r="WES25" s="9"/>
      <c r="WEX25" s="9"/>
      <c r="WFC25" s="9"/>
      <c r="WFH25" s="9"/>
      <c r="WFM25" s="9"/>
      <c r="WFR25" s="9"/>
      <c r="WFW25" s="9"/>
      <c r="WGB25" s="9"/>
      <c r="WGG25" s="9"/>
      <c r="WGL25" s="9"/>
      <c r="WGQ25" s="9"/>
      <c r="WGV25" s="9"/>
      <c r="WHA25" s="9"/>
      <c r="WHF25" s="9"/>
      <c r="WHK25" s="9"/>
      <c r="WHP25" s="9"/>
      <c r="WHU25" s="9"/>
      <c r="WHZ25" s="9"/>
      <c r="WIE25" s="9"/>
      <c r="WIJ25" s="9"/>
      <c r="WIO25" s="9"/>
      <c r="WIT25" s="9"/>
      <c r="WIY25" s="9"/>
      <c r="WJD25" s="9"/>
      <c r="WJI25" s="9"/>
      <c r="WJN25" s="9"/>
      <c r="WJS25" s="9"/>
      <c r="WJX25" s="9"/>
      <c r="WKC25" s="9"/>
      <c r="WKH25" s="9"/>
      <c r="WKM25" s="9"/>
      <c r="WKR25" s="9"/>
      <c r="WKW25" s="9"/>
      <c r="WLB25" s="9"/>
      <c r="WLG25" s="9"/>
      <c r="WLL25" s="9"/>
      <c r="WLQ25" s="9"/>
      <c r="WLV25" s="9"/>
      <c r="WMA25" s="9"/>
      <c r="WMF25" s="9"/>
      <c r="WMK25" s="9"/>
      <c r="WMP25" s="9"/>
      <c r="WMU25" s="9"/>
      <c r="WMZ25" s="9"/>
      <c r="WNE25" s="9"/>
      <c r="WNJ25" s="9"/>
      <c r="WNO25" s="9"/>
      <c r="WNT25" s="9"/>
      <c r="WNY25" s="9"/>
      <c r="WOD25" s="9"/>
      <c r="WOI25" s="9"/>
      <c r="WON25" s="9"/>
      <c r="WOS25" s="9"/>
      <c r="WOX25" s="9"/>
      <c r="WPC25" s="9"/>
      <c r="WPH25" s="9"/>
      <c r="WPM25" s="9"/>
      <c r="WPR25" s="9"/>
      <c r="WPW25" s="9"/>
      <c r="WQB25" s="9"/>
      <c r="WQG25" s="9"/>
      <c r="WQL25" s="9"/>
      <c r="WQQ25" s="9"/>
      <c r="WQV25" s="9"/>
      <c r="WRA25" s="9"/>
      <c r="WRF25" s="9"/>
      <c r="WRK25" s="9"/>
      <c r="WRP25" s="9"/>
      <c r="WRU25" s="9"/>
      <c r="WRZ25" s="9"/>
      <c r="WSE25" s="9"/>
      <c r="WSJ25" s="9"/>
      <c r="WSO25" s="9"/>
      <c r="WST25" s="9"/>
      <c r="WSY25" s="9"/>
      <c r="WTD25" s="9"/>
      <c r="WTI25" s="9"/>
      <c r="WTN25" s="9"/>
      <c r="WTS25" s="9"/>
      <c r="WTX25" s="9"/>
      <c r="WUC25" s="9"/>
      <c r="WUH25" s="9"/>
      <c r="WUM25" s="9"/>
      <c r="WUR25" s="9"/>
      <c r="WUW25" s="9"/>
      <c r="WVB25" s="9"/>
      <c r="WVG25" s="9"/>
      <c r="WVL25" s="9"/>
      <c r="WVQ25" s="9"/>
      <c r="WVV25" s="9"/>
      <c r="WWA25" s="9"/>
      <c r="WWF25" s="9"/>
      <c r="WWK25" s="9"/>
      <c r="WWP25" s="9"/>
      <c r="WWU25" s="9"/>
      <c r="WWZ25" s="9"/>
      <c r="WXE25" s="9"/>
      <c r="WXJ25" s="9"/>
      <c r="WXO25" s="9"/>
      <c r="WXT25" s="9"/>
      <c r="WXY25" s="9"/>
      <c r="WYD25" s="9"/>
      <c r="WYI25" s="9"/>
      <c r="WYN25" s="9"/>
      <c r="WYS25" s="9"/>
      <c r="WYX25" s="9"/>
      <c r="WZC25" s="9"/>
      <c r="WZH25" s="9"/>
      <c r="WZM25" s="9"/>
      <c r="WZR25" s="9"/>
      <c r="WZW25" s="9"/>
      <c r="XAB25" s="9"/>
      <c r="XAG25" s="9"/>
      <c r="XAL25" s="9"/>
      <c r="XAQ25" s="9"/>
      <c r="XAV25" s="9"/>
      <c r="XBA25" s="9"/>
      <c r="XBF25" s="9"/>
      <c r="XBK25" s="9"/>
      <c r="XBP25" s="9"/>
      <c r="XBU25" s="9"/>
      <c r="XBZ25" s="9"/>
      <c r="XCE25" s="9"/>
      <c r="XCJ25" s="9"/>
      <c r="XCO25" s="9"/>
      <c r="XCT25" s="9"/>
      <c r="XCY25" s="9"/>
      <c r="XDD25" s="9"/>
      <c r="XDI25" s="9"/>
      <c r="XDN25" s="9"/>
      <c r="XDS25" s="9"/>
      <c r="XDX25" s="9"/>
      <c r="XEC25" s="9"/>
      <c r="XEH25" s="9"/>
      <c r="XEM25" s="9"/>
      <c r="XER25" s="9"/>
      <c r="XEW25" s="9"/>
    </row>
    <row r="26" spans="1:1022 1027:2047 2052:3072 3077:4092 4097:5117 5122:6142 6147:7167 7172:8192 8197:9212 9217:10237 10242:11262 11267:12287 12292:13312 13317:14332 14337:15357 15362:16377" s="89" customFormat="1" ht="19.899999999999999" customHeight="1" x14ac:dyDescent="0.25">
      <c r="A26" s="9" t="s">
        <v>103</v>
      </c>
      <c r="B26" s="89">
        <v>1.9</v>
      </c>
      <c r="C26" s="89">
        <v>1.9</v>
      </c>
      <c r="D26" s="89">
        <v>3.6</v>
      </c>
      <c r="E26" s="89">
        <v>3.2</v>
      </c>
      <c r="F26" s="9"/>
      <c r="G26" s="9"/>
      <c r="L26" s="9"/>
      <c r="Q26" s="9"/>
      <c r="V26" s="9"/>
      <c r="AA26" s="9"/>
      <c r="AF26" s="9"/>
      <c r="AK26" s="9"/>
      <c r="AP26" s="9"/>
      <c r="AU26" s="9"/>
      <c r="AZ26" s="9"/>
      <c r="BE26" s="9"/>
      <c r="BJ26" s="9"/>
      <c r="BO26" s="9"/>
      <c r="BT26" s="9"/>
      <c r="BY26" s="9"/>
      <c r="CD26" s="9"/>
      <c r="CI26" s="9"/>
      <c r="CN26" s="9"/>
      <c r="CS26" s="9"/>
      <c r="CX26" s="9"/>
      <c r="DC26" s="9"/>
      <c r="DH26" s="9"/>
      <c r="DM26" s="9"/>
      <c r="DR26" s="9"/>
      <c r="DW26" s="9"/>
      <c r="EB26" s="9"/>
      <c r="EG26" s="9"/>
      <c r="EL26" s="9"/>
      <c r="EQ26" s="9"/>
      <c r="EV26" s="9"/>
      <c r="FA26" s="9"/>
      <c r="FF26" s="9"/>
      <c r="FK26" s="9"/>
      <c r="FP26" s="9"/>
      <c r="FU26" s="9"/>
      <c r="FZ26" s="9"/>
      <c r="GE26" s="9"/>
      <c r="GJ26" s="9"/>
      <c r="GO26" s="9"/>
      <c r="GT26" s="9"/>
      <c r="GY26" s="9"/>
      <c r="HD26" s="9"/>
      <c r="HI26" s="9"/>
      <c r="HN26" s="9"/>
      <c r="HS26" s="9"/>
      <c r="HX26" s="9"/>
      <c r="IC26" s="9"/>
      <c r="IH26" s="9"/>
      <c r="IM26" s="9"/>
      <c r="IR26" s="9"/>
      <c r="IW26" s="9"/>
      <c r="JB26" s="9"/>
      <c r="JG26" s="9"/>
      <c r="JL26" s="9"/>
      <c r="JQ26" s="9"/>
      <c r="JV26" s="9"/>
      <c r="KA26" s="9"/>
      <c r="KF26" s="9"/>
      <c r="KK26" s="9"/>
      <c r="KP26" s="9"/>
      <c r="KU26" s="9"/>
      <c r="KZ26" s="9"/>
      <c r="LE26" s="9"/>
      <c r="LJ26" s="9"/>
      <c r="LO26" s="9"/>
      <c r="LT26" s="9"/>
      <c r="LY26" s="9"/>
      <c r="MD26" s="9"/>
      <c r="MI26" s="9"/>
      <c r="MN26" s="9"/>
      <c r="MS26" s="9"/>
      <c r="MX26" s="9"/>
      <c r="NC26" s="9"/>
      <c r="NH26" s="9"/>
      <c r="NM26" s="9"/>
      <c r="NR26" s="9"/>
      <c r="NW26" s="9"/>
      <c r="OB26" s="9"/>
      <c r="OG26" s="9"/>
      <c r="OL26" s="9"/>
      <c r="OQ26" s="9"/>
      <c r="OV26" s="9"/>
      <c r="PA26" s="9"/>
      <c r="PF26" s="9"/>
      <c r="PK26" s="9"/>
      <c r="PP26" s="9"/>
      <c r="PU26" s="9"/>
      <c r="PZ26" s="9"/>
      <c r="QE26" s="9"/>
      <c r="QJ26" s="9"/>
      <c r="QO26" s="9"/>
      <c r="QT26" s="9"/>
      <c r="QY26" s="9"/>
      <c r="RD26" s="9"/>
      <c r="RI26" s="9"/>
      <c r="RN26" s="9"/>
      <c r="RS26" s="9"/>
      <c r="RX26" s="9"/>
      <c r="SC26" s="9"/>
      <c r="SH26" s="9"/>
      <c r="SM26" s="9"/>
      <c r="SR26" s="9"/>
      <c r="SW26" s="9"/>
      <c r="TB26" s="9"/>
      <c r="TG26" s="9"/>
      <c r="TL26" s="9"/>
      <c r="TQ26" s="9"/>
      <c r="TV26" s="9"/>
      <c r="UA26" s="9"/>
      <c r="UF26" s="9"/>
      <c r="UK26" s="9"/>
      <c r="UP26" s="9"/>
      <c r="UU26" s="9"/>
      <c r="UZ26" s="9"/>
      <c r="VE26" s="9"/>
      <c r="VJ26" s="9"/>
      <c r="VO26" s="9"/>
      <c r="VT26" s="9"/>
      <c r="VY26" s="9"/>
      <c r="WD26" s="9"/>
      <c r="WI26" s="9"/>
      <c r="WN26" s="9"/>
      <c r="WS26" s="9"/>
      <c r="WX26" s="9"/>
      <c r="XC26" s="9"/>
      <c r="XH26" s="9"/>
      <c r="XM26" s="9"/>
      <c r="XR26" s="9"/>
      <c r="XW26" s="9"/>
      <c r="YB26" s="9"/>
      <c r="YG26" s="9"/>
      <c r="YL26" s="9"/>
      <c r="YQ26" s="9"/>
      <c r="YV26" s="9"/>
      <c r="ZA26" s="9"/>
      <c r="ZF26" s="9"/>
      <c r="ZK26" s="9"/>
      <c r="ZP26" s="9"/>
      <c r="ZU26" s="9"/>
      <c r="ZZ26" s="9"/>
      <c r="AAE26" s="9"/>
      <c r="AAJ26" s="9"/>
      <c r="AAO26" s="9"/>
      <c r="AAT26" s="9"/>
      <c r="AAY26" s="9"/>
      <c r="ABD26" s="9"/>
      <c r="ABI26" s="9"/>
      <c r="ABN26" s="9"/>
      <c r="ABS26" s="9"/>
      <c r="ABX26" s="9"/>
      <c r="ACC26" s="9"/>
      <c r="ACH26" s="9"/>
      <c r="ACM26" s="9"/>
      <c r="ACR26" s="9"/>
      <c r="ACW26" s="9"/>
      <c r="ADB26" s="9"/>
      <c r="ADG26" s="9"/>
      <c r="ADL26" s="9"/>
      <c r="ADQ26" s="9"/>
      <c r="ADV26" s="9"/>
      <c r="AEA26" s="9"/>
      <c r="AEF26" s="9"/>
      <c r="AEK26" s="9"/>
      <c r="AEP26" s="9"/>
      <c r="AEU26" s="9"/>
      <c r="AEZ26" s="9"/>
      <c r="AFE26" s="9"/>
      <c r="AFJ26" s="9"/>
      <c r="AFO26" s="9"/>
      <c r="AFT26" s="9"/>
      <c r="AFY26" s="9"/>
      <c r="AGD26" s="9"/>
      <c r="AGI26" s="9"/>
      <c r="AGN26" s="9"/>
      <c r="AGS26" s="9"/>
      <c r="AGX26" s="9"/>
      <c r="AHC26" s="9"/>
      <c r="AHH26" s="9"/>
      <c r="AHM26" s="9"/>
      <c r="AHR26" s="9"/>
      <c r="AHW26" s="9"/>
      <c r="AIB26" s="9"/>
      <c r="AIG26" s="9"/>
      <c r="AIL26" s="9"/>
      <c r="AIQ26" s="9"/>
      <c r="AIV26" s="9"/>
      <c r="AJA26" s="9"/>
      <c r="AJF26" s="9"/>
      <c r="AJK26" s="9"/>
      <c r="AJP26" s="9"/>
      <c r="AJU26" s="9"/>
      <c r="AJZ26" s="9"/>
      <c r="AKE26" s="9"/>
      <c r="AKJ26" s="9"/>
      <c r="AKO26" s="9"/>
      <c r="AKT26" s="9"/>
      <c r="AKY26" s="9"/>
      <c r="ALD26" s="9"/>
      <c r="ALI26" s="9"/>
      <c r="ALN26" s="9"/>
      <c r="ALS26" s="9"/>
      <c r="ALX26" s="9"/>
      <c r="AMC26" s="9"/>
      <c r="AMH26" s="9"/>
      <c r="AMM26" s="9"/>
      <c r="AMR26" s="9"/>
      <c r="AMW26" s="9"/>
      <c r="ANB26" s="9"/>
      <c r="ANG26" s="9"/>
      <c r="ANL26" s="9"/>
      <c r="ANQ26" s="9"/>
      <c r="ANV26" s="9"/>
      <c r="AOA26" s="9"/>
      <c r="AOF26" s="9"/>
      <c r="AOK26" s="9"/>
      <c r="AOP26" s="9"/>
      <c r="AOU26" s="9"/>
      <c r="AOZ26" s="9"/>
      <c r="APE26" s="9"/>
      <c r="APJ26" s="9"/>
      <c r="APO26" s="9"/>
      <c r="APT26" s="9"/>
      <c r="APY26" s="9"/>
      <c r="AQD26" s="9"/>
      <c r="AQI26" s="9"/>
      <c r="AQN26" s="9"/>
      <c r="AQS26" s="9"/>
      <c r="AQX26" s="9"/>
      <c r="ARC26" s="9"/>
      <c r="ARH26" s="9"/>
      <c r="ARM26" s="9"/>
      <c r="ARR26" s="9"/>
      <c r="ARW26" s="9"/>
      <c r="ASB26" s="9"/>
      <c r="ASG26" s="9"/>
      <c r="ASL26" s="9"/>
      <c r="ASQ26" s="9"/>
      <c r="ASV26" s="9"/>
      <c r="ATA26" s="9"/>
      <c r="ATF26" s="9"/>
      <c r="ATK26" s="9"/>
      <c r="ATP26" s="9"/>
      <c r="ATU26" s="9"/>
      <c r="ATZ26" s="9"/>
      <c r="AUE26" s="9"/>
      <c r="AUJ26" s="9"/>
      <c r="AUO26" s="9"/>
      <c r="AUT26" s="9"/>
      <c r="AUY26" s="9"/>
      <c r="AVD26" s="9"/>
      <c r="AVI26" s="9"/>
      <c r="AVN26" s="9"/>
      <c r="AVS26" s="9"/>
      <c r="AVX26" s="9"/>
      <c r="AWC26" s="9"/>
      <c r="AWH26" s="9"/>
      <c r="AWM26" s="9"/>
      <c r="AWR26" s="9"/>
      <c r="AWW26" s="9"/>
      <c r="AXB26" s="9"/>
      <c r="AXG26" s="9"/>
      <c r="AXL26" s="9"/>
      <c r="AXQ26" s="9"/>
      <c r="AXV26" s="9"/>
      <c r="AYA26" s="9"/>
      <c r="AYF26" s="9"/>
      <c r="AYK26" s="9"/>
      <c r="AYP26" s="9"/>
      <c r="AYU26" s="9"/>
      <c r="AYZ26" s="9"/>
      <c r="AZE26" s="9"/>
      <c r="AZJ26" s="9"/>
      <c r="AZO26" s="9"/>
      <c r="AZT26" s="9"/>
      <c r="AZY26" s="9"/>
      <c r="BAD26" s="9"/>
      <c r="BAI26" s="9"/>
      <c r="BAN26" s="9"/>
      <c r="BAS26" s="9"/>
      <c r="BAX26" s="9"/>
      <c r="BBC26" s="9"/>
      <c r="BBH26" s="9"/>
      <c r="BBM26" s="9"/>
      <c r="BBR26" s="9"/>
      <c r="BBW26" s="9"/>
      <c r="BCB26" s="9"/>
      <c r="BCG26" s="9"/>
      <c r="BCL26" s="9"/>
      <c r="BCQ26" s="9"/>
      <c r="BCV26" s="9"/>
      <c r="BDA26" s="9"/>
      <c r="BDF26" s="9"/>
      <c r="BDK26" s="9"/>
      <c r="BDP26" s="9"/>
      <c r="BDU26" s="9"/>
      <c r="BDZ26" s="9"/>
      <c r="BEE26" s="9"/>
      <c r="BEJ26" s="9"/>
      <c r="BEO26" s="9"/>
      <c r="BET26" s="9"/>
      <c r="BEY26" s="9"/>
      <c r="BFD26" s="9"/>
      <c r="BFI26" s="9"/>
      <c r="BFN26" s="9"/>
      <c r="BFS26" s="9"/>
      <c r="BFX26" s="9"/>
      <c r="BGC26" s="9"/>
      <c r="BGH26" s="9"/>
      <c r="BGM26" s="9"/>
      <c r="BGR26" s="9"/>
      <c r="BGW26" s="9"/>
      <c r="BHB26" s="9"/>
      <c r="BHG26" s="9"/>
      <c r="BHL26" s="9"/>
      <c r="BHQ26" s="9"/>
      <c r="BHV26" s="9"/>
      <c r="BIA26" s="9"/>
      <c r="BIF26" s="9"/>
      <c r="BIK26" s="9"/>
      <c r="BIP26" s="9"/>
      <c r="BIU26" s="9"/>
      <c r="BIZ26" s="9"/>
      <c r="BJE26" s="9"/>
      <c r="BJJ26" s="9"/>
      <c r="BJO26" s="9"/>
      <c r="BJT26" s="9"/>
      <c r="BJY26" s="9"/>
      <c r="BKD26" s="9"/>
      <c r="BKI26" s="9"/>
      <c r="BKN26" s="9"/>
      <c r="BKS26" s="9"/>
      <c r="BKX26" s="9"/>
      <c r="BLC26" s="9"/>
      <c r="BLH26" s="9"/>
      <c r="BLM26" s="9"/>
      <c r="BLR26" s="9"/>
      <c r="BLW26" s="9"/>
      <c r="BMB26" s="9"/>
      <c r="BMG26" s="9"/>
      <c r="BML26" s="9"/>
      <c r="BMQ26" s="9"/>
      <c r="BMV26" s="9"/>
      <c r="BNA26" s="9"/>
      <c r="BNF26" s="9"/>
      <c r="BNK26" s="9"/>
      <c r="BNP26" s="9"/>
      <c r="BNU26" s="9"/>
      <c r="BNZ26" s="9"/>
      <c r="BOE26" s="9"/>
      <c r="BOJ26" s="9"/>
      <c r="BOO26" s="9"/>
      <c r="BOT26" s="9"/>
      <c r="BOY26" s="9"/>
      <c r="BPD26" s="9"/>
      <c r="BPI26" s="9"/>
      <c r="BPN26" s="9"/>
      <c r="BPS26" s="9"/>
      <c r="BPX26" s="9"/>
      <c r="BQC26" s="9"/>
      <c r="BQH26" s="9"/>
      <c r="BQM26" s="9"/>
      <c r="BQR26" s="9"/>
      <c r="BQW26" s="9"/>
      <c r="BRB26" s="9"/>
      <c r="BRG26" s="9"/>
      <c r="BRL26" s="9"/>
      <c r="BRQ26" s="9"/>
      <c r="BRV26" s="9"/>
      <c r="BSA26" s="9"/>
      <c r="BSF26" s="9"/>
      <c r="BSK26" s="9"/>
      <c r="BSP26" s="9"/>
      <c r="BSU26" s="9"/>
      <c r="BSZ26" s="9"/>
      <c r="BTE26" s="9"/>
      <c r="BTJ26" s="9"/>
      <c r="BTO26" s="9"/>
      <c r="BTT26" s="9"/>
      <c r="BTY26" s="9"/>
      <c r="BUD26" s="9"/>
      <c r="BUI26" s="9"/>
      <c r="BUN26" s="9"/>
      <c r="BUS26" s="9"/>
      <c r="BUX26" s="9"/>
      <c r="BVC26" s="9"/>
      <c r="BVH26" s="9"/>
      <c r="BVM26" s="9"/>
      <c r="BVR26" s="9"/>
      <c r="BVW26" s="9"/>
      <c r="BWB26" s="9"/>
      <c r="BWG26" s="9"/>
      <c r="BWL26" s="9"/>
      <c r="BWQ26" s="9"/>
      <c r="BWV26" s="9"/>
      <c r="BXA26" s="9"/>
      <c r="BXF26" s="9"/>
      <c r="BXK26" s="9"/>
      <c r="BXP26" s="9"/>
      <c r="BXU26" s="9"/>
      <c r="BXZ26" s="9"/>
      <c r="BYE26" s="9"/>
      <c r="BYJ26" s="9"/>
      <c r="BYO26" s="9"/>
      <c r="BYT26" s="9"/>
      <c r="BYY26" s="9"/>
      <c r="BZD26" s="9"/>
      <c r="BZI26" s="9"/>
      <c r="BZN26" s="9"/>
      <c r="BZS26" s="9"/>
      <c r="BZX26" s="9"/>
      <c r="CAC26" s="9"/>
      <c r="CAH26" s="9"/>
      <c r="CAM26" s="9"/>
      <c r="CAR26" s="9"/>
      <c r="CAW26" s="9"/>
      <c r="CBB26" s="9"/>
      <c r="CBG26" s="9"/>
      <c r="CBL26" s="9"/>
      <c r="CBQ26" s="9"/>
      <c r="CBV26" s="9"/>
      <c r="CCA26" s="9"/>
      <c r="CCF26" s="9"/>
      <c r="CCK26" s="9"/>
      <c r="CCP26" s="9"/>
      <c r="CCU26" s="9"/>
      <c r="CCZ26" s="9"/>
      <c r="CDE26" s="9"/>
      <c r="CDJ26" s="9"/>
      <c r="CDO26" s="9"/>
      <c r="CDT26" s="9"/>
      <c r="CDY26" s="9"/>
      <c r="CED26" s="9"/>
      <c r="CEI26" s="9"/>
      <c r="CEN26" s="9"/>
      <c r="CES26" s="9"/>
      <c r="CEX26" s="9"/>
      <c r="CFC26" s="9"/>
      <c r="CFH26" s="9"/>
      <c r="CFM26" s="9"/>
      <c r="CFR26" s="9"/>
      <c r="CFW26" s="9"/>
      <c r="CGB26" s="9"/>
      <c r="CGG26" s="9"/>
      <c r="CGL26" s="9"/>
      <c r="CGQ26" s="9"/>
      <c r="CGV26" s="9"/>
      <c r="CHA26" s="9"/>
      <c r="CHF26" s="9"/>
      <c r="CHK26" s="9"/>
      <c r="CHP26" s="9"/>
      <c r="CHU26" s="9"/>
      <c r="CHZ26" s="9"/>
      <c r="CIE26" s="9"/>
      <c r="CIJ26" s="9"/>
      <c r="CIO26" s="9"/>
      <c r="CIT26" s="9"/>
      <c r="CIY26" s="9"/>
      <c r="CJD26" s="9"/>
      <c r="CJI26" s="9"/>
      <c r="CJN26" s="9"/>
      <c r="CJS26" s="9"/>
      <c r="CJX26" s="9"/>
      <c r="CKC26" s="9"/>
      <c r="CKH26" s="9"/>
      <c r="CKM26" s="9"/>
      <c r="CKR26" s="9"/>
      <c r="CKW26" s="9"/>
      <c r="CLB26" s="9"/>
      <c r="CLG26" s="9"/>
      <c r="CLL26" s="9"/>
      <c r="CLQ26" s="9"/>
      <c r="CLV26" s="9"/>
      <c r="CMA26" s="9"/>
      <c r="CMF26" s="9"/>
      <c r="CMK26" s="9"/>
      <c r="CMP26" s="9"/>
      <c r="CMU26" s="9"/>
      <c r="CMZ26" s="9"/>
      <c r="CNE26" s="9"/>
      <c r="CNJ26" s="9"/>
      <c r="CNO26" s="9"/>
      <c r="CNT26" s="9"/>
      <c r="CNY26" s="9"/>
      <c r="COD26" s="9"/>
      <c r="COI26" s="9"/>
      <c r="CON26" s="9"/>
      <c r="COS26" s="9"/>
      <c r="COX26" s="9"/>
      <c r="CPC26" s="9"/>
      <c r="CPH26" s="9"/>
      <c r="CPM26" s="9"/>
      <c r="CPR26" s="9"/>
      <c r="CPW26" s="9"/>
      <c r="CQB26" s="9"/>
      <c r="CQG26" s="9"/>
      <c r="CQL26" s="9"/>
      <c r="CQQ26" s="9"/>
      <c r="CQV26" s="9"/>
      <c r="CRA26" s="9"/>
      <c r="CRF26" s="9"/>
      <c r="CRK26" s="9"/>
      <c r="CRP26" s="9"/>
      <c r="CRU26" s="9"/>
      <c r="CRZ26" s="9"/>
      <c r="CSE26" s="9"/>
      <c r="CSJ26" s="9"/>
      <c r="CSO26" s="9"/>
      <c r="CST26" s="9"/>
      <c r="CSY26" s="9"/>
      <c r="CTD26" s="9"/>
      <c r="CTI26" s="9"/>
      <c r="CTN26" s="9"/>
      <c r="CTS26" s="9"/>
      <c r="CTX26" s="9"/>
      <c r="CUC26" s="9"/>
      <c r="CUH26" s="9"/>
      <c r="CUM26" s="9"/>
      <c r="CUR26" s="9"/>
      <c r="CUW26" s="9"/>
      <c r="CVB26" s="9"/>
      <c r="CVG26" s="9"/>
      <c r="CVL26" s="9"/>
      <c r="CVQ26" s="9"/>
      <c r="CVV26" s="9"/>
      <c r="CWA26" s="9"/>
      <c r="CWF26" s="9"/>
      <c r="CWK26" s="9"/>
      <c r="CWP26" s="9"/>
      <c r="CWU26" s="9"/>
      <c r="CWZ26" s="9"/>
      <c r="CXE26" s="9"/>
      <c r="CXJ26" s="9"/>
      <c r="CXO26" s="9"/>
      <c r="CXT26" s="9"/>
      <c r="CXY26" s="9"/>
      <c r="CYD26" s="9"/>
      <c r="CYI26" s="9"/>
      <c r="CYN26" s="9"/>
      <c r="CYS26" s="9"/>
      <c r="CYX26" s="9"/>
      <c r="CZC26" s="9"/>
      <c r="CZH26" s="9"/>
      <c r="CZM26" s="9"/>
      <c r="CZR26" s="9"/>
      <c r="CZW26" s="9"/>
      <c r="DAB26" s="9"/>
      <c r="DAG26" s="9"/>
      <c r="DAL26" s="9"/>
      <c r="DAQ26" s="9"/>
      <c r="DAV26" s="9"/>
      <c r="DBA26" s="9"/>
      <c r="DBF26" s="9"/>
      <c r="DBK26" s="9"/>
      <c r="DBP26" s="9"/>
      <c r="DBU26" s="9"/>
      <c r="DBZ26" s="9"/>
      <c r="DCE26" s="9"/>
      <c r="DCJ26" s="9"/>
      <c r="DCO26" s="9"/>
      <c r="DCT26" s="9"/>
      <c r="DCY26" s="9"/>
      <c r="DDD26" s="9"/>
      <c r="DDI26" s="9"/>
      <c r="DDN26" s="9"/>
      <c r="DDS26" s="9"/>
      <c r="DDX26" s="9"/>
      <c r="DEC26" s="9"/>
      <c r="DEH26" s="9"/>
      <c r="DEM26" s="9"/>
      <c r="DER26" s="9"/>
      <c r="DEW26" s="9"/>
      <c r="DFB26" s="9"/>
      <c r="DFG26" s="9"/>
      <c r="DFL26" s="9"/>
      <c r="DFQ26" s="9"/>
      <c r="DFV26" s="9"/>
      <c r="DGA26" s="9"/>
      <c r="DGF26" s="9"/>
      <c r="DGK26" s="9"/>
      <c r="DGP26" s="9"/>
      <c r="DGU26" s="9"/>
      <c r="DGZ26" s="9"/>
      <c r="DHE26" s="9"/>
      <c r="DHJ26" s="9"/>
      <c r="DHO26" s="9"/>
      <c r="DHT26" s="9"/>
      <c r="DHY26" s="9"/>
      <c r="DID26" s="9"/>
      <c r="DII26" s="9"/>
      <c r="DIN26" s="9"/>
      <c r="DIS26" s="9"/>
      <c r="DIX26" s="9"/>
      <c r="DJC26" s="9"/>
      <c r="DJH26" s="9"/>
      <c r="DJM26" s="9"/>
      <c r="DJR26" s="9"/>
      <c r="DJW26" s="9"/>
      <c r="DKB26" s="9"/>
      <c r="DKG26" s="9"/>
      <c r="DKL26" s="9"/>
      <c r="DKQ26" s="9"/>
      <c r="DKV26" s="9"/>
      <c r="DLA26" s="9"/>
      <c r="DLF26" s="9"/>
      <c r="DLK26" s="9"/>
      <c r="DLP26" s="9"/>
      <c r="DLU26" s="9"/>
      <c r="DLZ26" s="9"/>
      <c r="DME26" s="9"/>
      <c r="DMJ26" s="9"/>
      <c r="DMO26" s="9"/>
      <c r="DMT26" s="9"/>
      <c r="DMY26" s="9"/>
      <c r="DND26" s="9"/>
      <c r="DNI26" s="9"/>
      <c r="DNN26" s="9"/>
      <c r="DNS26" s="9"/>
      <c r="DNX26" s="9"/>
      <c r="DOC26" s="9"/>
      <c r="DOH26" s="9"/>
      <c r="DOM26" s="9"/>
      <c r="DOR26" s="9"/>
      <c r="DOW26" s="9"/>
      <c r="DPB26" s="9"/>
      <c r="DPG26" s="9"/>
      <c r="DPL26" s="9"/>
      <c r="DPQ26" s="9"/>
      <c r="DPV26" s="9"/>
      <c r="DQA26" s="9"/>
      <c r="DQF26" s="9"/>
      <c r="DQK26" s="9"/>
      <c r="DQP26" s="9"/>
      <c r="DQU26" s="9"/>
      <c r="DQZ26" s="9"/>
      <c r="DRE26" s="9"/>
      <c r="DRJ26" s="9"/>
      <c r="DRO26" s="9"/>
      <c r="DRT26" s="9"/>
      <c r="DRY26" s="9"/>
      <c r="DSD26" s="9"/>
      <c r="DSI26" s="9"/>
      <c r="DSN26" s="9"/>
      <c r="DSS26" s="9"/>
      <c r="DSX26" s="9"/>
      <c r="DTC26" s="9"/>
      <c r="DTH26" s="9"/>
      <c r="DTM26" s="9"/>
      <c r="DTR26" s="9"/>
      <c r="DTW26" s="9"/>
      <c r="DUB26" s="9"/>
      <c r="DUG26" s="9"/>
      <c r="DUL26" s="9"/>
      <c r="DUQ26" s="9"/>
      <c r="DUV26" s="9"/>
      <c r="DVA26" s="9"/>
      <c r="DVF26" s="9"/>
      <c r="DVK26" s="9"/>
      <c r="DVP26" s="9"/>
      <c r="DVU26" s="9"/>
      <c r="DVZ26" s="9"/>
      <c r="DWE26" s="9"/>
      <c r="DWJ26" s="9"/>
      <c r="DWO26" s="9"/>
      <c r="DWT26" s="9"/>
      <c r="DWY26" s="9"/>
      <c r="DXD26" s="9"/>
      <c r="DXI26" s="9"/>
      <c r="DXN26" s="9"/>
      <c r="DXS26" s="9"/>
      <c r="DXX26" s="9"/>
      <c r="DYC26" s="9"/>
      <c r="DYH26" s="9"/>
      <c r="DYM26" s="9"/>
      <c r="DYR26" s="9"/>
      <c r="DYW26" s="9"/>
      <c r="DZB26" s="9"/>
      <c r="DZG26" s="9"/>
      <c r="DZL26" s="9"/>
      <c r="DZQ26" s="9"/>
      <c r="DZV26" s="9"/>
      <c r="EAA26" s="9"/>
      <c r="EAF26" s="9"/>
      <c r="EAK26" s="9"/>
      <c r="EAP26" s="9"/>
      <c r="EAU26" s="9"/>
      <c r="EAZ26" s="9"/>
      <c r="EBE26" s="9"/>
      <c r="EBJ26" s="9"/>
      <c r="EBO26" s="9"/>
      <c r="EBT26" s="9"/>
      <c r="EBY26" s="9"/>
      <c r="ECD26" s="9"/>
      <c r="ECI26" s="9"/>
      <c r="ECN26" s="9"/>
      <c r="ECS26" s="9"/>
      <c r="ECX26" s="9"/>
      <c r="EDC26" s="9"/>
      <c r="EDH26" s="9"/>
      <c r="EDM26" s="9"/>
      <c r="EDR26" s="9"/>
      <c r="EDW26" s="9"/>
      <c r="EEB26" s="9"/>
      <c r="EEG26" s="9"/>
      <c r="EEL26" s="9"/>
      <c r="EEQ26" s="9"/>
      <c r="EEV26" s="9"/>
      <c r="EFA26" s="9"/>
      <c r="EFF26" s="9"/>
      <c r="EFK26" s="9"/>
      <c r="EFP26" s="9"/>
      <c r="EFU26" s="9"/>
      <c r="EFZ26" s="9"/>
      <c r="EGE26" s="9"/>
      <c r="EGJ26" s="9"/>
      <c r="EGO26" s="9"/>
      <c r="EGT26" s="9"/>
      <c r="EGY26" s="9"/>
      <c r="EHD26" s="9"/>
      <c r="EHI26" s="9"/>
      <c r="EHN26" s="9"/>
      <c r="EHS26" s="9"/>
      <c r="EHX26" s="9"/>
      <c r="EIC26" s="9"/>
      <c r="EIH26" s="9"/>
      <c r="EIM26" s="9"/>
      <c r="EIR26" s="9"/>
      <c r="EIW26" s="9"/>
      <c r="EJB26" s="9"/>
      <c r="EJG26" s="9"/>
      <c r="EJL26" s="9"/>
      <c r="EJQ26" s="9"/>
      <c r="EJV26" s="9"/>
      <c r="EKA26" s="9"/>
      <c r="EKF26" s="9"/>
      <c r="EKK26" s="9"/>
      <c r="EKP26" s="9"/>
      <c r="EKU26" s="9"/>
      <c r="EKZ26" s="9"/>
      <c r="ELE26" s="9"/>
      <c r="ELJ26" s="9"/>
      <c r="ELO26" s="9"/>
      <c r="ELT26" s="9"/>
      <c r="ELY26" s="9"/>
      <c r="EMD26" s="9"/>
      <c r="EMI26" s="9"/>
      <c r="EMN26" s="9"/>
      <c r="EMS26" s="9"/>
      <c r="EMX26" s="9"/>
      <c r="ENC26" s="9"/>
      <c r="ENH26" s="9"/>
      <c r="ENM26" s="9"/>
      <c r="ENR26" s="9"/>
      <c r="ENW26" s="9"/>
      <c r="EOB26" s="9"/>
      <c r="EOG26" s="9"/>
      <c r="EOL26" s="9"/>
      <c r="EOQ26" s="9"/>
      <c r="EOV26" s="9"/>
      <c r="EPA26" s="9"/>
      <c r="EPF26" s="9"/>
      <c r="EPK26" s="9"/>
      <c r="EPP26" s="9"/>
      <c r="EPU26" s="9"/>
      <c r="EPZ26" s="9"/>
      <c r="EQE26" s="9"/>
      <c r="EQJ26" s="9"/>
      <c r="EQO26" s="9"/>
      <c r="EQT26" s="9"/>
      <c r="EQY26" s="9"/>
      <c r="ERD26" s="9"/>
      <c r="ERI26" s="9"/>
      <c r="ERN26" s="9"/>
      <c r="ERS26" s="9"/>
      <c r="ERX26" s="9"/>
      <c r="ESC26" s="9"/>
      <c r="ESH26" s="9"/>
      <c r="ESM26" s="9"/>
      <c r="ESR26" s="9"/>
      <c r="ESW26" s="9"/>
      <c r="ETB26" s="9"/>
      <c r="ETG26" s="9"/>
      <c r="ETL26" s="9"/>
      <c r="ETQ26" s="9"/>
      <c r="ETV26" s="9"/>
      <c r="EUA26" s="9"/>
      <c r="EUF26" s="9"/>
      <c r="EUK26" s="9"/>
      <c r="EUP26" s="9"/>
      <c r="EUU26" s="9"/>
      <c r="EUZ26" s="9"/>
      <c r="EVE26" s="9"/>
      <c r="EVJ26" s="9"/>
      <c r="EVO26" s="9"/>
      <c r="EVT26" s="9"/>
      <c r="EVY26" s="9"/>
      <c r="EWD26" s="9"/>
      <c r="EWI26" s="9"/>
      <c r="EWN26" s="9"/>
      <c r="EWS26" s="9"/>
      <c r="EWX26" s="9"/>
      <c r="EXC26" s="9"/>
      <c r="EXH26" s="9"/>
      <c r="EXM26" s="9"/>
      <c r="EXR26" s="9"/>
      <c r="EXW26" s="9"/>
      <c r="EYB26" s="9"/>
      <c r="EYG26" s="9"/>
      <c r="EYL26" s="9"/>
      <c r="EYQ26" s="9"/>
      <c r="EYV26" s="9"/>
      <c r="EZA26" s="9"/>
      <c r="EZF26" s="9"/>
      <c r="EZK26" s="9"/>
      <c r="EZP26" s="9"/>
      <c r="EZU26" s="9"/>
      <c r="EZZ26" s="9"/>
      <c r="FAE26" s="9"/>
      <c r="FAJ26" s="9"/>
      <c r="FAO26" s="9"/>
      <c r="FAT26" s="9"/>
      <c r="FAY26" s="9"/>
      <c r="FBD26" s="9"/>
      <c r="FBI26" s="9"/>
      <c r="FBN26" s="9"/>
      <c r="FBS26" s="9"/>
      <c r="FBX26" s="9"/>
      <c r="FCC26" s="9"/>
      <c r="FCH26" s="9"/>
      <c r="FCM26" s="9"/>
      <c r="FCR26" s="9"/>
      <c r="FCW26" s="9"/>
      <c r="FDB26" s="9"/>
      <c r="FDG26" s="9"/>
      <c r="FDL26" s="9"/>
      <c r="FDQ26" s="9"/>
      <c r="FDV26" s="9"/>
      <c r="FEA26" s="9"/>
      <c r="FEF26" s="9"/>
      <c r="FEK26" s="9"/>
      <c r="FEP26" s="9"/>
      <c r="FEU26" s="9"/>
      <c r="FEZ26" s="9"/>
      <c r="FFE26" s="9"/>
      <c r="FFJ26" s="9"/>
      <c r="FFO26" s="9"/>
      <c r="FFT26" s="9"/>
      <c r="FFY26" s="9"/>
      <c r="FGD26" s="9"/>
      <c r="FGI26" s="9"/>
      <c r="FGN26" s="9"/>
      <c r="FGS26" s="9"/>
      <c r="FGX26" s="9"/>
      <c r="FHC26" s="9"/>
      <c r="FHH26" s="9"/>
      <c r="FHM26" s="9"/>
      <c r="FHR26" s="9"/>
      <c r="FHW26" s="9"/>
      <c r="FIB26" s="9"/>
      <c r="FIG26" s="9"/>
      <c r="FIL26" s="9"/>
      <c r="FIQ26" s="9"/>
      <c r="FIV26" s="9"/>
      <c r="FJA26" s="9"/>
      <c r="FJF26" s="9"/>
      <c r="FJK26" s="9"/>
      <c r="FJP26" s="9"/>
      <c r="FJU26" s="9"/>
      <c r="FJZ26" s="9"/>
      <c r="FKE26" s="9"/>
      <c r="FKJ26" s="9"/>
      <c r="FKO26" s="9"/>
      <c r="FKT26" s="9"/>
      <c r="FKY26" s="9"/>
      <c r="FLD26" s="9"/>
      <c r="FLI26" s="9"/>
      <c r="FLN26" s="9"/>
      <c r="FLS26" s="9"/>
      <c r="FLX26" s="9"/>
      <c r="FMC26" s="9"/>
      <c r="FMH26" s="9"/>
      <c r="FMM26" s="9"/>
      <c r="FMR26" s="9"/>
      <c r="FMW26" s="9"/>
      <c r="FNB26" s="9"/>
      <c r="FNG26" s="9"/>
      <c r="FNL26" s="9"/>
      <c r="FNQ26" s="9"/>
      <c r="FNV26" s="9"/>
      <c r="FOA26" s="9"/>
      <c r="FOF26" s="9"/>
      <c r="FOK26" s="9"/>
      <c r="FOP26" s="9"/>
      <c r="FOU26" s="9"/>
      <c r="FOZ26" s="9"/>
      <c r="FPE26" s="9"/>
      <c r="FPJ26" s="9"/>
      <c r="FPO26" s="9"/>
      <c r="FPT26" s="9"/>
      <c r="FPY26" s="9"/>
      <c r="FQD26" s="9"/>
      <c r="FQI26" s="9"/>
      <c r="FQN26" s="9"/>
      <c r="FQS26" s="9"/>
      <c r="FQX26" s="9"/>
      <c r="FRC26" s="9"/>
      <c r="FRH26" s="9"/>
      <c r="FRM26" s="9"/>
      <c r="FRR26" s="9"/>
      <c r="FRW26" s="9"/>
      <c r="FSB26" s="9"/>
      <c r="FSG26" s="9"/>
      <c r="FSL26" s="9"/>
      <c r="FSQ26" s="9"/>
      <c r="FSV26" s="9"/>
      <c r="FTA26" s="9"/>
      <c r="FTF26" s="9"/>
      <c r="FTK26" s="9"/>
      <c r="FTP26" s="9"/>
      <c r="FTU26" s="9"/>
      <c r="FTZ26" s="9"/>
      <c r="FUE26" s="9"/>
      <c r="FUJ26" s="9"/>
      <c r="FUO26" s="9"/>
      <c r="FUT26" s="9"/>
      <c r="FUY26" s="9"/>
      <c r="FVD26" s="9"/>
      <c r="FVI26" s="9"/>
      <c r="FVN26" s="9"/>
      <c r="FVS26" s="9"/>
      <c r="FVX26" s="9"/>
      <c r="FWC26" s="9"/>
      <c r="FWH26" s="9"/>
      <c r="FWM26" s="9"/>
      <c r="FWR26" s="9"/>
      <c r="FWW26" s="9"/>
      <c r="FXB26" s="9"/>
      <c r="FXG26" s="9"/>
      <c r="FXL26" s="9"/>
      <c r="FXQ26" s="9"/>
      <c r="FXV26" s="9"/>
      <c r="FYA26" s="9"/>
      <c r="FYF26" s="9"/>
      <c r="FYK26" s="9"/>
      <c r="FYP26" s="9"/>
      <c r="FYU26" s="9"/>
      <c r="FYZ26" s="9"/>
      <c r="FZE26" s="9"/>
      <c r="FZJ26" s="9"/>
      <c r="FZO26" s="9"/>
      <c r="FZT26" s="9"/>
      <c r="FZY26" s="9"/>
      <c r="GAD26" s="9"/>
      <c r="GAI26" s="9"/>
      <c r="GAN26" s="9"/>
      <c r="GAS26" s="9"/>
      <c r="GAX26" s="9"/>
      <c r="GBC26" s="9"/>
      <c r="GBH26" s="9"/>
      <c r="GBM26" s="9"/>
      <c r="GBR26" s="9"/>
      <c r="GBW26" s="9"/>
      <c r="GCB26" s="9"/>
      <c r="GCG26" s="9"/>
      <c r="GCL26" s="9"/>
      <c r="GCQ26" s="9"/>
      <c r="GCV26" s="9"/>
      <c r="GDA26" s="9"/>
      <c r="GDF26" s="9"/>
      <c r="GDK26" s="9"/>
      <c r="GDP26" s="9"/>
      <c r="GDU26" s="9"/>
      <c r="GDZ26" s="9"/>
      <c r="GEE26" s="9"/>
      <c r="GEJ26" s="9"/>
      <c r="GEO26" s="9"/>
      <c r="GET26" s="9"/>
      <c r="GEY26" s="9"/>
      <c r="GFD26" s="9"/>
      <c r="GFI26" s="9"/>
      <c r="GFN26" s="9"/>
      <c r="GFS26" s="9"/>
      <c r="GFX26" s="9"/>
      <c r="GGC26" s="9"/>
      <c r="GGH26" s="9"/>
      <c r="GGM26" s="9"/>
      <c r="GGR26" s="9"/>
      <c r="GGW26" s="9"/>
      <c r="GHB26" s="9"/>
      <c r="GHG26" s="9"/>
      <c r="GHL26" s="9"/>
      <c r="GHQ26" s="9"/>
      <c r="GHV26" s="9"/>
      <c r="GIA26" s="9"/>
      <c r="GIF26" s="9"/>
      <c r="GIK26" s="9"/>
      <c r="GIP26" s="9"/>
      <c r="GIU26" s="9"/>
      <c r="GIZ26" s="9"/>
      <c r="GJE26" s="9"/>
      <c r="GJJ26" s="9"/>
      <c r="GJO26" s="9"/>
      <c r="GJT26" s="9"/>
      <c r="GJY26" s="9"/>
      <c r="GKD26" s="9"/>
      <c r="GKI26" s="9"/>
      <c r="GKN26" s="9"/>
      <c r="GKS26" s="9"/>
      <c r="GKX26" s="9"/>
      <c r="GLC26" s="9"/>
      <c r="GLH26" s="9"/>
      <c r="GLM26" s="9"/>
      <c r="GLR26" s="9"/>
      <c r="GLW26" s="9"/>
      <c r="GMB26" s="9"/>
      <c r="GMG26" s="9"/>
      <c r="GML26" s="9"/>
      <c r="GMQ26" s="9"/>
      <c r="GMV26" s="9"/>
      <c r="GNA26" s="9"/>
      <c r="GNF26" s="9"/>
      <c r="GNK26" s="9"/>
      <c r="GNP26" s="9"/>
      <c r="GNU26" s="9"/>
      <c r="GNZ26" s="9"/>
      <c r="GOE26" s="9"/>
      <c r="GOJ26" s="9"/>
      <c r="GOO26" s="9"/>
      <c r="GOT26" s="9"/>
      <c r="GOY26" s="9"/>
      <c r="GPD26" s="9"/>
      <c r="GPI26" s="9"/>
      <c r="GPN26" s="9"/>
      <c r="GPS26" s="9"/>
      <c r="GPX26" s="9"/>
      <c r="GQC26" s="9"/>
      <c r="GQH26" s="9"/>
      <c r="GQM26" s="9"/>
      <c r="GQR26" s="9"/>
      <c r="GQW26" s="9"/>
      <c r="GRB26" s="9"/>
      <c r="GRG26" s="9"/>
      <c r="GRL26" s="9"/>
      <c r="GRQ26" s="9"/>
      <c r="GRV26" s="9"/>
      <c r="GSA26" s="9"/>
      <c r="GSF26" s="9"/>
      <c r="GSK26" s="9"/>
      <c r="GSP26" s="9"/>
      <c r="GSU26" s="9"/>
      <c r="GSZ26" s="9"/>
      <c r="GTE26" s="9"/>
      <c r="GTJ26" s="9"/>
      <c r="GTO26" s="9"/>
      <c r="GTT26" s="9"/>
      <c r="GTY26" s="9"/>
      <c r="GUD26" s="9"/>
      <c r="GUI26" s="9"/>
      <c r="GUN26" s="9"/>
      <c r="GUS26" s="9"/>
      <c r="GUX26" s="9"/>
      <c r="GVC26" s="9"/>
      <c r="GVH26" s="9"/>
      <c r="GVM26" s="9"/>
      <c r="GVR26" s="9"/>
      <c r="GVW26" s="9"/>
      <c r="GWB26" s="9"/>
      <c r="GWG26" s="9"/>
      <c r="GWL26" s="9"/>
      <c r="GWQ26" s="9"/>
      <c r="GWV26" s="9"/>
      <c r="GXA26" s="9"/>
      <c r="GXF26" s="9"/>
      <c r="GXK26" s="9"/>
      <c r="GXP26" s="9"/>
      <c r="GXU26" s="9"/>
      <c r="GXZ26" s="9"/>
      <c r="GYE26" s="9"/>
      <c r="GYJ26" s="9"/>
      <c r="GYO26" s="9"/>
      <c r="GYT26" s="9"/>
      <c r="GYY26" s="9"/>
      <c r="GZD26" s="9"/>
      <c r="GZI26" s="9"/>
      <c r="GZN26" s="9"/>
      <c r="GZS26" s="9"/>
      <c r="GZX26" s="9"/>
      <c r="HAC26" s="9"/>
      <c r="HAH26" s="9"/>
      <c r="HAM26" s="9"/>
      <c r="HAR26" s="9"/>
      <c r="HAW26" s="9"/>
      <c r="HBB26" s="9"/>
      <c r="HBG26" s="9"/>
      <c r="HBL26" s="9"/>
      <c r="HBQ26" s="9"/>
      <c r="HBV26" s="9"/>
      <c r="HCA26" s="9"/>
      <c r="HCF26" s="9"/>
      <c r="HCK26" s="9"/>
      <c r="HCP26" s="9"/>
      <c r="HCU26" s="9"/>
      <c r="HCZ26" s="9"/>
      <c r="HDE26" s="9"/>
      <c r="HDJ26" s="9"/>
      <c r="HDO26" s="9"/>
      <c r="HDT26" s="9"/>
      <c r="HDY26" s="9"/>
      <c r="HED26" s="9"/>
      <c r="HEI26" s="9"/>
      <c r="HEN26" s="9"/>
      <c r="HES26" s="9"/>
      <c r="HEX26" s="9"/>
      <c r="HFC26" s="9"/>
      <c r="HFH26" s="9"/>
      <c r="HFM26" s="9"/>
      <c r="HFR26" s="9"/>
      <c r="HFW26" s="9"/>
      <c r="HGB26" s="9"/>
      <c r="HGG26" s="9"/>
      <c r="HGL26" s="9"/>
      <c r="HGQ26" s="9"/>
      <c r="HGV26" s="9"/>
      <c r="HHA26" s="9"/>
      <c r="HHF26" s="9"/>
      <c r="HHK26" s="9"/>
      <c r="HHP26" s="9"/>
      <c r="HHU26" s="9"/>
      <c r="HHZ26" s="9"/>
      <c r="HIE26" s="9"/>
      <c r="HIJ26" s="9"/>
      <c r="HIO26" s="9"/>
      <c r="HIT26" s="9"/>
      <c r="HIY26" s="9"/>
      <c r="HJD26" s="9"/>
      <c r="HJI26" s="9"/>
      <c r="HJN26" s="9"/>
      <c r="HJS26" s="9"/>
      <c r="HJX26" s="9"/>
      <c r="HKC26" s="9"/>
      <c r="HKH26" s="9"/>
      <c r="HKM26" s="9"/>
      <c r="HKR26" s="9"/>
      <c r="HKW26" s="9"/>
      <c r="HLB26" s="9"/>
      <c r="HLG26" s="9"/>
      <c r="HLL26" s="9"/>
      <c r="HLQ26" s="9"/>
      <c r="HLV26" s="9"/>
      <c r="HMA26" s="9"/>
      <c r="HMF26" s="9"/>
      <c r="HMK26" s="9"/>
      <c r="HMP26" s="9"/>
      <c r="HMU26" s="9"/>
      <c r="HMZ26" s="9"/>
      <c r="HNE26" s="9"/>
      <c r="HNJ26" s="9"/>
      <c r="HNO26" s="9"/>
      <c r="HNT26" s="9"/>
      <c r="HNY26" s="9"/>
      <c r="HOD26" s="9"/>
      <c r="HOI26" s="9"/>
      <c r="HON26" s="9"/>
      <c r="HOS26" s="9"/>
      <c r="HOX26" s="9"/>
      <c r="HPC26" s="9"/>
      <c r="HPH26" s="9"/>
      <c r="HPM26" s="9"/>
      <c r="HPR26" s="9"/>
      <c r="HPW26" s="9"/>
      <c r="HQB26" s="9"/>
      <c r="HQG26" s="9"/>
      <c r="HQL26" s="9"/>
      <c r="HQQ26" s="9"/>
      <c r="HQV26" s="9"/>
      <c r="HRA26" s="9"/>
      <c r="HRF26" s="9"/>
      <c r="HRK26" s="9"/>
      <c r="HRP26" s="9"/>
      <c r="HRU26" s="9"/>
      <c r="HRZ26" s="9"/>
      <c r="HSE26" s="9"/>
      <c r="HSJ26" s="9"/>
      <c r="HSO26" s="9"/>
      <c r="HST26" s="9"/>
      <c r="HSY26" s="9"/>
      <c r="HTD26" s="9"/>
      <c r="HTI26" s="9"/>
      <c r="HTN26" s="9"/>
      <c r="HTS26" s="9"/>
      <c r="HTX26" s="9"/>
      <c r="HUC26" s="9"/>
      <c r="HUH26" s="9"/>
      <c r="HUM26" s="9"/>
      <c r="HUR26" s="9"/>
      <c r="HUW26" s="9"/>
      <c r="HVB26" s="9"/>
      <c r="HVG26" s="9"/>
      <c r="HVL26" s="9"/>
      <c r="HVQ26" s="9"/>
      <c r="HVV26" s="9"/>
      <c r="HWA26" s="9"/>
      <c r="HWF26" s="9"/>
      <c r="HWK26" s="9"/>
      <c r="HWP26" s="9"/>
      <c r="HWU26" s="9"/>
      <c r="HWZ26" s="9"/>
      <c r="HXE26" s="9"/>
      <c r="HXJ26" s="9"/>
      <c r="HXO26" s="9"/>
      <c r="HXT26" s="9"/>
      <c r="HXY26" s="9"/>
      <c r="HYD26" s="9"/>
      <c r="HYI26" s="9"/>
      <c r="HYN26" s="9"/>
      <c r="HYS26" s="9"/>
      <c r="HYX26" s="9"/>
      <c r="HZC26" s="9"/>
      <c r="HZH26" s="9"/>
      <c r="HZM26" s="9"/>
      <c r="HZR26" s="9"/>
      <c r="HZW26" s="9"/>
      <c r="IAB26" s="9"/>
      <c r="IAG26" s="9"/>
      <c r="IAL26" s="9"/>
      <c r="IAQ26" s="9"/>
      <c r="IAV26" s="9"/>
      <c r="IBA26" s="9"/>
      <c r="IBF26" s="9"/>
      <c r="IBK26" s="9"/>
      <c r="IBP26" s="9"/>
      <c r="IBU26" s="9"/>
      <c r="IBZ26" s="9"/>
      <c r="ICE26" s="9"/>
      <c r="ICJ26" s="9"/>
      <c r="ICO26" s="9"/>
      <c r="ICT26" s="9"/>
      <c r="ICY26" s="9"/>
      <c r="IDD26" s="9"/>
      <c r="IDI26" s="9"/>
      <c r="IDN26" s="9"/>
      <c r="IDS26" s="9"/>
      <c r="IDX26" s="9"/>
      <c r="IEC26" s="9"/>
      <c r="IEH26" s="9"/>
      <c r="IEM26" s="9"/>
      <c r="IER26" s="9"/>
      <c r="IEW26" s="9"/>
      <c r="IFB26" s="9"/>
      <c r="IFG26" s="9"/>
      <c r="IFL26" s="9"/>
      <c r="IFQ26" s="9"/>
      <c r="IFV26" s="9"/>
      <c r="IGA26" s="9"/>
      <c r="IGF26" s="9"/>
      <c r="IGK26" s="9"/>
      <c r="IGP26" s="9"/>
      <c r="IGU26" s="9"/>
      <c r="IGZ26" s="9"/>
      <c r="IHE26" s="9"/>
      <c r="IHJ26" s="9"/>
      <c r="IHO26" s="9"/>
      <c r="IHT26" s="9"/>
      <c r="IHY26" s="9"/>
      <c r="IID26" s="9"/>
      <c r="III26" s="9"/>
      <c r="IIN26" s="9"/>
      <c r="IIS26" s="9"/>
      <c r="IIX26" s="9"/>
      <c r="IJC26" s="9"/>
      <c r="IJH26" s="9"/>
      <c r="IJM26" s="9"/>
      <c r="IJR26" s="9"/>
      <c r="IJW26" s="9"/>
      <c r="IKB26" s="9"/>
      <c r="IKG26" s="9"/>
      <c r="IKL26" s="9"/>
      <c r="IKQ26" s="9"/>
      <c r="IKV26" s="9"/>
      <c r="ILA26" s="9"/>
      <c r="ILF26" s="9"/>
      <c r="ILK26" s="9"/>
      <c r="ILP26" s="9"/>
      <c r="ILU26" s="9"/>
      <c r="ILZ26" s="9"/>
      <c r="IME26" s="9"/>
      <c r="IMJ26" s="9"/>
      <c r="IMO26" s="9"/>
      <c r="IMT26" s="9"/>
      <c r="IMY26" s="9"/>
      <c r="IND26" s="9"/>
      <c r="INI26" s="9"/>
      <c r="INN26" s="9"/>
      <c r="INS26" s="9"/>
      <c r="INX26" s="9"/>
      <c r="IOC26" s="9"/>
      <c r="IOH26" s="9"/>
      <c r="IOM26" s="9"/>
      <c r="IOR26" s="9"/>
      <c r="IOW26" s="9"/>
      <c r="IPB26" s="9"/>
      <c r="IPG26" s="9"/>
      <c r="IPL26" s="9"/>
      <c r="IPQ26" s="9"/>
      <c r="IPV26" s="9"/>
      <c r="IQA26" s="9"/>
      <c r="IQF26" s="9"/>
      <c r="IQK26" s="9"/>
      <c r="IQP26" s="9"/>
      <c r="IQU26" s="9"/>
      <c r="IQZ26" s="9"/>
      <c r="IRE26" s="9"/>
      <c r="IRJ26" s="9"/>
      <c r="IRO26" s="9"/>
      <c r="IRT26" s="9"/>
      <c r="IRY26" s="9"/>
      <c r="ISD26" s="9"/>
      <c r="ISI26" s="9"/>
      <c r="ISN26" s="9"/>
      <c r="ISS26" s="9"/>
      <c r="ISX26" s="9"/>
      <c r="ITC26" s="9"/>
      <c r="ITH26" s="9"/>
      <c r="ITM26" s="9"/>
      <c r="ITR26" s="9"/>
      <c r="ITW26" s="9"/>
      <c r="IUB26" s="9"/>
      <c r="IUG26" s="9"/>
      <c r="IUL26" s="9"/>
      <c r="IUQ26" s="9"/>
      <c r="IUV26" s="9"/>
      <c r="IVA26" s="9"/>
      <c r="IVF26" s="9"/>
      <c r="IVK26" s="9"/>
      <c r="IVP26" s="9"/>
      <c r="IVU26" s="9"/>
      <c r="IVZ26" s="9"/>
      <c r="IWE26" s="9"/>
      <c r="IWJ26" s="9"/>
      <c r="IWO26" s="9"/>
      <c r="IWT26" s="9"/>
      <c r="IWY26" s="9"/>
      <c r="IXD26" s="9"/>
      <c r="IXI26" s="9"/>
      <c r="IXN26" s="9"/>
      <c r="IXS26" s="9"/>
      <c r="IXX26" s="9"/>
      <c r="IYC26" s="9"/>
      <c r="IYH26" s="9"/>
      <c r="IYM26" s="9"/>
      <c r="IYR26" s="9"/>
      <c r="IYW26" s="9"/>
      <c r="IZB26" s="9"/>
      <c r="IZG26" s="9"/>
      <c r="IZL26" s="9"/>
      <c r="IZQ26" s="9"/>
      <c r="IZV26" s="9"/>
      <c r="JAA26" s="9"/>
      <c r="JAF26" s="9"/>
      <c r="JAK26" s="9"/>
      <c r="JAP26" s="9"/>
      <c r="JAU26" s="9"/>
      <c r="JAZ26" s="9"/>
      <c r="JBE26" s="9"/>
      <c r="JBJ26" s="9"/>
      <c r="JBO26" s="9"/>
      <c r="JBT26" s="9"/>
      <c r="JBY26" s="9"/>
      <c r="JCD26" s="9"/>
      <c r="JCI26" s="9"/>
      <c r="JCN26" s="9"/>
      <c r="JCS26" s="9"/>
      <c r="JCX26" s="9"/>
      <c r="JDC26" s="9"/>
      <c r="JDH26" s="9"/>
      <c r="JDM26" s="9"/>
      <c r="JDR26" s="9"/>
      <c r="JDW26" s="9"/>
      <c r="JEB26" s="9"/>
      <c r="JEG26" s="9"/>
      <c r="JEL26" s="9"/>
      <c r="JEQ26" s="9"/>
      <c r="JEV26" s="9"/>
      <c r="JFA26" s="9"/>
      <c r="JFF26" s="9"/>
      <c r="JFK26" s="9"/>
      <c r="JFP26" s="9"/>
      <c r="JFU26" s="9"/>
      <c r="JFZ26" s="9"/>
      <c r="JGE26" s="9"/>
      <c r="JGJ26" s="9"/>
      <c r="JGO26" s="9"/>
      <c r="JGT26" s="9"/>
      <c r="JGY26" s="9"/>
      <c r="JHD26" s="9"/>
      <c r="JHI26" s="9"/>
      <c r="JHN26" s="9"/>
      <c r="JHS26" s="9"/>
      <c r="JHX26" s="9"/>
      <c r="JIC26" s="9"/>
      <c r="JIH26" s="9"/>
      <c r="JIM26" s="9"/>
      <c r="JIR26" s="9"/>
      <c r="JIW26" s="9"/>
      <c r="JJB26" s="9"/>
      <c r="JJG26" s="9"/>
      <c r="JJL26" s="9"/>
      <c r="JJQ26" s="9"/>
      <c r="JJV26" s="9"/>
      <c r="JKA26" s="9"/>
      <c r="JKF26" s="9"/>
      <c r="JKK26" s="9"/>
      <c r="JKP26" s="9"/>
      <c r="JKU26" s="9"/>
      <c r="JKZ26" s="9"/>
      <c r="JLE26" s="9"/>
      <c r="JLJ26" s="9"/>
      <c r="JLO26" s="9"/>
      <c r="JLT26" s="9"/>
      <c r="JLY26" s="9"/>
      <c r="JMD26" s="9"/>
      <c r="JMI26" s="9"/>
      <c r="JMN26" s="9"/>
      <c r="JMS26" s="9"/>
      <c r="JMX26" s="9"/>
      <c r="JNC26" s="9"/>
      <c r="JNH26" s="9"/>
      <c r="JNM26" s="9"/>
      <c r="JNR26" s="9"/>
      <c r="JNW26" s="9"/>
      <c r="JOB26" s="9"/>
      <c r="JOG26" s="9"/>
      <c r="JOL26" s="9"/>
      <c r="JOQ26" s="9"/>
      <c r="JOV26" s="9"/>
      <c r="JPA26" s="9"/>
      <c r="JPF26" s="9"/>
      <c r="JPK26" s="9"/>
      <c r="JPP26" s="9"/>
      <c r="JPU26" s="9"/>
      <c r="JPZ26" s="9"/>
      <c r="JQE26" s="9"/>
      <c r="JQJ26" s="9"/>
      <c r="JQO26" s="9"/>
      <c r="JQT26" s="9"/>
      <c r="JQY26" s="9"/>
      <c r="JRD26" s="9"/>
      <c r="JRI26" s="9"/>
      <c r="JRN26" s="9"/>
      <c r="JRS26" s="9"/>
      <c r="JRX26" s="9"/>
      <c r="JSC26" s="9"/>
      <c r="JSH26" s="9"/>
      <c r="JSM26" s="9"/>
      <c r="JSR26" s="9"/>
      <c r="JSW26" s="9"/>
      <c r="JTB26" s="9"/>
      <c r="JTG26" s="9"/>
      <c r="JTL26" s="9"/>
      <c r="JTQ26" s="9"/>
      <c r="JTV26" s="9"/>
      <c r="JUA26" s="9"/>
      <c r="JUF26" s="9"/>
      <c r="JUK26" s="9"/>
      <c r="JUP26" s="9"/>
      <c r="JUU26" s="9"/>
      <c r="JUZ26" s="9"/>
      <c r="JVE26" s="9"/>
      <c r="JVJ26" s="9"/>
      <c r="JVO26" s="9"/>
      <c r="JVT26" s="9"/>
      <c r="JVY26" s="9"/>
      <c r="JWD26" s="9"/>
      <c r="JWI26" s="9"/>
      <c r="JWN26" s="9"/>
      <c r="JWS26" s="9"/>
      <c r="JWX26" s="9"/>
      <c r="JXC26" s="9"/>
      <c r="JXH26" s="9"/>
      <c r="JXM26" s="9"/>
      <c r="JXR26" s="9"/>
      <c r="JXW26" s="9"/>
      <c r="JYB26" s="9"/>
      <c r="JYG26" s="9"/>
      <c r="JYL26" s="9"/>
      <c r="JYQ26" s="9"/>
      <c r="JYV26" s="9"/>
      <c r="JZA26" s="9"/>
      <c r="JZF26" s="9"/>
      <c r="JZK26" s="9"/>
      <c r="JZP26" s="9"/>
      <c r="JZU26" s="9"/>
      <c r="JZZ26" s="9"/>
      <c r="KAE26" s="9"/>
      <c r="KAJ26" s="9"/>
      <c r="KAO26" s="9"/>
      <c r="KAT26" s="9"/>
      <c r="KAY26" s="9"/>
      <c r="KBD26" s="9"/>
      <c r="KBI26" s="9"/>
      <c r="KBN26" s="9"/>
      <c r="KBS26" s="9"/>
      <c r="KBX26" s="9"/>
      <c r="KCC26" s="9"/>
      <c r="KCH26" s="9"/>
      <c r="KCM26" s="9"/>
      <c r="KCR26" s="9"/>
      <c r="KCW26" s="9"/>
      <c r="KDB26" s="9"/>
      <c r="KDG26" s="9"/>
      <c r="KDL26" s="9"/>
      <c r="KDQ26" s="9"/>
      <c r="KDV26" s="9"/>
      <c r="KEA26" s="9"/>
      <c r="KEF26" s="9"/>
      <c r="KEK26" s="9"/>
      <c r="KEP26" s="9"/>
      <c r="KEU26" s="9"/>
      <c r="KEZ26" s="9"/>
      <c r="KFE26" s="9"/>
      <c r="KFJ26" s="9"/>
      <c r="KFO26" s="9"/>
      <c r="KFT26" s="9"/>
      <c r="KFY26" s="9"/>
      <c r="KGD26" s="9"/>
      <c r="KGI26" s="9"/>
      <c r="KGN26" s="9"/>
      <c r="KGS26" s="9"/>
      <c r="KGX26" s="9"/>
      <c r="KHC26" s="9"/>
      <c r="KHH26" s="9"/>
      <c r="KHM26" s="9"/>
      <c r="KHR26" s="9"/>
      <c r="KHW26" s="9"/>
      <c r="KIB26" s="9"/>
      <c r="KIG26" s="9"/>
      <c r="KIL26" s="9"/>
      <c r="KIQ26" s="9"/>
      <c r="KIV26" s="9"/>
      <c r="KJA26" s="9"/>
      <c r="KJF26" s="9"/>
      <c r="KJK26" s="9"/>
      <c r="KJP26" s="9"/>
      <c r="KJU26" s="9"/>
      <c r="KJZ26" s="9"/>
      <c r="KKE26" s="9"/>
      <c r="KKJ26" s="9"/>
      <c r="KKO26" s="9"/>
      <c r="KKT26" s="9"/>
      <c r="KKY26" s="9"/>
      <c r="KLD26" s="9"/>
      <c r="KLI26" s="9"/>
      <c r="KLN26" s="9"/>
      <c r="KLS26" s="9"/>
      <c r="KLX26" s="9"/>
      <c r="KMC26" s="9"/>
      <c r="KMH26" s="9"/>
      <c r="KMM26" s="9"/>
      <c r="KMR26" s="9"/>
      <c r="KMW26" s="9"/>
      <c r="KNB26" s="9"/>
      <c r="KNG26" s="9"/>
      <c r="KNL26" s="9"/>
      <c r="KNQ26" s="9"/>
      <c r="KNV26" s="9"/>
      <c r="KOA26" s="9"/>
      <c r="KOF26" s="9"/>
      <c r="KOK26" s="9"/>
      <c r="KOP26" s="9"/>
      <c r="KOU26" s="9"/>
      <c r="KOZ26" s="9"/>
      <c r="KPE26" s="9"/>
      <c r="KPJ26" s="9"/>
      <c r="KPO26" s="9"/>
      <c r="KPT26" s="9"/>
      <c r="KPY26" s="9"/>
      <c r="KQD26" s="9"/>
      <c r="KQI26" s="9"/>
      <c r="KQN26" s="9"/>
      <c r="KQS26" s="9"/>
      <c r="KQX26" s="9"/>
      <c r="KRC26" s="9"/>
      <c r="KRH26" s="9"/>
      <c r="KRM26" s="9"/>
      <c r="KRR26" s="9"/>
      <c r="KRW26" s="9"/>
      <c r="KSB26" s="9"/>
      <c r="KSG26" s="9"/>
      <c r="KSL26" s="9"/>
      <c r="KSQ26" s="9"/>
      <c r="KSV26" s="9"/>
      <c r="KTA26" s="9"/>
      <c r="KTF26" s="9"/>
      <c r="KTK26" s="9"/>
      <c r="KTP26" s="9"/>
      <c r="KTU26" s="9"/>
      <c r="KTZ26" s="9"/>
      <c r="KUE26" s="9"/>
      <c r="KUJ26" s="9"/>
      <c r="KUO26" s="9"/>
      <c r="KUT26" s="9"/>
      <c r="KUY26" s="9"/>
      <c r="KVD26" s="9"/>
      <c r="KVI26" s="9"/>
      <c r="KVN26" s="9"/>
      <c r="KVS26" s="9"/>
      <c r="KVX26" s="9"/>
      <c r="KWC26" s="9"/>
      <c r="KWH26" s="9"/>
      <c r="KWM26" s="9"/>
      <c r="KWR26" s="9"/>
      <c r="KWW26" s="9"/>
      <c r="KXB26" s="9"/>
      <c r="KXG26" s="9"/>
      <c r="KXL26" s="9"/>
      <c r="KXQ26" s="9"/>
      <c r="KXV26" s="9"/>
      <c r="KYA26" s="9"/>
      <c r="KYF26" s="9"/>
      <c r="KYK26" s="9"/>
      <c r="KYP26" s="9"/>
      <c r="KYU26" s="9"/>
      <c r="KYZ26" s="9"/>
      <c r="KZE26" s="9"/>
      <c r="KZJ26" s="9"/>
      <c r="KZO26" s="9"/>
      <c r="KZT26" s="9"/>
      <c r="KZY26" s="9"/>
      <c r="LAD26" s="9"/>
      <c r="LAI26" s="9"/>
      <c r="LAN26" s="9"/>
      <c r="LAS26" s="9"/>
      <c r="LAX26" s="9"/>
      <c r="LBC26" s="9"/>
      <c r="LBH26" s="9"/>
      <c r="LBM26" s="9"/>
      <c r="LBR26" s="9"/>
      <c r="LBW26" s="9"/>
      <c r="LCB26" s="9"/>
      <c r="LCG26" s="9"/>
      <c r="LCL26" s="9"/>
      <c r="LCQ26" s="9"/>
      <c r="LCV26" s="9"/>
      <c r="LDA26" s="9"/>
      <c r="LDF26" s="9"/>
      <c r="LDK26" s="9"/>
      <c r="LDP26" s="9"/>
      <c r="LDU26" s="9"/>
      <c r="LDZ26" s="9"/>
      <c r="LEE26" s="9"/>
      <c r="LEJ26" s="9"/>
      <c r="LEO26" s="9"/>
      <c r="LET26" s="9"/>
      <c r="LEY26" s="9"/>
      <c r="LFD26" s="9"/>
      <c r="LFI26" s="9"/>
      <c r="LFN26" s="9"/>
      <c r="LFS26" s="9"/>
      <c r="LFX26" s="9"/>
      <c r="LGC26" s="9"/>
      <c r="LGH26" s="9"/>
      <c r="LGM26" s="9"/>
      <c r="LGR26" s="9"/>
      <c r="LGW26" s="9"/>
      <c r="LHB26" s="9"/>
      <c r="LHG26" s="9"/>
      <c r="LHL26" s="9"/>
      <c r="LHQ26" s="9"/>
      <c r="LHV26" s="9"/>
      <c r="LIA26" s="9"/>
      <c r="LIF26" s="9"/>
      <c r="LIK26" s="9"/>
      <c r="LIP26" s="9"/>
      <c r="LIU26" s="9"/>
      <c r="LIZ26" s="9"/>
      <c r="LJE26" s="9"/>
      <c r="LJJ26" s="9"/>
      <c r="LJO26" s="9"/>
      <c r="LJT26" s="9"/>
      <c r="LJY26" s="9"/>
      <c r="LKD26" s="9"/>
      <c r="LKI26" s="9"/>
      <c r="LKN26" s="9"/>
      <c r="LKS26" s="9"/>
      <c r="LKX26" s="9"/>
      <c r="LLC26" s="9"/>
      <c r="LLH26" s="9"/>
      <c r="LLM26" s="9"/>
      <c r="LLR26" s="9"/>
      <c r="LLW26" s="9"/>
      <c r="LMB26" s="9"/>
      <c r="LMG26" s="9"/>
      <c r="LML26" s="9"/>
      <c r="LMQ26" s="9"/>
      <c r="LMV26" s="9"/>
      <c r="LNA26" s="9"/>
      <c r="LNF26" s="9"/>
      <c r="LNK26" s="9"/>
      <c r="LNP26" s="9"/>
      <c r="LNU26" s="9"/>
      <c r="LNZ26" s="9"/>
      <c r="LOE26" s="9"/>
      <c r="LOJ26" s="9"/>
      <c r="LOO26" s="9"/>
      <c r="LOT26" s="9"/>
      <c r="LOY26" s="9"/>
      <c r="LPD26" s="9"/>
      <c r="LPI26" s="9"/>
      <c r="LPN26" s="9"/>
      <c r="LPS26" s="9"/>
      <c r="LPX26" s="9"/>
      <c r="LQC26" s="9"/>
      <c r="LQH26" s="9"/>
      <c r="LQM26" s="9"/>
      <c r="LQR26" s="9"/>
      <c r="LQW26" s="9"/>
      <c r="LRB26" s="9"/>
      <c r="LRG26" s="9"/>
      <c r="LRL26" s="9"/>
      <c r="LRQ26" s="9"/>
      <c r="LRV26" s="9"/>
      <c r="LSA26" s="9"/>
      <c r="LSF26" s="9"/>
      <c r="LSK26" s="9"/>
      <c r="LSP26" s="9"/>
      <c r="LSU26" s="9"/>
      <c r="LSZ26" s="9"/>
      <c r="LTE26" s="9"/>
      <c r="LTJ26" s="9"/>
      <c r="LTO26" s="9"/>
      <c r="LTT26" s="9"/>
      <c r="LTY26" s="9"/>
      <c r="LUD26" s="9"/>
      <c r="LUI26" s="9"/>
      <c r="LUN26" s="9"/>
      <c r="LUS26" s="9"/>
      <c r="LUX26" s="9"/>
      <c r="LVC26" s="9"/>
      <c r="LVH26" s="9"/>
      <c r="LVM26" s="9"/>
      <c r="LVR26" s="9"/>
      <c r="LVW26" s="9"/>
      <c r="LWB26" s="9"/>
      <c r="LWG26" s="9"/>
      <c r="LWL26" s="9"/>
      <c r="LWQ26" s="9"/>
      <c r="LWV26" s="9"/>
      <c r="LXA26" s="9"/>
      <c r="LXF26" s="9"/>
      <c r="LXK26" s="9"/>
      <c r="LXP26" s="9"/>
      <c r="LXU26" s="9"/>
      <c r="LXZ26" s="9"/>
      <c r="LYE26" s="9"/>
      <c r="LYJ26" s="9"/>
      <c r="LYO26" s="9"/>
      <c r="LYT26" s="9"/>
      <c r="LYY26" s="9"/>
      <c r="LZD26" s="9"/>
      <c r="LZI26" s="9"/>
      <c r="LZN26" s="9"/>
      <c r="LZS26" s="9"/>
      <c r="LZX26" s="9"/>
      <c r="MAC26" s="9"/>
      <c r="MAH26" s="9"/>
      <c r="MAM26" s="9"/>
      <c r="MAR26" s="9"/>
      <c r="MAW26" s="9"/>
      <c r="MBB26" s="9"/>
      <c r="MBG26" s="9"/>
      <c r="MBL26" s="9"/>
      <c r="MBQ26" s="9"/>
      <c r="MBV26" s="9"/>
      <c r="MCA26" s="9"/>
      <c r="MCF26" s="9"/>
      <c r="MCK26" s="9"/>
      <c r="MCP26" s="9"/>
      <c r="MCU26" s="9"/>
      <c r="MCZ26" s="9"/>
      <c r="MDE26" s="9"/>
      <c r="MDJ26" s="9"/>
      <c r="MDO26" s="9"/>
      <c r="MDT26" s="9"/>
      <c r="MDY26" s="9"/>
      <c r="MED26" s="9"/>
      <c r="MEI26" s="9"/>
      <c r="MEN26" s="9"/>
      <c r="MES26" s="9"/>
      <c r="MEX26" s="9"/>
      <c r="MFC26" s="9"/>
      <c r="MFH26" s="9"/>
      <c r="MFM26" s="9"/>
      <c r="MFR26" s="9"/>
      <c r="MFW26" s="9"/>
      <c r="MGB26" s="9"/>
      <c r="MGG26" s="9"/>
      <c r="MGL26" s="9"/>
      <c r="MGQ26" s="9"/>
      <c r="MGV26" s="9"/>
      <c r="MHA26" s="9"/>
      <c r="MHF26" s="9"/>
      <c r="MHK26" s="9"/>
      <c r="MHP26" s="9"/>
      <c r="MHU26" s="9"/>
      <c r="MHZ26" s="9"/>
      <c r="MIE26" s="9"/>
      <c r="MIJ26" s="9"/>
      <c r="MIO26" s="9"/>
      <c r="MIT26" s="9"/>
      <c r="MIY26" s="9"/>
      <c r="MJD26" s="9"/>
      <c r="MJI26" s="9"/>
      <c r="MJN26" s="9"/>
      <c r="MJS26" s="9"/>
      <c r="MJX26" s="9"/>
      <c r="MKC26" s="9"/>
      <c r="MKH26" s="9"/>
      <c r="MKM26" s="9"/>
      <c r="MKR26" s="9"/>
      <c r="MKW26" s="9"/>
      <c r="MLB26" s="9"/>
      <c r="MLG26" s="9"/>
      <c r="MLL26" s="9"/>
      <c r="MLQ26" s="9"/>
      <c r="MLV26" s="9"/>
      <c r="MMA26" s="9"/>
      <c r="MMF26" s="9"/>
      <c r="MMK26" s="9"/>
      <c r="MMP26" s="9"/>
      <c r="MMU26" s="9"/>
      <c r="MMZ26" s="9"/>
      <c r="MNE26" s="9"/>
      <c r="MNJ26" s="9"/>
      <c r="MNO26" s="9"/>
      <c r="MNT26" s="9"/>
      <c r="MNY26" s="9"/>
      <c r="MOD26" s="9"/>
      <c r="MOI26" s="9"/>
      <c r="MON26" s="9"/>
      <c r="MOS26" s="9"/>
      <c r="MOX26" s="9"/>
      <c r="MPC26" s="9"/>
      <c r="MPH26" s="9"/>
      <c r="MPM26" s="9"/>
      <c r="MPR26" s="9"/>
      <c r="MPW26" s="9"/>
      <c r="MQB26" s="9"/>
      <c r="MQG26" s="9"/>
      <c r="MQL26" s="9"/>
      <c r="MQQ26" s="9"/>
      <c r="MQV26" s="9"/>
      <c r="MRA26" s="9"/>
      <c r="MRF26" s="9"/>
      <c r="MRK26" s="9"/>
      <c r="MRP26" s="9"/>
      <c r="MRU26" s="9"/>
      <c r="MRZ26" s="9"/>
      <c r="MSE26" s="9"/>
      <c r="MSJ26" s="9"/>
      <c r="MSO26" s="9"/>
      <c r="MST26" s="9"/>
      <c r="MSY26" s="9"/>
      <c r="MTD26" s="9"/>
      <c r="MTI26" s="9"/>
      <c r="MTN26" s="9"/>
      <c r="MTS26" s="9"/>
      <c r="MTX26" s="9"/>
      <c r="MUC26" s="9"/>
      <c r="MUH26" s="9"/>
      <c r="MUM26" s="9"/>
      <c r="MUR26" s="9"/>
      <c r="MUW26" s="9"/>
      <c r="MVB26" s="9"/>
      <c r="MVG26" s="9"/>
      <c r="MVL26" s="9"/>
      <c r="MVQ26" s="9"/>
      <c r="MVV26" s="9"/>
      <c r="MWA26" s="9"/>
      <c r="MWF26" s="9"/>
      <c r="MWK26" s="9"/>
      <c r="MWP26" s="9"/>
      <c r="MWU26" s="9"/>
      <c r="MWZ26" s="9"/>
      <c r="MXE26" s="9"/>
      <c r="MXJ26" s="9"/>
      <c r="MXO26" s="9"/>
      <c r="MXT26" s="9"/>
      <c r="MXY26" s="9"/>
      <c r="MYD26" s="9"/>
      <c r="MYI26" s="9"/>
      <c r="MYN26" s="9"/>
      <c r="MYS26" s="9"/>
      <c r="MYX26" s="9"/>
      <c r="MZC26" s="9"/>
      <c r="MZH26" s="9"/>
      <c r="MZM26" s="9"/>
      <c r="MZR26" s="9"/>
      <c r="MZW26" s="9"/>
      <c r="NAB26" s="9"/>
      <c r="NAG26" s="9"/>
      <c r="NAL26" s="9"/>
      <c r="NAQ26" s="9"/>
      <c r="NAV26" s="9"/>
      <c r="NBA26" s="9"/>
      <c r="NBF26" s="9"/>
      <c r="NBK26" s="9"/>
      <c r="NBP26" s="9"/>
      <c r="NBU26" s="9"/>
      <c r="NBZ26" s="9"/>
      <c r="NCE26" s="9"/>
      <c r="NCJ26" s="9"/>
      <c r="NCO26" s="9"/>
      <c r="NCT26" s="9"/>
      <c r="NCY26" s="9"/>
      <c r="NDD26" s="9"/>
      <c r="NDI26" s="9"/>
      <c r="NDN26" s="9"/>
      <c r="NDS26" s="9"/>
      <c r="NDX26" s="9"/>
      <c r="NEC26" s="9"/>
      <c r="NEH26" s="9"/>
      <c r="NEM26" s="9"/>
      <c r="NER26" s="9"/>
      <c r="NEW26" s="9"/>
      <c r="NFB26" s="9"/>
      <c r="NFG26" s="9"/>
      <c r="NFL26" s="9"/>
      <c r="NFQ26" s="9"/>
      <c r="NFV26" s="9"/>
      <c r="NGA26" s="9"/>
      <c r="NGF26" s="9"/>
      <c r="NGK26" s="9"/>
      <c r="NGP26" s="9"/>
      <c r="NGU26" s="9"/>
      <c r="NGZ26" s="9"/>
      <c r="NHE26" s="9"/>
      <c r="NHJ26" s="9"/>
      <c r="NHO26" s="9"/>
      <c r="NHT26" s="9"/>
      <c r="NHY26" s="9"/>
      <c r="NID26" s="9"/>
      <c r="NII26" s="9"/>
      <c r="NIN26" s="9"/>
      <c r="NIS26" s="9"/>
      <c r="NIX26" s="9"/>
      <c r="NJC26" s="9"/>
      <c r="NJH26" s="9"/>
      <c r="NJM26" s="9"/>
      <c r="NJR26" s="9"/>
      <c r="NJW26" s="9"/>
      <c r="NKB26" s="9"/>
      <c r="NKG26" s="9"/>
      <c r="NKL26" s="9"/>
      <c r="NKQ26" s="9"/>
      <c r="NKV26" s="9"/>
      <c r="NLA26" s="9"/>
      <c r="NLF26" s="9"/>
      <c r="NLK26" s="9"/>
      <c r="NLP26" s="9"/>
      <c r="NLU26" s="9"/>
      <c r="NLZ26" s="9"/>
      <c r="NME26" s="9"/>
      <c r="NMJ26" s="9"/>
      <c r="NMO26" s="9"/>
      <c r="NMT26" s="9"/>
      <c r="NMY26" s="9"/>
      <c r="NND26" s="9"/>
      <c r="NNI26" s="9"/>
      <c r="NNN26" s="9"/>
      <c r="NNS26" s="9"/>
      <c r="NNX26" s="9"/>
      <c r="NOC26" s="9"/>
      <c r="NOH26" s="9"/>
      <c r="NOM26" s="9"/>
      <c r="NOR26" s="9"/>
      <c r="NOW26" s="9"/>
      <c r="NPB26" s="9"/>
      <c r="NPG26" s="9"/>
      <c r="NPL26" s="9"/>
      <c r="NPQ26" s="9"/>
      <c r="NPV26" s="9"/>
      <c r="NQA26" s="9"/>
      <c r="NQF26" s="9"/>
      <c r="NQK26" s="9"/>
      <c r="NQP26" s="9"/>
      <c r="NQU26" s="9"/>
      <c r="NQZ26" s="9"/>
      <c r="NRE26" s="9"/>
      <c r="NRJ26" s="9"/>
      <c r="NRO26" s="9"/>
      <c r="NRT26" s="9"/>
      <c r="NRY26" s="9"/>
      <c r="NSD26" s="9"/>
      <c r="NSI26" s="9"/>
      <c r="NSN26" s="9"/>
      <c r="NSS26" s="9"/>
      <c r="NSX26" s="9"/>
      <c r="NTC26" s="9"/>
      <c r="NTH26" s="9"/>
      <c r="NTM26" s="9"/>
      <c r="NTR26" s="9"/>
      <c r="NTW26" s="9"/>
      <c r="NUB26" s="9"/>
      <c r="NUG26" s="9"/>
      <c r="NUL26" s="9"/>
      <c r="NUQ26" s="9"/>
      <c r="NUV26" s="9"/>
      <c r="NVA26" s="9"/>
      <c r="NVF26" s="9"/>
      <c r="NVK26" s="9"/>
      <c r="NVP26" s="9"/>
      <c r="NVU26" s="9"/>
      <c r="NVZ26" s="9"/>
      <c r="NWE26" s="9"/>
      <c r="NWJ26" s="9"/>
      <c r="NWO26" s="9"/>
      <c r="NWT26" s="9"/>
      <c r="NWY26" s="9"/>
      <c r="NXD26" s="9"/>
      <c r="NXI26" s="9"/>
      <c r="NXN26" s="9"/>
      <c r="NXS26" s="9"/>
      <c r="NXX26" s="9"/>
      <c r="NYC26" s="9"/>
      <c r="NYH26" s="9"/>
      <c r="NYM26" s="9"/>
      <c r="NYR26" s="9"/>
      <c r="NYW26" s="9"/>
      <c r="NZB26" s="9"/>
      <c r="NZG26" s="9"/>
      <c r="NZL26" s="9"/>
      <c r="NZQ26" s="9"/>
      <c r="NZV26" s="9"/>
      <c r="OAA26" s="9"/>
      <c r="OAF26" s="9"/>
      <c r="OAK26" s="9"/>
      <c r="OAP26" s="9"/>
      <c r="OAU26" s="9"/>
      <c r="OAZ26" s="9"/>
      <c r="OBE26" s="9"/>
      <c r="OBJ26" s="9"/>
      <c r="OBO26" s="9"/>
      <c r="OBT26" s="9"/>
      <c r="OBY26" s="9"/>
      <c r="OCD26" s="9"/>
      <c r="OCI26" s="9"/>
      <c r="OCN26" s="9"/>
      <c r="OCS26" s="9"/>
      <c r="OCX26" s="9"/>
      <c r="ODC26" s="9"/>
      <c r="ODH26" s="9"/>
      <c r="ODM26" s="9"/>
      <c r="ODR26" s="9"/>
      <c r="ODW26" s="9"/>
      <c r="OEB26" s="9"/>
      <c r="OEG26" s="9"/>
      <c r="OEL26" s="9"/>
      <c r="OEQ26" s="9"/>
      <c r="OEV26" s="9"/>
      <c r="OFA26" s="9"/>
      <c r="OFF26" s="9"/>
      <c r="OFK26" s="9"/>
      <c r="OFP26" s="9"/>
      <c r="OFU26" s="9"/>
      <c r="OFZ26" s="9"/>
      <c r="OGE26" s="9"/>
      <c r="OGJ26" s="9"/>
      <c r="OGO26" s="9"/>
      <c r="OGT26" s="9"/>
      <c r="OGY26" s="9"/>
      <c r="OHD26" s="9"/>
      <c r="OHI26" s="9"/>
      <c r="OHN26" s="9"/>
      <c r="OHS26" s="9"/>
      <c r="OHX26" s="9"/>
      <c r="OIC26" s="9"/>
      <c r="OIH26" s="9"/>
      <c r="OIM26" s="9"/>
      <c r="OIR26" s="9"/>
      <c r="OIW26" s="9"/>
      <c r="OJB26" s="9"/>
      <c r="OJG26" s="9"/>
      <c r="OJL26" s="9"/>
      <c r="OJQ26" s="9"/>
      <c r="OJV26" s="9"/>
      <c r="OKA26" s="9"/>
      <c r="OKF26" s="9"/>
      <c r="OKK26" s="9"/>
      <c r="OKP26" s="9"/>
      <c r="OKU26" s="9"/>
      <c r="OKZ26" s="9"/>
      <c r="OLE26" s="9"/>
      <c r="OLJ26" s="9"/>
      <c r="OLO26" s="9"/>
      <c r="OLT26" s="9"/>
      <c r="OLY26" s="9"/>
      <c r="OMD26" s="9"/>
      <c r="OMI26" s="9"/>
      <c r="OMN26" s="9"/>
      <c r="OMS26" s="9"/>
      <c r="OMX26" s="9"/>
      <c r="ONC26" s="9"/>
      <c r="ONH26" s="9"/>
      <c r="ONM26" s="9"/>
      <c r="ONR26" s="9"/>
      <c r="ONW26" s="9"/>
      <c r="OOB26" s="9"/>
      <c r="OOG26" s="9"/>
      <c r="OOL26" s="9"/>
      <c r="OOQ26" s="9"/>
      <c r="OOV26" s="9"/>
      <c r="OPA26" s="9"/>
      <c r="OPF26" s="9"/>
      <c r="OPK26" s="9"/>
      <c r="OPP26" s="9"/>
      <c r="OPU26" s="9"/>
      <c r="OPZ26" s="9"/>
      <c r="OQE26" s="9"/>
      <c r="OQJ26" s="9"/>
      <c r="OQO26" s="9"/>
      <c r="OQT26" s="9"/>
      <c r="OQY26" s="9"/>
      <c r="ORD26" s="9"/>
      <c r="ORI26" s="9"/>
      <c r="ORN26" s="9"/>
      <c r="ORS26" s="9"/>
      <c r="ORX26" s="9"/>
      <c r="OSC26" s="9"/>
      <c r="OSH26" s="9"/>
      <c r="OSM26" s="9"/>
      <c r="OSR26" s="9"/>
      <c r="OSW26" s="9"/>
      <c r="OTB26" s="9"/>
      <c r="OTG26" s="9"/>
      <c r="OTL26" s="9"/>
      <c r="OTQ26" s="9"/>
      <c r="OTV26" s="9"/>
      <c r="OUA26" s="9"/>
      <c r="OUF26" s="9"/>
      <c r="OUK26" s="9"/>
      <c r="OUP26" s="9"/>
      <c r="OUU26" s="9"/>
      <c r="OUZ26" s="9"/>
      <c r="OVE26" s="9"/>
      <c r="OVJ26" s="9"/>
      <c r="OVO26" s="9"/>
      <c r="OVT26" s="9"/>
      <c r="OVY26" s="9"/>
      <c r="OWD26" s="9"/>
      <c r="OWI26" s="9"/>
      <c r="OWN26" s="9"/>
      <c r="OWS26" s="9"/>
      <c r="OWX26" s="9"/>
      <c r="OXC26" s="9"/>
      <c r="OXH26" s="9"/>
      <c r="OXM26" s="9"/>
      <c r="OXR26" s="9"/>
      <c r="OXW26" s="9"/>
      <c r="OYB26" s="9"/>
      <c r="OYG26" s="9"/>
      <c r="OYL26" s="9"/>
      <c r="OYQ26" s="9"/>
      <c r="OYV26" s="9"/>
      <c r="OZA26" s="9"/>
      <c r="OZF26" s="9"/>
      <c r="OZK26" s="9"/>
      <c r="OZP26" s="9"/>
      <c r="OZU26" s="9"/>
      <c r="OZZ26" s="9"/>
      <c r="PAE26" s="9"/>
      <c r="PAJ26" s="9"/>
      <c r="PAO26" s="9"/>
      <c r="PAT26" s="9"/>
      <c r="PAY26" s="9"/>
      <c r="PBD26" s="9"/>
      <c r="PBI26" s="9"/>
      <c r="PBN26" s="9"/>
      <c r="PBS26" s="9"/>
      <c r="PBX26" s="9"/>
      <c r="PCC26" s="9"/>
      <c r="PCH26" s="9"/>
      <c r="PCM26" s="9"/>
      <c r="PCR26" s="9"/>
      <c r="PCW26" s="9"/>
      <c r="PDB26" s="9"/>
      <c r="PDG26" s="9"/>
      <c r="PDL26" s="9"/>
      <c r="PDQ26" s="9"/>
      <c r="PDV26" s="9"/>
      <c r="PEA26" s="9"/>
      <c r="PEF26" s="9"/>
      <c r="PEK26" s="9"/>
      <c r="PEP26" s="9"/>
      <c r="PEU26" s="9"/>
      <c r="PEZ26" s="9"/>
      <c r="PFE26" s="9"/>
      <c r="PFJ26" s="9"/>
      <c r="PFO26" s="9"/>
      <c r="PFT26" s="9"/>
      <c r="PFY26" s="9"/>
      <c r="PGD26" s="9"/>
      <c r="PGI26" s="9"/>
      <c r="PGN26" s="9"/>
      <c r="PGS26" s="9"/>
      <c r="PGX26" s="9"/>
      <c r="PHC26" s="9"/>
      <c r="PHH26" s="9"/>
      <c r="PHM26" s="9"/>
      <c r="PHR26" s="9"/>
      <c r="PHW26" s="9"/>
      <c r="PIB26" s="9"/>
      <c r="PIG26" s="9"/>
      <c r="PIL26" s="9"/>
      <c r="PIQ26" s="9"/>
      <c r="PIV26" s="9"/>
      <c r="PJA26" s="9"/>
      <c r="PJF26" s="9"/>
      <c r="PJK26" s="9"/>
      <c r="PJP26" s="9"/>
      <c r="PJU26" s="9"/>
      <c r="PJZ26" s="9"/>
      <c r="PKE26" s="9"/>
      <c r="PKJ26" s="9"/>
      <c r="PKO26" s="9"/>
      <c r="PKT26" s="9"/>
      <c r="PKY26" s="9"/>
      <c r="PLD26" s="9"/>
      <c r="PLI26" s="9"/>
      <c r="PLN26" s="9"/>
      <c r="PLS26" s="9"/>
      <c r="PLX26" s="9"/>
      <c r="PMC26" s="9"/>
      <c r="PMH26" s="9"/>
      <c r="PMM26" s="9"/>
      <c r="PMR26" s="9"/>
      <c r="PMW26" s="9"/>
      <c r="PNB26" s="9"/>
      <c r="PNG26" s="9"/>
      <c r="PNL26" s="9"/>
      <c r="PNQ26" s="9"/>
      <c r="PNV26" s="9"/>
      <c r="POA26" s="9"/>
      <c r="POF26" s="9"/>
      <c r="POK26" s="9"/>
      <c r="POP26" s="9"/>
      <c r="POU26" s="9"/>
      <c r="POZ26" s="9"/>
      <c r="PPE26" s="9"/>
      <c r="PPJ26" s="9"/>
      <c r="PPO26" s="9"/>
      <c r="PPT26" s="9"/>
      <c r="PPY26" s="9"/>
      <c r="PQD26" s="9"/>
      <c r="PQI26" s="9"/>
      <c r="PQN26" s="9"/>
      <c r="PQS26" s="9"/>
      <c r="PQX26" s="9"/>
      <c r="PRC26" s="9"/>
      <c r="PRH26" s="9"/>
      <c r="PRM26" s="9"/>
      <c r="PRR26" s="9"/>
      <c r="PRW26" s="9"/>
      <c r="PSB26" s="9"/>
      <c r="PSG26" s="9"/>
      <c r="PSL26" s="9"/>
      <c r="PSQ26" s="9"/>
      <c r="PSV26" s="9"/>
      <c r="PTA26" s="9"/>
      <c r="PTF26" s="9"/>
      <c r="PTK26" s="9"/>
      <c r="PTP26" s="9"/>
      <c r="PTU26" s="9"/>
      <c r="PTZ26" s="9"/>
      <c r="PUE26" s="9"/>
      <c r="PUJ26" s="9"/>
      <c r="PUO26" s="9"/>
      <c r="PUT26" s="9"/>
      <c r="PUY26" s="9"/>
      <c r="PVD26" s="9"/>
      <c r="PVI26" s="9"/>
      <c r="PVN26" s="9"/>
      <c r="PVS26" s="9"/>
      <c r="PVX26" s="9"/>
      <c r="PWC26" s="9"/>
      <c r="PWH26" s="9"/>
      <c r="PWM26" s="9"/>
      <c r="PWR26" s="9"/>
      <c r="PWW26" s="9"/>
      <c r="PXB26" s="9"/>
      <c r="PXG26" s="9"/>
      <c r="PXL26" s="9"/>
      <c r="PXQ26" s="9"/>
      <c r="PXV26" s="9"/>
      <c r="PYA26" s="9"/>
      <c r="PYF26" s="9"/>
      <c r="PYK26" s="9"/>
      <c r="PYP26" s="9"/>
      <c r="PYU26" s="9"/>
      <c r="PYZ26" s="9"/>
      <c r="PZE26" s="9"/>
      <c r="PZJ26" s="9"/>
      <c r="PZO26" s="9"/>
      <c r="PZT26" s="9"/>
      <c r="PZY26" s="9"/>
      <c r="QAD26" s="9"/>
      <c r="QAI26" s="9"/>
      <c r="QAN26" s="9"/>
      <c r="QAS26" s="9"/>
      <c r="QAX26" s="9"/>
      <c r="QBC26" s="9"/>
      <c r="QBH26" s="9"/>
      <c r="QBM26" s="9"/>
      <c r="QBR26" s="9"/>
      <c r="QBW26" s="9"/>
      <c r="QCB26" s="9"/>
      <c r="QCG26" s="9"/>
      <c r="QCL26" s="9"/>
      <c r="QCQ26" s="9"/>
      <c r="QCV26" s="9"/>
      <c r="QDA26" s="9"/>
      <c r="QDF26" s="9"/>
      <c r="QDK26" s="9"/>
      <c r="QDP26" s="9"/>
      <c r="QDU26" s="9"/>
      <c r="QDZ26" s="9"/>
      <c r="QEE26" s="9"/>
      <c r="QEJ26" s="9"/>
      <c r="QEO26" s="9"/>
      <c r="QET26" s="9"/>
      <c r="QEY26" s="9"/>
      <c r="QFD26" s="9"/>
      <c r="QFI26" s="9"/>
      <c r="QFN26" s="9"/>
      <c r="QFS26" s="9"/>
      <c r="QFX26" s="9"/>
      <c r="QGC26" s="9"/>
      <c r="QGH26" s="9"/>
      <c r="QGM26" s="9"/>
      <c r="QGR26" s="9"/>
      <c r="QGW26" s="9"/>
      <c r="QHB26" s="9"/>
      <c r="QHG26" s="9"/>
      <c r="QHL26" s="9"/>
      <c r="QHQ26" s="9"/>
      <c r="QHV26" s="9"/>
      <c r="QIA26" s="9"/>
      <c r="QIF26" s="9"/>
      <c r="QIK26" s="9"/>
      <c r="QIP26" s="9"/>
      <c r="QIU26" s="9"/>
      <c r="QIZ26" s="9"/>
      <c r="QJE26" s="9"/>
      <c r="QJJ26" s="9"/>
      <c r="QJO26" s="9"/>
      <c r="QJT26" s="9"/>
      <c r="QJY26" s="9"/>
      <c r="QKD26" s="9"/>
      <c r="QKI26" s="9"/>
      <c r="QKN26" s="9"/>
      <c r="QKS26" s="9"/>
      <c r="QKX26" s="9"/>
      <c r="QLC26" s="9"/>
      <c r="QLH26" s="9"/>
      <c r="QLM26" s="9"/>
      <c r="QLR26" s="9"/>
      <c r="QLW26" s="9"/>
      <c r="QMB26" s="9"/>
      <c r="QMG26" s="9"/>
      <c r="QML26" s="9"/>
      <c r="QMQ26" s="9"/>
      <c r="QMV26" s="9"/>
      <c r="QNA26" s="9"/>
      <c r="QNF26" s="9"/>
      <c r="QNK26" s="9"/>
      <c r="QNP26" s="9"/>
      <c r="QNU26" s="9"/>
      <c r="QNZ26" s="9"/>
      <c r="QOE26" s="9"/>
      <c r="QOJ26" s="9"/>
      <c r="QOO26" s="9"/>
      <c r="QOT26" s="9"/>
      <c r="QOY26" s="9"/>
      <c r="QPD26" s="9"/>
      <c r="QPI26" s="9"/>
      <c r="QPN26" s="9"/>
      <c r="QPS26" s="9"/>
      <c r="QPX26" s="9"/>
      <c r="QQC26" s="9"/>
      <c r="QQH26" s="9"/>
      <c r="QQM26" s="9"/>
      <c r="QQR26" s="9"/>
      <c r="QQW26" s="9"/>
      <c r="QRB26" s="9"/>
      <c r="QRG26" s="9"/>
      <c r="QRL26" s="9"/>
      <c r="QRQ26" s="9"/>
      <c r="QRV26" s="9"/>
      <c r="QSA26" s="9"/>
      <c r="QSF26" s="9"/>
      <c r="QSK26" s="9"/>
      <c r="QSP26" s="9"/>
      <c r="QSU26" s="9"/>
      <c r="QSZ26" s="9"/>
      <c r="QTE26" s="9"/>
      <c r="QTJ26" s="9"/>
      <c r="QTO26" s="9"/>
      <c r="QTT26" s="9"/>
      <c r="QTY26" s="9"/>
      <c r="QUD26" s="9"/>
      <c r="QUI26" s="9"/>
      <c r="QUN26" s="9"/>
      <c r="QUS26" s="9"/>
      <c r="QUX26" s="9"/>
      <c r="QVC26" s="9"/>
      <c r="QVH26" s="9"/>
      <c r="QVM26" s="9"/>
      <c r="QVR26" s="9"/>
      <c r="QVW26" s="9"/>
      <c r="QWB26" s="9"/>
      <c r="QWG26" s="9"/>
      <c r="QWL26" s="9"/>
      <c r="QWQ26" s="9"/>
      <c r="QWV26" s="9"/>
      <c r="QXA26" s="9"/>
      <c r="QXF26" s="9"/>
      <c r="QXK26" s="9"/>
      <c r="QXP26" s="9"/>
      <c r="QXU26" s="9"/>
      <c r="QXZ26" s="9"/>
      <c r="QYE26" s="9"/>
      <c r="QYJ26" s="9"/>
      <c r="QYO26" s="9"/>
      <c r="QYT26" s="9"/>
      <c r="QYY26" s="9"/>
      <c r="QZD26" s="9"/>
      <c r="QZI26" s="9"/>
      <c r="QZN26" s="9"/>
      <c r="QZS26" s="9"/>
      <c r="QZX26" s="9"/>
      <c r="RAC26" s="9"/>
      <c r="RAH26" s="9"/>
      <c r="RAM26" s="9"/>
      <c r="RAR26" s="9"/>
      <c r="RAW26" s="9"/>
      <c r="RBB26" s="9"/>
      <c r="RBG26" s="9"/>
      <c r="RBL26" s="9"/>
      <c r="RBQ26" s="9"/>
      <c r="RBV26" s="9"/>
      <c r="RCA26" s="9"/>
      <c r="RCF26" s="9"/>
      <c r="RCK26" s="9"/>
      <c r="RCP26" s="9"/>
      <c r="RCU26" s="9"/>
      <c r="RCZ26" s="9"/>
      <c r="RDE26" s="9"/>
      <c r="RDJ26" s="9"/>
      <c r="RDO26" s="9"/>
      <c r="RDT26" s="9"/>
      <c r="RDY26" s="9"/>
      <c r="RED26" s="9"/>
      <c r="REI26" s="9"/>
      <c r="REN26" s="9"/>
      <c r="RES26" s="9"/>
      <c r="REX26" s="9"/>
      <c r="RFC26" s="9"/>
      <c r="RFH26" s="9"/>
      <c r="RFM26" s="9"/>
      <c r="RFR26" s="9"/>
      <c r="RFW26" s="9"/>
      <c r="RGB26" s="9"/>
      <c r="RGG26" s="9"/>
      <c r="RGL26" s="9"/>
      <c r="RGQ26" s="9"/>
      <c r="RGV26" s="9"/>
      <c r="RHA26" s="9"/>
      <c r="RHF26" s="9"/>
      <c r="RHK26" s="9"/>
      <c r="RHP26" s="9"/>
      <c r="RHU26" s="9"/>
      <c r="RHZ26" s="9"/>
      <c r="RIE26" s="9"/>
      <c r="RIJ26" s="9"/>
      <c r="RIO26" s="9"/>
      <c r="RIT26" s="9"/>
      <c r="RIY26" s="9"/>
      <c r="RJD26" s="9"/>
      <c r="RJI26" s="9"/>
      <c r="RJN26" s="9"/>
      <c r="RJS26" s="9"/>
      <c r="RJX26" s="9"/>
      <c r="RKC26" s="9"/>
      <c r="RKH26" s="9"/>
      <c r="RKM26" s="9"/>
      <c r="RKR26" s="9"/>
      <c r="RKW26" s="9"/>
      <c r="RLB26" s="9"/>
      <c r="RLG26" s="9"/>
      <c r="RLL26" s="9"/>
      <c r="RLQ26" s="9"/>
      <c r="RLV26" s="9"/>
      <c r="RMA26" s="9"/>
      <c r="RMF26" s="9"/>
      <c r="RMK26" s="9"/>
      <c r="RMP26" s="9"/>
      <c r="RMU26" s="9"/>
      <c r="RMZ26" s="9"/>
      <c r="RNE26" s="9"/>
      <c r="RNJ26" s="9"/>
      <c r="RNO26" s="9"/>
      <c r="RNT26" s="9"/>
      <c r="RNY26" s="9"/>
      <c r="ROD26" s="9"/>
      <c r="ROI26" s="9"/>
      <c r="RON26" s="9"/>
      <c r="ROS26" s="9"/>
      <c r="ROX26" s="9"/>
      <c r="RPC26" s="9"/>
      <c r="RPH26" s="9"/>
      <c r="RPM26" s="9"/>
      <c r="RPR26" s="9"/>
      <c r="RPW26" s="9"/>
      <c r="RQB26" s="9"/>
      <c r="RQG26" s="9"/>
      <c r="RQL26" s="9"/>
      <c r="RQQ26" s="9"/>
      <c r="RQV26" s="9"/>
      <c r="RRA26" s="9"/>
      <c r="RRF26" s="9"/>
      <c r="RRK26" s="9"/>
      <c r="RRP26" s="9"/>
      <c r="RRU26" s="9"/>
      <c r="RRZ26" s="9"/>
      <c r="RSE26" s="9"/>
      <c r="RSJ26" s="9"/>
      <c r="RSO26" s="9"/>
      <c r="RST26" s="9"/>
      <c r="RSY26" s="9"/>
      <c r="RTD26" s="9"/>
      <c r="RTI26" s="9"/>
      <c r="RTN26" s="9"/>
      <c r="RTS26" s="9"/>
      <c r="RTX26" s="9"/>
      <c r="RUC26" s="9"/>
      <c r="RUH26" s="9"/>
      <c r="RUM26" s="9"/>
      <c r="RUR26" s="9"/>
      <c r="RUW26" s="9"/>
      <c r="RVB26" s="9"/>
      <c r="RVG26" s="9"/>
      <c r="RVL26" s="9"/>
      <c r="RVQ26" s="9"/>
      <c r="RVV26" s="9"/>
      <c r="RWA26" s="9"/>
      <c r="RWF26" s="9"/>
      <c r="RWK26" s="9"/>
      <c r="RWP26" s="9"/>
      <c r="RWU26" s="9"/>
      <c r="RWZ26" s="9"/>
      <c r="RXE26" s="9"/>
      <c r="RXJ26" s="9"/>
      <c r="RXO26" s="9"/>
      <c r="RXT26" s="9"/>
      <c r="RXY26" s="9"/>
      <c r="RYD26" s="9"/>
      <c r="RYI26" s="9"/>
      <c r="RYN26" s="9"/>
      <c r="RYS26" s="9"/>
      <c r="RYX26" s="9"/>
      <c r="RZC26" s="9"/>
      <c r="RZH26" s="9"/>
      <c r="RZM26" s="9"/>
      <c r="RZR26" s="9"/>
      <c r="RZW26" s="9"/>
      <c r="SAB26" s="9"/>
      <c r="SAG26" s="9"/>
      <c r="SAL26" s="9"/>
      <c r="SAQ26" s="9"/>
      <c r="SAV26" s="9"/>
      <c r="SBA26" s="9"/>
      <c r="SBF26" s="9"/>
      <c r="SBK26" s="9"/>
      <c r="SBP26" s="9"/>
      <c r="SBU26" s="9"/>
      <c r="SBZ26" s="9"/>
      <c r="SCE26" s="9"/>
      <c r="SCJ26" s="9"/>
      <c r="SCO26" s="9"/>
      <c r="SCT26" s="9"/>
      <c r="SCY26" s="9"/>
      <c r="SDD26" s="9"/>
      <c r="SDI26" s="9"/>
      <c r="SDN26" s="9"/>
      <c r="SDS26" s="9"/>
      <c r="SDX26" s="9"/>
      <c r="SEC26" s="9"/>
      <c r="SEH26" s="9"/>
      <c r="SEM26" s="9"/>
      <c r="SER26" s="9"/>
      <c r="SEW26" s="9"/>
      <c r="SFB26" s="9"/>
      <c r="SFG26" s="9"/>
      <c r="SFL26" s="9"/>
      <c r="SFQ26" s="9"/>
      <c r="SFV26" s="9"/>
      <c r="SGA26" s="9"/>
      <c r="SGF26" s="9"/>
      <c r="SGK26" s="9"/>
      <c r="SGP26" s="9"/>
      <c r="SGU26" s="9"/>
      <c r="SGZ26" s="9"/>
      <c r="SHE26" s="9"/>
      <c r="SHJ26" s="9"/>
      <c r="SHO26" s="9"/>
      <c r="SHT26" s="9"/>
      <c r="SHY26" s="9"/>
      <c r="SID26" s="9"/>
      <c r="SII26" s="9"/>
      <c r="SIN26" s="9"/>
      <c r="SIS26" s="9"/>
      <c r="SIX26" s="9"/>
      <c r="SJC26" s="9"/>
      <c r="SJH26" s="9"/>
      <c r="SJM26" s="9"/>
      <c r="SJR26" s="9"/>
      <c r="SJW26" s="9"/>
      <c r="SKB26" s="9"/>
      <c r="SKG26" s="9"/>
      <c r="SKL26" s="9"/>
      <c r="SKQ26" s="9"/>
      <c r="SKV26" s="9"/>
      <c r="SLA26" s="9"/>
      <c r="SLF26" s="9"/>
      <c r="SLK26" s="9"/>
      <c r="SLP26" s="9"/>
      <c r="SLU26" s="9"/>
      <c r="SLZ26" s="9"/>
      <c r="SME26" s="9"/>
      <c r="SMJ26" s="9"/>
      <c r="SMO26" s="9"/>
      <c r="SMT26" s="9"/>
      <c r="SMY26" s="9"/>
      <c r="SND26" s="9"/>
      <c r="SNI26" s="9"/>
      <c r="SNN26" s="9"/>
      <c r="SNS26" s="9"/>
      <c r="SNX26" s="9"/>
      <c r="SOC26" s="9"/>
      <c r="SOH26" s="9"/>
      <c r="SOM26" s="9"/>
      <c r="SOR26" s="9"/>
      <c r="SOW26" s="9"/>
      <c r="SPB26" s="9"/>
      <c r="SPG26" s="9"/>
      <c r="SPL26" s="9"/>
      <c r="SPQ26" s="9"/>
      <c r="SPV26" s="9"/>
      <c r="SQA26" s="9"/>
      <c r="SQF26" s="9"/>
      <c r="SQK26" s="9"/>
      <c r="SQP26" s="9"/>
      <c r="SQU26" s="9"/>
      <c r="SQZ26" s="9"/>
      <c r="SRE26" s="9"/>
      <c r="SRJ26" s="9"/>
      <c r="SRO26" s="9"/>
      <c r="SRT26" s="9"/>
      <c r="SRY26" s="9"/>
      <c r="SSD26" s="9"/>
      <c r="SSI26" s="9"/>
      <c r="SSN26" s="9"/>
      <c r="SSS26" s="9"/>
      <c r="SSX26" s="9"/>
      <c r="STC26" s="9"/>
      <c r="STH26" s="9"/>
      <c r="STM26" s="9"/>
      <c r="STR26" s="9"/>
      <c r="STW26" s="9"/>
      <c r="SUB26" s="9"/>
      <c r="SUG26" s="9"/>
      <c r="SUL26" s="9"/>
      <c r="SUQ26" s="9"/>
      <c r="SUV26" s="9"/>
      <c r="SVA26" s="9"/>
      <c r="SVF26" s="9"/>
      <c r="SVK26" s="9"/>
      <c r="SVP26" s="9"/>
      <c r="SVU26" s="9"/>
      <c r="SVZ26" s="9"/>
      <c r="SWE26" s="9"/>
      <c r="SWJ26" s="9"/>
      <c r="SWO26" s="9"/>
      <c r="SWT26" s="9"/>
      <c r="SWY26" s="9"/>
      <c r="SXD26" s="9"/>
      <c r="SXI26" s="9"/>
      <c r="SXN26" s="9"/>
      <c r="SXS26" s="9"/>
      <c r="SXX26" s="9"/>
      <c r="SYC26" s="9"/>
      <c r="SYH26" s="9"/>
      <c r="SYM26" s="9"/>
      <c r="SYR26" s="9"/>
      <c r="SYW26" s="9"/>
      <c r="SZB26" s="9"/>
      <c r="SZG26" s="9"/>
      <c r="SZL26" s="9"/>
      <c r="SZQ26" s="9"/>
      <c r="SZV26" s="9"/>
      <c r="TAA26" s="9"/>
      <c r="TAF26" s="9"/>
      <c r="TAK26" s="9"/>
      <c r="TAP26" s="9"/>
      <c r="TAU26" s="9"/>
      <c r="TAZ26" s="9"/>
      <c r="TBE26" s="9"/>
      <c r="TBJ26" s="9"/>
      <c r="TBO26" s="9"/>
      <c r="TBT26" s="9"/>
      <c r="TBY26" s="9"/>
      <c r="TCD26" s="9"/>
      <c r="TCI26" s="9"/>
      <c r="TCN26" s="9"/>
      <c r="TCS26" s="9"/>
      <c r="TCX26" s="9"/>
      <c r="TDC26" s="9"/>
      <c r="TDH26" s="9"/>
      <c r="TDM26" s="9"/>
      <c r="TDR26" s="9"/>
      <c r="TDW26" s="9"/>
      <c r="TEB26" s="9"/>
      <c r="TEG26" s="9"/>
      <c r="TEL26" s="9"/>
      <c r="TEQ26" s="9"/>
      <c r="TEV26" s="9"/>
      <c r="TFA26" s="9"/>
      <c r="TFF26" s="9"/>
      <c r="TFK26" s="9"/>
      <c r="TFP26" s="9"/>
      <c r="TFU26" s="9"/>
      <c r="TFZ26" s="9"/>
      <c r="TGE26" s="9"/>
      <c r="TGJ26" s="9"/>
      <c r="TGO26" s="9"/>
      <c r="TGT26" s="9"/>
      <c r="TGY26" s="9"/>
      <c r="THD26" s="9"/>
      <c r="THI26" s="9"/>
      <c r="THN26" s="9"/>
      <c r="THS26" s="9"/>
      <c r="THX26" s="9"/>
      <c r="TIC26" s="9"/>
      <c r="TIH26" s="9"/>
      <c r="TIM26" s="9"/>
      <c r="TIR26" s="9"/>
      <c r="TIW26" s="9"/>
      <c r="TJB26" s="9"/>
      <c r="TJG26" s="9"/>
      <c r="TJL26" s="9"/>
      <c r="TJQ26" s="9"/>
      <c r="TJV26" s="9"/>
      <c r="TKA26" s="9"/>
      <c r="TKF26" s="9"/>
      <c r="TKK26" s="9"/>
      <c r="TKP26" s="9"/>
      <c r="TKU26" s="9"/>
      <c r="TKZ26" s="9"/>
      <c r="TLE26" s="9"/>
      <c r="TLJ26" s="9"/>
      <c r="TLO26" s="9"/>
      <c r="TLT26" s="9"/>
      <c r="TLY26" s="9"/>
      <c r="TMD26" s="9"/>
      <c r="TMI26" s="9"/>
      <c r="TMN26" s="9"/>
      <c r="TMS26" s="9"/>
      <c r="TMX26" s="9"/>
      <c r="TNC26" s="9"/>
      <c r="TNH26" s="9"/>
      <c r="TNM26" s="9"/>
      <c r="TNR26" s="9"/>
      <c r="TNW26" s="9"/>
      <c r="TOB26" s="9"/>
      <c r="TOG26" s="9"/>
      <c r="TOL26" s="9"/>
      <c r="TOQ26" s="9"/>
      <c r="TOV26" s="9"/>
      <c r="TPA26" s="9"/>
      <c r="TPF26" s="9"/>
      <c r="TPK26" s="9"/>
      <c r="TPP26" s="9"/>
      <c r="TPU26" s="9"/>
      <c r="TPZ26" s="9"/>
      <c r="TQE26" s="9"/>
      <c r="TQJ26" s="9"/>
      <c r="TQO26" s="9"/>
      <c r="TQT26" s="9"/>
      <c r="TQY26" s="9"/>
      <c r="TRD26" s="9"/>
      <c r="TRI26" s="9"/>
      <c r="TRN26" s="9"/>
      <c r="TRS26" s="9"/>
      <c r="TRX26" s="9"/>
      <c r="TSC26" s="9"/>
      <c r="TSH26" s="9"/>
      <c r="TSM26" s="9"/>
      <c r="TSR26" s="9"/>
      <c r="TSW26" s="9"/>
      <c r="TTB26" s="9"/>
      <c r="TTG26" s="9"/>
      <c r="TTL26" s="9"/>
      <c r="TTQ26" s="9"/>
      <c r="TTV26" s="9"/>
      <c r="TUA26" s="9"/>
      <c r="TUF26" s="9"/>
      <c r="TUK26" s="9"/>
      <c r="TUP26" s="9"/>
      <c r="TUU26" s="9"/>
      <c r="TUZ26" s="9"/>
      <c r="TVE26" s="9"/>
      <c r="TVJ26" s="9"/>
      <c r="TVO26" s="9"/>
      <c r="TVT26" s="9"/>
      <c r="TVY26" s="9"/>
      <c r="TWD26" s="9"/>
      <c r="TWI26" s="9"/>
      <c r="TWN26" s="9"/>
      <c r="TWS26" s="9"/>
      <c r="TWX26" s="9"/>
      <c r="TXC26" s="9"/>
      <c r="TXH26" s="9"/>
      <c r="TXM26" s="9"/>
      <c r="TXR26" s="9"/>
      <c r="TXW26" s="9"/>
      <c r="TYB26" s="9"/>
      <c r="TYG26" s="9"/>
      <c r="TYL26" s="9"/>
      <c r="TYQ26" s="9"/>
      <c r="TYV26" s="9"/>
      <c r="TZA26" s="9"/>
      <c r="TZF26" s="9"/>
      <c r="TZK26" s="9"/>
      <c r="TZP26" s="9"/>
      <c r="TZU26" s="9"/>
      <c r="TZZ26" s="9"/>
      <c r="UAE26" s="9"/>
      <c r="UAJ26" s="9"/>
      <c r="UAO26" s="9"/>
      <c r="UAT26" s="9"/>
      <c r="UAY26" s="9"/>
      <c r="UBD26" s="9"/>
      <c r="UBI26" s="9"/>
      <c r="UBN26" s="9"/>
      <c r="UBS26" s="9"/>
      <c r="UBX26" s="9"/>
      <c r="UCC26" s="9"/>
      <c r="UCH26" s="9"/>
      <c r="UCM26" s="9"/>
      <c r="UCR26" s="9"/>
      <c r="UCW26" s="9"/>
      <c r="UDB26" s="9"/>
      <c r="UDG26" s="9"/>
      <c r="UDL26" s="9"/>
      <c r="UDQ26" s="9"/>
      <c r="UDV26" s="9"/>
      <c r="UEA26" s="9"/>
      <c r="UEF26" s="9"/>
      <c r="UEK26" s="9"/>
      <c r="UEP26" s="9"/>
      <c r="UEU26" s="9"/>
      <c r="UEZ26" s="9"/>
      <c r="UFE26" s="9"/>
      <c r="UFJ26" s="9"/>
      <c r="UFO26" s="9"/>
      <c r="UFT26" s="9"/>
      <c r="UFY26" s="9"/>
      <c r="UGD26" s="9"/>
      <c r="UGI26" s="9"/>
      <c r="UGN26" s="9"/>
      <c r="UGS26" s="9"/>
      <c r="UGX26" s="9"/>
      <c r="UHC26" s="9"/>
      <c r="UHH26" s="9"/>
      <c r="UHM26" s="9"/>
      <c r="UHR26" s="9"/>
      <c r="UHW26" s="9"/>
      <c r="UIB26" s="9"/>
      <c r="UIG26" s="9"/>
      <c r="UIL26" s="9"/>
      <c r="UIQ26" s="9"/>
      <c r="UIV26" s="9"/>
      <c r="UJA26" s="9"/>
      <c r="UJF26" s="9"/>
      <c r="UJK26" s="9"/>
      <c r="UJP26" s="9"/>
      <c r="UJU26" s="9"/>
      <c r="UJZ26" s="9"/>
      <c r="UKE26" s="9"/>
      <c r="UKJ26" s="9"/>
      <c r="UKO26" s="9"/>
      <c r="UKT26" s="9"/>
      <c r="UKY26" s="9"/>
      <c r="ULD26" s="9"/>
      <c r="ULI26" s="9"/>
      <c r="ULN26" s="9"/>
      <c r="ULS26" s="9"/>
      <c r="ULX26" s="9"/>
      <c r="UMC26" s="9"/>
      <c r="UMH26" s="9"/>
      <c r="UMM26" s="9"/>
      <c r="UMR26" s="9"/>
      <c r="UMW26" s="9"/>
      <c r="UNB26" s="9"/>
      <c r="UNG26" s="9"/>
      <c r="UNL26" s="9"/>
      <c r="UNQ26" s="9"/>
      <c r="UNV26" s="9"/>
      <c r="UOA26" s="9"/>
      <c r="UOF26" s="9"/>
      <c r="UOK26" s="9"/>
      <c r="UOP26" s="9"/>
      <c r="UOU26" s="9"/>
      <c r="UOZ26" s="9"/>
      <c r="UPE26" s="9"/>
      <c r="UPJ26" s="9"/>
      <c r="UPO26" s="9"/>
      <c r="UPT26" s="9"/>
      <c r="UPY26" s="9"/>
      <c r="UQD26" s="9"/>
      <c r="UQI26" s="9"/>
      <c r="UQN26" s="9"/>
      <c r="UQS26" s="9"/>
      <c r="UQX26" s="9"/>
      <c r="URC26" s="9"/>
      <c r="URH26" s="9"/>
      <c r="URM26" s="9"/>
      <c r="URR26" s="9"/>
      <c r="URW26" s="9"/>
      <c r="USB26" s="9"/>
      <c r="USG26" s="9"/>
      <c r="USL26" s="9"/>
      <c r="USQ26" s="9"/>
      <c r="USV26" s="9"/>
      <c r="UTA26" s="9"/>
      <c r="UTF26" s="9"/>
      <c r="UTK26" s="9"/>
      <c r="UTP26" s="9"/>
      <c r="UTU26" s="9"/>
      <c r="UTZ26" s="9"/>
      <c r="UUE26" s="9"/>
      <c r="UUJ26" s="9"/>
      <c r="UUO26" s="9"/>
      <c r="UUT26" s="9"/>
      <c r="UUY26" s="9"/>
      <c r="UVD26" s="9"/>
      <c r="UVI26" s="9"/>
      <c r="UVN26" s="9"/>
      <c r="UVS26" s="9"/>
      <c r="UVX26" s="9"/>
      <c r="UWC26" s="9"/>
      <c r="UWH26" s="9"/>
      <c r="UWM26" s="9"/>
      <c r="UWR26" s="9"/>
      <c r="UWW26" s="9"/>
      <c r="UXB26" s="9"/>
      <c r="UXG26" s="9"/>
      <c r="UXL26" s="9"/>
      <c r="UXQ26" s="9"/>
      <c r="UXV26" s="9"/>
      <c r="UYA26" s="9"/>
      <c r="UYF26" s="9"/>
      <c r="UYK26" s="9"/>
      <c r="UYP26" s="9"/>
      <c r="UYU26" s="9"/>
      <c r="UYZ26" s="9"/>
      <c r="UZE26" s="9"/>
      <c r="UZJ26" s="9"/>
      <c r="UZO26" s="9"/>
      <c r="UZT26" s="9"/>
      <c r="UZY26" s="9"/>
      <c r="VAD26" s="9"/>
      <c r="VAI26" s="9"/>
      <c r="VAN26" s="9"/>
      <c r="VAS26" s="9"/>
      <c r="VAX26" s="9"/>
      <c r="VBC26" s="9"/>
      <c r="VBH26" s="9"/>
      <c r="VBM26" s="9"/>
      <c r="VBR26" s="9"/>
      <c r="VBW26" s="9"/>
      <c r="VCB26" s="9"/>
      <c r="VCG26" s="9"/>
      <c r="VCL26" s="9"/>
      <c r="VCQ26" s="9"/>
      <c r="VCV26" s="9"/>
      <c r="VDA26" s="9"/>
      <c r="VDF26" s="9"/>
      <c r="VDK26" s="9"/>
      <c r="VDP26" s="9"/>
      <c r="VDU26" s="9"/>
      <c r="VDZ26" s="9"/>
      <c r="VEE26" s="9"/>
      <c r="VEJ26" s="9"/>
      <c r="VEO26" s="9"/>
      <c r="VET26" s="9"/>
      <c r="VEY26" s="9"/>
      <c r="VFD26" s="9"/>
      <c r="VFI26" s="9"/>
      <c r="VFN26" s="9"/>
      <c r="VFS26" s="9"/>
      <c r="VFX26" s="9"/>
      <c r="VGC26" s="9"/>
      <c r="VGH26" s="9"/>
      <c r="VGM26" s="9"/>
      <c r="VGR26" s="9"/>
      <c r="VGW26" s="9"/>
      <c r="VHB26" s="9"/>
      <c r="VHG26" s="9"/>
      <c r="VHL26" s="9"/>
      <c r="VHQ26" s="9"/>
      <c r="VHV26" s="9"/>
      <c r="VIA26" s="9"/>
      <c r="VIF26" s="9"/>
      <c r="VIK26" s="9"/>
      <c r="VIP26" s="9"/>
      <c r="VIU26" s="9"/>
      <c r="VIZ26" s="9"/>
      <c r="VJE26" s="9"/>
      <c r="VJJ26" s="9"/>
      <c r="VJO26" s="9"/>
      <c r="VJT26" s="9"/>
      <c r="VJY26" s="9"/>
      <c r="VKD26" s="9"/>
      <c r="VKI26" s="9"/>
      <c r="VKN26" s="9"/>
      <c r="VKS26" s="9"/>
      <c r="VKX26" s="9"/>
      <c r="VLC26" s="9"/>
      <c r="VLH26" s="9"/>
      <c r="VLM26" s="9"/>
      <c r="VLR26" s="9"/>
      <c r="VLW26" s="9"/>
      <c r="VMB26" s="9"/>
      <c r="VMG26" s="9"/>
      <c r="VML26" s="9"/>
      <c r="VMQ26" s="9"/>
      <c r="VMV26" s="9"/>
      <c r="VNA26" s="9"/>
      <c r="VNF26" s="9"/>
      <c r="VNK26" s="9"/>
      <c r="VNP26" s="9"/>
      <c r="VNU26" s="9"/>
      <c r="VNZ26" s="9"/>
      <c r="VOE26" s="9"/>
      <c r="VOJ26" s="9"/>
      <c r="VOO26" s="9"/>
      <c r="VOT26" s="9"/>
      <c r="VOY26" s="9"/>
      <c r="VPD26" s="9"/>
      <c r="VPI26" s="9"/>
      <c r="VPN26" s="9"/>
      <c r="VPS26" s="9"/>
      <c r="VPX26" s="9"/>
      <c r="VQC26" s="9"/>
      <c r="VQH26" s="9"/>
      <c r="VQM26" s="9"/>
      <c r="VQR26" s="9"/>
      <c r="VQW26" s="9"/>
      <c r="VRB26" s="9"/>
      <c r="VRG26" s="9"/>
      <c r="VRL26" s="9"/>
      <c r="VRQ26" s="9"/>
      <c r="VRV26" s="9"/>
      <c r="VSA26" s="9"/>
      <c r="VSF26" s="9"/>
      <c r="VSK26" s="9"/>
      <c r="VSP26" s="9"/>
      <c r="VSU26" s="9"/>
      <c r="VSZ26" s="9"/>
      <c r="VTE26" s="9"/>
      <c r="VTJ26" s="9"/>
      <c r="VTO26" s="9"/>
      <c r="VTT26" s="9"/>
      <c r="VTY26" s="9"/>
      <c r="VUD26" s="9"/>
      <c r="VUI26" s="9"/>
      <c r="VUN26" s="9"/>
      <c r="VUS26" s="9"/>
      <c r="VUX26" s="9"/>
      <c r="VVC26" s="9"/>
      <c r="VVH26" s="9"/>
      <c r="VVM26" s="9"/>
      <c r="VVR26" s="9"/>
      <c r="VVW26" s="9"/>
      <c r="VWB26" s="9"/>
      <c r="VWG26" s="9"/>
      <c r="VWL26" s="9"/>
      <c r="VWQ26" s="9"/>
      <c r="VWV26" s="9"/>
      <c r="VXA26" s="9"/>
      <c r="VXF26" s="9"/>
      <c r="VXK26" s="9"/>
      <c r="VXP26" s="9"/>
      <c r="VXU26" s="9"/>
      <c r="VXZ26" s="9"/>
      <c r="VYE26" s="9"/>
      <c r="VYJ26" s="9"/>
      <c r="VYO26" s="9"/>
      <c r="VYT26" s="9"/>
      <c r="VYY26" s="9"/>
      <c r="VZD26" s="9"/>
      <c r="VZI26" s="9"/>
      <c r="VZN26" s="9"/>
      <c r="VZS26" s="9"/>
      <c r="VZX26" s="9"/>
      <c r="WAC26" s="9"/>
      <c r="WAH26" s="9"/>
      <c r="WAM26" s="9"/>
      <c r="WAR26" s="9"/>
      <c r="WAW26" s="9"/>
      <c r="WBB26" s="9"/>
      <c r="WBG26" s="9"/>
      <c r="WBL26" s="9"/>
      <c r="WBQ26" s="9"/>
      <c r="WBV26" s="9"/>
      <c r="WCA26" s="9"/>
      <c r="WCF26" s="9"/>
      <c r="WCK26" s="9"/>
      <c r="WCP26" s="9"/>
      <c r="WCU26" s="9"/>
      <c r="WCZ26" s="9"/>
      <c r="WDE26" s="9"/>
      <c r="WDJ26" s="9"/>
      <c r="WDO26" s="9"/>
      <c r="WDT26" s="9"/>
      <c r="WDY26" s="9"/>
      <c r="WED26" s="9"/>
      <c r="WEI26" s="9"/>
      <c r="WEN26" s="9"/>
      <c r="WES26" s="9"/>
      <c r="WEX26" s="9"/>
      <c r="WFC26" s="9"/>
      <c r="WFH26" s="9"/>
      <c r="WFM26" s="9"/>
      <c r="WFR26" s="9"/>
      <c r="WFW26" s="9"/>
      <c r="WGB26" s="9"/>
      <c r="WGG26" s="9"/>
      <c r="WGL26" s="9"/>
      <c r="WGQ26" s="9"/>
      <c r="WGV26" s="9"/>
      <c r="WHA26" s="9"/>
      <c r="WHF26" s="9"/>
      <c r="WHK26" s="9"/>
      <c r="WHP26" s="9"/>
      <c r="WHU26" s="9"/>
      <c r="WHZ26" s="9"/>
      <c r="WIE26" s="9"/>
      <c r="WIJ26" s="9"/>
      <c r="WIO26" s="9"/>
      <c r="WIT26" s="9"/>
      <c r="WIY26" s="9"/>
      <c r="WJD26" s="9"/>
      <c r="WJI26" s="9"/>
      <c r="WJN26" s="9"/>
      <c r="WJS26" s="9"/>
      <c r="WJX26" s="9"/>
      <c r="WKC26" s="9"/>
      <c r="WKH26" s="9"/>
      <c r="WKM26" s="9"/>
      <c r="WKR26" s="9"/>
      <c r="WKW26" s="9"/>
      <c r="WLB26" s="9"/>
      <c r="WLG26" s="9"/>
      <c r="WLL26" s="9"/>
      <c r="WLQ26" s="9"/>
      <c r="WLV26" s="9"/>
      <c r="WMA26" s="9"/>
      <c r="WMF26" s="9"/>
      <c r="WMK26" s="9"/>
      <c r="WMP26" s="9"/>
      <c r="WMU26" s="9"/>
      <c r="WMZ26" s="9"/>
      <c r="WNE26" s="9"/>
      <c r="WNJ26" s="9"/>
      <c r="WNO26" s="9"/>
      <c r="WNT26" s="9"/>
      <c r="WNY26" s="9"/>
      <c r="WOD26" s="9"/>
      <c r="WOI26" s="9"/>
      <c r="WON26" s="9"/>
      <c r="WOS26" s="9"/>
      <c r="WOX26" s="9"/>
      <c r="WPC26" s="9"/>
      <c r="WPH26" s="9"/>
      <c r="WPM26" s="9"/>
      <c r="WPR26" s="9"/>
      <c r="WPW26" s="9"/>
      <c r="WQB26" s="9"/>
      <c r="WQG26" s="9"/>
      <c r="WQL26" s="9"/>
      <c r="WQQ26" s="9"/>
      <c r="WQV26" s="9"/>
      <c r="WRA26" s="9"/>
      <c r="WRF26" s="9"/>
      <c r="WRK26" s="9"/>
      <c r="WRP26" s="9"/>
      <c r="WRU26" s="9"/>
      <c r="WRZ26" s="9"/>
      <c r="WSE26" s="9"/>
      <c r="WSJ26" s="9"/>
      <c r="WSO26" s="9"/>
      <c r="WST26" s="9"/>
      <c r="WSY26" s="9"/>
      <c r="WTD26" s="9"/>
      <c r="WTI26" s="9"/>
      <c r="WTN26" s="9"/>
      <c r="WTS26" s="9"/>
      <c r="WTX26" s="9"/>
      <c r="WUC26" s="9"/>
      <c r="WUH26" s="9"/>
      <c r="WUM26" s="9"/>
      <c r="WUR26" s="9"/>
      <c r="WUW26" s="9"/>
      <c r="WVB26" s="9"/>
      <c r="WVG26" s="9"/>
      <c r="WVL26" s="9"/>
      <c r="WVQ26" s="9"/>
      <c r="WVV26" s="9"/>
      <c r="WWA26" s="9"/>
      <c r="WWF26" s="9"/>
      <c r="WWK26" s="9"/>
      <c r="WWP26" s="9"/>
      <c r="WWU26" s="9"/>
      <c r="WWZ26" s="9"/>
      <c r="WXE26" s="9"/>
      <c r="WXJ26" s="9"/>
      <c r="WXO26" s="9"/>
      <c r="WXT26" s="9"/>
      <c r="WXY26" s="9"/>
      <c r="WYD26" s="9"/>
      <c r="WYI26" s="9"/>
      <c r="WYN26" s="9"/>
      <c r="WYS26" s="9"/>
      <c r="WYX26" s="9"/>
      <c r="WZC26" s="9"/>
      <c r="WZH26" s="9"/>
      <c r="WZM26" s="9"/>
      <c r="WZR26" s="9"/>
      <c r="WZW26" s="9"/>
      <c r="XAB26" s="9"/>
      <c r="XAG26" s="9"/>
      <c r="XAL26" s="9"/>
      <c r="XAQ26" s="9"/>
      <c r="XAV26" s="9"/>
      <c r="XBA26" s="9"/>
      <c r="XBF26" s="9"/>
      <c r="XBK26" s="9"/>
      <c r="XBP26" s="9"/>
      <c r="XBU26" s="9"/>
      <c r="XBZ26" s="9"/>
      <c r="XCE26" s="9"/>
      <c r="XCJ26" s="9"/>
      <c r="XCO26" s="9"/>
      <c r="XCT26" s="9"/>
      <c r="XCY26" s="9"/>
      <c r="XDD26" s="9"/>
      <c r="XDI26" s="9"/>
      <c r="XDN26" s="9"/>
      <c r="XDS26" s="9"/>
      <c r="XDX26" s="9"/>
      <c r="XEC26" s="9"/>
      <c r="XEH26" s="9"/>
      <c r="XEM26" s="9"/>
      <c r="XER26" s="9"/>
      <c r="XEW26" s="9"/>
    </row>
    <row r="27" spans="1:1022 1027:2047 2052:3072 3077:4092 4097:5117 5122:6142 6147:7167 7172:8192 8197:9212 9217:10237 10242:11262 11267:12287 12292:13312 13317:14332 14337:15357 15362:16377" s="89" customFormat="1" ht="19.899999999999999" customHeight="1" x14ac:dyDescent="0.25">
      <c r="A27" s="9" t="s">
        <v>104</v>
      </c>
      <c r="B27" s="89">
        <v>1.7</v>
      </c>
      <c r="C27" s="89">
        <v>1.7</v>
      </c>
      <c r="D27" s="89">
        <v>2.2000000000000002</v>
      </c>
      <c r="E27" s="89">
        <v>1.8</v>
      </c>
      <c r="F27" s="9"/>
      <c r="G27" s="9"/>
      <c r="L27" s="9"/>
      <c r="Q27" s="9"/>
      <c r="V27" s="9"/>
      <c r="AA27" s="9"/>
      <c r="AF27" s="9"/>
      <c r="AK27" s="9"/>
      <c r="AP27" s="9"/>
      <c r="AU27" s="9"/>
      <c r="AZ27" s="9"/>
      <c r="BE27" s="9"/>
      <c r="BJ27" s="9"/>
      <c r="BO27" s="9"/>
      <c r="BT27" s="9"/>
      <c r="BY27" s="9"/>
      <c r="CD27" s="9"/>
      <c r="CI27" s="9"/>
      <c r="CN27" s="9"/>
      <c r="CS27" s="9"/>
      <c r="CX27" s="9"/>
      <c r="DC27" s="9"/>
      <c r="DH27" s="9"/>
      <c r="DM27" s="9"/>
      <c r="DR27" s="9"/>
      <c r="DW27" s="9"/>
      <c r="EB27" s="9"/>
      <c r="EG27" s="9"/>
      <c r="EL27" s="9"/>
      <c r="EQ27" s="9"/>
      <c r="EV27" s="9"/>
      <c r="FA27" s="9"/>
      <c r="FF27" s="9"/>
      <c r="FK27" s="9"/>
      <c r="FP27" s="9"/>
      <c r="FU27" s="9"/>
      <c r="FZ27" s="9"/>
      <c r="GE27" s="9"/>
      <c r="GJ27" s="9"/>
      <c r="GO27" s="9"/>
      <c r="GT27" s="9"/>
      <c r="GY27" s="9"/>
      <c r="HD27" s="9"/>
      <c r="HI27" s="9"/>
      <c r="HN27" s="9"/>
      <c r="HS27" s="9"/>
      <c r="HX27" s="9"/>
      <c r="IC27" s="9"/>
      <c r="IH27" s="9"/>
      <c r="IM27" s="9"/>
      <c r="IR27" s="9"/>
      <c r="IW27" s="9"/>
      <c r="JB27" s="9"/>
      <c r="JG27" s="9"/>
      <c r="JL27" s="9"/>
      <c r="JQ27" s="9"/>
      <c r="JV27" s="9"/>
      <c r="KA27" s="9"/>
      <c r="KF27" s="9"/>
      <c r="KK27" s="9"/>
      <c r="KP27" s="9"/>
      <c r="KU27" s="9"/>
      <c r="KZ27" s="9"/>
      <c r="LE27" s="9"/>
      <c r="LJ27" s="9"/>
      <c r="LO27" s="9"/>
      <c r="LT27" s="9"/>
      <c r="LY27" s="9"/>
      <c r="MD27" s="9"/>
      <c r="MI27" s="9"/>
      <c r="MN27" s="9"/>
      <c r="MS27" s="9"/>
      <c r="MX27" s="9"/>
      <c r="NC27" s="9"/>
      <c r="NH27" s="9"/>
      <c r="NM27" s="9"/>
      <c r="NR27" s="9"/>
      <c r="NW27" s="9"/>
      <c r="OB27" s="9"/>
      <c r="OG27" s="9"/>
      <c r="OL27" s="9"/>
      <c r="OQ27" s="9"/>
      <c r="OV27" s="9"/>
      <c r="PA27" s="9"/>
      <c r="PF27" s="9"/>
      <c r="PK27" s="9"/>
      <c r="PP27" s="9"/>
      <c r="PU27" s="9"/>
      <c r="PZ27" s="9"/>
      <c r="QE27" s="9"/>
      <c r="QJ27" s="9"/>
      <c r="QO27" s="9"/>
      <c r="QT27" s="9"/>
      <c r="QY27" s="9"/>
      <c r="RD27" s="9"/>
      <c r="RI27" s="9"/>
      <c r="RN27" s="9"/>
      <c r="RS27" s="9"/>
      <c r="RX27" s="9"/>
      <c r="SC27" s="9"/>
      <c r="SH27" s="9"/>
      <c r="SM27" s="9"/>
      <c r="SR27" s="9"/>
      <c r="SW27" s="9"/>
      <c r="TB27" s="9"/>
      <c r="TG27" s="9"/>
      <c r="TL27" s="9"/>
      <c r="TQ27" s="9"/>
      <c r="TV27" s="9"/>
      <c r="UA27" s="9"/>
      <c r="UF27" s="9"/>
      <c r="UK27" s="9"/>
      <c r="UP27" s="9"/>
      <c r="UU27" s="9"/>
      <c r="UZ27" s="9"/>
      <c r="VE27" s="9"/>
      <c r="VJ27" s="9"/>
      <c r="VO27" s="9"/>
      <c r="VT27" s="9"/>
      <c r="VY27" s="9"/>
      <c r="WD27" s="9"/>
      <c r="WI27" s="9"/>
      <c r="WN27" s="9"/>
      <c r="WS27" s="9"/>
      <c r="WX27" s="9"/>
      <c r="XC27" s="9"/>
      <c r="XH27" s="9"/>
      <c r="XM27" s="9"/>
      <c r="XR27" s="9"/>
      <c r="XW27" s="9"/>
      <c r="YB27" s="9"/>
      <c r="YG27" s="9"/>
      <c r="YL27" s="9"/>
      <c r="YQ27" s="9"/>
      <c r="YV27" s="9"/>
      <c r="ZA27" s="9"/>
      <c r="ZF27" s="9"/>
      <c r="ZK27" s="9"/>
      <c r="ZP27" s="9"/>
      <c r="ZU27" s="9"/>
      <c r="ZZ27" s="9"/>
      <c r="AAE27" s="9"/>
      <c r="AAJ27" s="9"/>
      <c r="AAO27" s="9"/>
      <c r="AAT27" s="9"/>
      <c r="AAY27" s="9"/>
      <c r="ABD27" s="9"/>
      <c r="ABI27" s="9"/>
      <c r="ABN27" s="9"/>
      <c r="ABS27" s="9"/>
      <c r="ABX27" s="9"/>
      <c r="ACC27" s="9"/>
      <c r="ACH27" s="9"/>
      <c r="ACM27" s="9"/>
      <c r="ACR27" s="9"/>
      <c r="ACW27" s="9"/>
      <c r="ADB27" s="9"/>
      <c r="ADG27" s="9"/>
      <c r="ADL27" s="9"/>
      <c r="ADQ27" s="9"/>
      <c r="ADV27" s="9"/>
      <c r="AEA27" s="9"/>
      <c r="AEF27" s="9"/>
      <c r="AEK27" s="9"/>
      <c r="AEP27" s="9"/>
      <c r="AEU27" s="9"/>
      <c r="AEZ27" s="9"/>
      <c r="AFE27" s="9"/>
      <c r="AFJ27" s="9"/>
      <c r="AFO27" s="9"/>
      <c r="AFT27" s="9"/>
      <c r="AFY27" s="9"/>
      <c r="AGD27" s="9"/>
      <c r="AGI27" s="9"/>
      <c r="AGN27" s="9"/>
      <c r="AGS27" s="9"/>
      <c r="AGX27" s="9"/>
      <c r="AHC27" s="9"/>
      <c r="AHH27" s="9"/>
      <c r="AHM27" s="9"/>
      <c r="AHR27" s="9"/>
      <c r="AHW27" s="9"/>
      <c r="AIB27" s="9"/>
      <c r="AIG27" s="9"/>
      <c r="AIL27" s="9"/>
      <c r="AIQ27" s="9"/>
      <c r="AIV27" s="9"/>
      <c r="AJA27" s="9"/>
      <c r="AJF27" s="9"/>
      <c r="AJK27" s="9"/>
      <c r="AJP27" s="9"/>
      <c r="AJU27" s="9"/>
      <c r="AJZ27" s="9"/>
      <c r="AKE27" s="9"/>
      <c r="AKJ27" s="9"/>
      <c r="AKO27" s="9"/>
      <c r="AKT27" s="9"/>
      <c r="AKY27" s="9"/>
      <c r="ALD27" s="9"/>
      <c r="ALI27" s="9"/>
      <c r="ALN27" s="9"/>
      <c r="ALS27" s="9"/>
      <c r="ALX27" s="9"/>
      <c r="AMC27" s="9"/>
      <c r="AMH27" s="9"/>
      <c r="AMM27" s="9"/>
      <c r="AMR27" s="9"/>
      <c r="AMW27" s="9"/>
      <c r="ANB27" s="9"/>
      <c r="ANG27" s="9"/>
      <c r="ANL27" s="9"/>
      <c r="ANQ27" s="9"/>
      <c r="ANV27" s="9"/>
      <c r="AOA27" s="9"/>
      <c r="AOF27" s="9"/>
      <c r="AOK27" s="9"/>
      <c r="AOP27" s="9"/>
      <c r="AOU27" s="9"/>
      <c r="AOZ27" s="9"/>
      <c r="APE27" s="9"/>
      <c r="APJ27" s="9"/>
      <c r="APO27" s="9"/>
      <c r="APT27" s="9"/>
      <c r="APY27" s="9"/>
      <c r="AQD27" s="9"/>
      <c r="AQI27" s="9"/>
      <c r="AQN27" s="9"/>
      <c r="AQS27" s="9"/>
      <c r="AQX27" s="9"/>
      <c r="ARC27" s="9"/>
      <c r="ARH27" s="9"/>
      <c r="ARM27" s="9"/>
      <c r="ARR27" s="9"/>
      <c r="ARW27" s="9"/>
      <c r="ASB27" s="9"/>
      <c r="ASG27" s="9"/>
      <c r="ASL27" s="9"/>
      <c r="ASQ27" s="9"/>
      <c r="ASV27" s="9"/>
      <c r="ATA27" s="9"/>
      <c r="ATF27" s="9"/>
      <c r="ATK27" s="9"/>
      <c r="ATP27" s="9"/>
      <c r="ATU27" s="9"/>
      <c r="ATZ27" s="9"/>
      <c r="AUE27" s="9"/>
      <c r="AUJ27" s="9"/>
      <c r="AUO27" s="9"/>
      <c r="AUT27" s="9"/>
      <c r="AUY27" s="9"/>
      <c r="AVD27" s="9"/>
      <c r="AVI27" s="9"/>
      <c r="AVN27" s="9"/>
      <c r="AVS27" s="9"/>
      <c r="AVX27" s="9"/>
      <c r="AWC27" s="9"/>
      <c r="AWH27" s="9"/>
      <c r="AWM27" s="9"/>
      <c r="AWR27" s="9"/>
      <c r="AWW27" s="9"/>
      <c r="AXB27" s="9"/>
      <c r="AXG27" s="9"/>
      <c r="AXL27" s="9"/>
      <c r="AXQ27" s="9"/>
      <c r="AXV27" s="9"/>
      <c r="AYA27" s="9"/>
      <c r="AYF27" s="9"/>
      <c r="AYK27" s="9"/>
      <c r="AYP27" s="9"/>
      <c r="AYU27" s="9"/>
      <c r="AYZ27" s="9"/>
      <c r="AZE27" s="9"/>
      <c r="AZJ27" s="9"/>
      <c r="AZO27" s="9"/>
      <c r="AZT27" s="9"/>
      <c r="AZY27" s="9"/>
      <c r="BAD27" s="9"/>
      <c r="BAI27" s="9"/>
      <c r="BAN27" s="9"/>
      <c r="BAS27" s="9"/>
      <c r="BAX27" s="9"/>
      <c r="BBC27" s="9"/>
      <c r="BBH27" s="9"/>
      <c r="BBM27" s="9"/>
      <c r="BBR27" s="9"/>
      <c r="BBW27" s="9"/>
      <c r="BCB27" s="9"/>
      <c r="BCG27" s="9"/>
      <c r="BCL27" s="9"/>
      <c r="BCQ27" s="9"/>
      <c r="BCV27" s="9"/>
      <c r="BDA27" s="9"/>
      <c r="BDF27" s="9"/>
      <c r="BDK27" s="9"/>
      <c r="BDP27" s="9"/>
      <c r="BDU27" s="9"/>
      <c r="BDZ27" s="9"/>
      <c r="BEE27" s="9"/>
      <c r="BEJ27" s="9"/>
      <c r="BEO27" s="9"/>
      <c r="BET27" s="9"/>
      <c r="BEY27" s="9"/>
      <c r="BFD27" s="9"/>
      <c r="BFI27" s="9"/>
      <c r="BFN27" s="9"/>
      <c r="BFS27" s="9"/>
      <c r="BFX27" s="9"/>
      <c r="BGC27" s="9"/>
      <c r="BGH27" s="9"/>
      <c r="BGM27" s="9"/>
      <c r="BGR27" s="9"/>
      <c r="BGW27" s="9"/>
      <c r="BHB27" s="9"/>
      <c r="BHG27" s="9"/>
      <c r="BHL27" s="9"/>
      <c r="BHQ27" s="9"/>
      <c r="BHV27" s="9"/>
      <c r="BIA27" s="9"/>
      <c r="BIF27" s="9"/>
      <c r="BIK27" s="9"/>
      <c r="BIP27" s="9"/>
      <c r="BIU27" s="9"/>
      <c r="BIZ27" s="9"/>
      <c r="BJE27" s="9"/>
      <c r="BJJ27" s="9"/>
      <c r="BJO27" s="9"/>
      <c r="BJT27" s="9"/>
      <c r="BJY27" s="9"/>
      <c r="BKD27" s="9"/>
      <c r="BKI27" s="9"/>
      <c r="BKN27" s="9"/>
      <c r="BKS27" s="9"/>
      <c r="BKX27" s="9"/>
      <c r="BLC27" s="9"/>
      <c r="BLH27" s="9"/>
      <c r="BLM27" s="9"/>
      <c r="BLR27" s="9"/>
      <c r="BLW27" s="9"/>
      <c r="BMB27" s="9"/>
      <c r="BMG27" s="9"/>
      <c r="BML27" s="9"/>
      <c r="BMQ27" s="9"/>
      <c r="BMV27" s="9"/>
      <c r="BNA27" s="9"/>
      <c r="BNF27" s="9"/>
      <c r="BNK27" s="9"/>
      <c r="BNP27" s="9"/>
      <c r="BNU27" s="9"/>
      <c r="BNZ27" s="9"/>
      <c r="BOE27" s="9"/>
      <c r="BOJ27" s="9"/>
      <c r="BOO27" s="9"/>
      <c r="BOT27" s="9"/>
      <c r="BOY27" s="9"/>
      <c r="BPD27" s="9"/>
      <c r="BPI27" s="9"/>
      <c r="BPN27" s="9"/>
      <c r="BPS27" s="9"/>
      <c r="BPX27" s="9"/>
      <c r="BQC27" s="9"/>
      <c r="BQH27" s="9"/>
      <c r="BQM27" s="9"/>
      <c r="BQR27" s="9"/>
      <c r="BQW27" s="9"/>
      <c r="BRB27" s="9"/>
      <c r="BRG27" s="9"/>
      <c r="BRL27" s="9"/>
      <c r="BRQ27" s="9"/>
      <c r="BRV27" s="9"/>
      <c r="BSA27" s="9"/>
      <c r="BSF27" s="9"/>
      <c r="BSK27" s="9"/>
      <c r="BSP27" s="9"/>
      <c r="BSU27" s="9"/>
      <c r="BSZ27" s="9"/>
      <c r="BTE27" s="9"/>
      <c r="BTJ27" s="9"/>
      <c r="BTO27" s="9"/>
      <c r="BTT27" s="9"/>
      <c r="BTY27" s="9"/>
      <c r="BUD27" s="9"/>
      <c r="BUI27" s="9"/>
      <c r="BUN27" s="9"/>
      <c r="BUS27" s="9"/>
      <c r="BUX27" s="9"/>
      <c r="BVC27" s="9"/>
      <c r="BVH27" s="9"/>
      <c r="BVM27" s="9"/>
      <c r="BVR27" s="9"/>
      <c r="BVW27" s="9"/>
      <c r="BWB27" s="9"/>
      <c r="BWG27" s="9"/>
      <c r="BWL27" s="9"/>
      <c r="BWQ27" s="9"/>
      <c r="BWV27" s="9"/>
      <c r="BXA27" s="9"/>
      <c r="BXF27" s="9"/>
      <c r="BXK27" s="9"/>
      <c r="BXP27" s="9"/>
      <c r="BXU27" s="9"/>
      <c r="BXZ27" s="9"/>
      <c r="BYE27" s="9"/>
      <c r="BYJ27" s="9"/>
      <c r="BYO27" s="9"/>
      <c r="BYT27" s="9"/>
      <c r="BYY27" s="9"/>
      <c r="BZD27" s="9"/>
      <c r="BZI27" s="9"/>
      <c r="BZN27" s="9"/>
      <c r="BZS27" s="9"/>
      <c r="BZX27" s="9"/>
      <c r="CAC27" s="9"/>
      <c r="CAH27" s="9"/>
      <c r="CAM27" s="9"/>
      <c r="CAR27" s="9"/>
      <c r="CAW27" s="9"/>
      <c r="CBB27" s="9"/>
      <c r="CBG27" s="9"/>
      <c r="CBL27" s="9"/>
      <c r="CBQ27" s="9"/>
      <c r="CBV27" s="9"/>
      <c r="CCA27" s="9"/>
      <c r="CCF27" s="9"/>
      <c r="CCK27" s="9"/>
      <c r="CCP27" s="9"/>
      <c r="CCU27" s="9"/>
      <c r="CCZ27" s="9"/>
      <c r="CDE27" s="9"/>
      <c r="CDJ27" s="9"/>
      <c r="CDO27" s="9"/>
      <c r="CDT27" s="9"/>
      <c r="CDY27" s="9"/>
      <c r="CED27" s="9"/>
      <c r="CEI27" s="9"/>
      <c r="CEN27" s="9"/>
      <c r="CES27" s="9"/>
      <c r="CEX27" s="9"/>
      <c r="CFC27" s="9"/>
      <c r="CFH27" s="9"/>
      <c r="CFM27" s="9"/>
      <c r="CFR27" s="9"/>
      <c r="CFW27" s="9"/>
      <c r="CGB27" s="9"/>
      <c r="CGG27" s="9"/>
      <c r="CGL27" s="9"/>
      <c r="CGQ27" s="9"/>
      <c r="CGV27" s="9"/>
      <c r="CHA27" s="9"/>
      <c r="CHF27" s="9"/>
      <c r="CHK27" s="9"/>
      <c r="CHP27" s="9"/>
      <c r="CHU27" s="9"/>
      <c r="CHZ27" s="9"/>
      <c r="CIE27" s="9"/>
      <c r="CIJ27" s="9"/>
      <c r="CIO27" s="9"/>
      <c r="CIT27" s="9"/>
      <c r="CIY27" s="9"/>
      <c r="CJD27" s="9"/>
      <c r="CJI27" s="9"/>
      <c r="CJN27" s="9"/>
      <c r="CJS27" s="9"/>
      <c r="CJX27" s="9"/>
      <c r="CKC27" s="9"/>
      <c r="CKH27" s="9"/>
      <c r="CKM27" s="9"/>
      <c r="CKR27" s="9"/>
      <c r="CKW27" s="9"/>
      <c r="CLB27" s="9"/>
      <c r="CLG27" s="9"/>
      <c r="CLL27" s="9"/>
      <c r="CLQ27" s="9"/>
      <c r="CLV27" s="9"/>
      <c r="CMA27" s="9"/>
      <c r="CMF27" s="9"/>
      <c r="CMK27" s="9"/>
      <c r="CMP27" s="9"/>
      <c r="CMU27" s="9"/>
      <c r="CMZ27" s="9"/>
      <c r="CNE27" s="9"/>
      <c r="CNJ27" s="9"/>
      <c r="CNO27" s="9"/>
      <c r="CNT27" s="9"/>
      <c r="CNY27" s="9"/>
      <c r="COD27" s="9"/>
      <c r="COI27" s="9"/>
      <c r="CON27" s="9"/>
      <c r="COS27" s="9"/>
      <c r="COX27" s="9"/>
      <c r="CPC27" s="9"/>
      <c r="CPH27" s="9"/>
      <c r="CPM27" s="9"/>
      <c r="CPR27" s="9"/>
      <c r="CPW27" s="9"/>
      <c r="CQB27" s="9"/>
      <c r="CQG27" s="9"/>
      <c r="CQL27" s="9"/>
      <c r="CQQ27" s="9"/>
      <c r="CQV27" s="9"/>
      <c r="CRA27" s="9"/>
      <c r="CRF27" s="9"/>
      <c r="CRK27" s="9"/>
      <c r="CRP27" s="9"/>
      <c r="CRU27" s="9"/>
      <c r="CRZ27" s="9"/>
      <c r="CSE27" s="9"/>
      <c r="CSJ27" s="9"/>
      <c r="CSO27" s="9"/>
      <c r="CST27" s="9"/>
      <c r="CSY27" s="9"/>
      <c r="CTD27" s="9"/>
      <c r="CTI27" s="9"/>
      <c r="CTN27" s="9"/>
      <c r="CTS27" s="9"/>
      <c r="CTX27" s="9"/>
      <c r="CUC27" s="9"/>
      <c r="CUH27" s="9"/>
      <c r="CUM27" s="9"/>
      <c r="CUR27" s="9"/>
      <c r="CUW27" s="9"/>
      <c r="CVB27" s="9"/>
      <c r="CVG27" s="9"/>
      <c r="CVL27" s="9"/>
      <c r="CVQ27" s="9"/>
      <c r="CVV27" s="9"/>
      <c r="CWA27" s="9"/>
      <c r="CWF27" s="9"/>
      <c r="CWK27" s="9"/>
      <c r="CWP27" s="9"/>
      <c r="CWU27" s="9"/>
      <c r="CWZ27" s="9"/>
      <c r="CXE27" s="9"/>
      <c r="CXJ27" s="9"/>
      <c r="CXO27" s="9"/>
      <c r="CXT27" s="9"/>
      <c r="CXY27" s="9"/>
      <c r="CYD27" s="9"/>
      <c r="CYI27" s="9"/>
      <c r="CYN27" s="9"/>
      <c r="CYS27" s="9"/>
      <c r="CYX27" s="9"/>
      <c r="CZC27" s="9"/>
      <c r="CZH27" s="9"/>
      <c r="CZM27" s="9"/>
      <c r="CZR27" s="9"/>
      <c r="CZW27" s="9"/>
      <c r="DAB27" s="9"/>
      <c r="DAG27" s="9"/>
      <c r="DAL27" s="9"/>
      <c r="DAQ27" s="9"/>
      <c r="DAV27" s="9"/>
      <c r="DBA27" s="9"/>
      <c r="DBF27" s="9"/>
      <c r="DBK27" s="9"/>
      <c r="DBP27" s="9"/>
      <c r="DBU27" s="9"/>
      <c r="DBZ27" s="9"/>
      <c r="DCE27" s="9"/>
      <c r="DCJ27" s="9"/>
      <c r="DCO27" s="9"/>
      <c r="DCT27" s="9"/>
      <c r="DCY27" s="9"/>
      <c r="DDD27" s="9"/>
      <c r="DDI27" s="9"/>
      <c r="DDN27" s="9"/>
      <c r="DDS27" s="9"/>
      <c r="DDX27" s="9"/>
      <c r="DEC27" s="9"/>
      <c r="DEH27" s="9"/>
      <c r="DEM27" s="9"/>
      <c r="DER27" s="9"/>
      <c r="DEW27" s="9"/>
      <c r="DFB27" s="9"/>
      <c r="DFG27" s="9"/>
      <c r="DFL27" s="9"/>
      <c r="DFQ27" s="9"/>
      <c r="DFV27" s="9"/>
      <c r="DGA27" s="9"/>
      <c r="DGF27" s="9"/>
      <c r="DGK27" s="9"/>
      <c r="DGP27" s="9"/>
      <c r="DGU27" s="9"/>
      <c r="DGZ27" s="9"/>
      <c r="DHE27" s="9"/>
      <c r="DHJ27" s="9"/>
      <c r="DHO27" s="9"/>
      <c r="DHT27" s="9"/>
      <c r="DHY27" s="9"/>
      <c r="DID27" s="9"/>
      <c r="DII27" s="9"/>
      <c r="DIN27" s="9"/>
      <c r="DIS27" s="9"/>
      <c r="DIX27" s="9"/>
      <c r="DJC27" s="9"/>
      <c r="DJH27" s="9"/>
      <c r="DJM27" s="9"/>
      <c r="DJR27" s="9"/>
      <c r="DJW27" s="9"/>
      <c r="DKB27" s="9"/>
      <c r="DKG27" s="9"/>
      <c r="DKL27" s="9"/>
      <c r="DKQ27" s="9"/>
      <c r="DKV27" s="9"/>
      <c r="DLA27" s="9"/>
      <c r="DLF27" s="9"/>
      <c r="DLK27" s="9"/>
      <c r="DLP27" s="9"/>
      <c r="DLU27" s="9"/>
      <c r="DLZ27" s="9"/>
      <c r="DME27" s="9"/>
      <c r="DMJ27" s="9"/>
      <c r="DMO27" s="9"/>
      <c r="DMT27" s="9"/>
      <c r="DMY27" s="9"/>
      <c r="DND27" s="9"/>
      <c r="DNI27" s="9"/>
      <c r="DNN27" s="9"/>
      <c r="DNS27" s="9"/>
      <c r="DNX27" s="9"/>
      <c r="DOC27" s="9"/>
      <c r="DOH27" s="9"/>
      <c r="DOM27" s="9"/>
      <c r="DOR27" s="9"/>
      <c r="DOW27" s="9"/>
      <c r="DPB27" s="9"/>
      <c r="DPG27" s="9"/>
      <c r="DPL27" s="9"/>
      <c r="DPQ27" s="9"/>
      <c r="DPV27" s="9"/>
      <c r="DQA27" s="9"/>
      <c r="DQF27" s="9"/>
      <c r="DQK27" s="9"/>
      <c r="DQP27" s="9"/>
      <c r="DQU27" s="9"/>
      <c r="DQZ27" s="9"/>
      <c r="DRE27" s="9"/>
      <c r="DRJ27" s="9"/>
      <c r="DRO27" s="9"/>
      <c r="DRT27" s="9"/>
      <c r="DRY27" s="9"/>
      <c r="DSD27" s="9"/>
      <c r="DSI27" s="9"/>
      <c r="DSN27" s="9"/>
      <c r="DSS27" s="9"/>
      <c r="DSX27" s="9"/>
      <c r="DTC27" s="9"/>
      <c r="DTH27" s="9"/>
      <c r="DTM27" s="9"/>
      <c r="DTR27" s="9"/>
      <c r="DTW27" s="9"/>
      <c r="DUB27" s="9"/>
      <c r="DUG27" s="9"/>
      <c r="DUL27" s="9"/>
      <c r="DUQ27" s="9"/>
      <c r="DUV27" s="9"/>
      <c r="DVA27" s="9"/>
      <c r="DVF27" s="9"/>
      <c r="DVK27" s="9"/>
      <c r="DVP27" s="9"/>
      <c r="DVU27" s="9"/>
      <c r="DVZ27" s="9"/>
      <c r="DWE27" s="9"/>
      <c r="DWJ27" s="9"/>
      <c r="DWO27" s="9"/>
      <c r="DWT27" s="9"/>
      <c r="DWY27" s="9"/>
      <c r="DXD27" s="9"/>
      <c r="DXI27" s="9"/>
      <c r="DXN27" s="9"/>
      <c r="DXS27" s="9"/>
      <c r="DXX27" s="9"/>
      <c r="DYC27" s="9"/>
      <c r="DYH27" s="9"/>
      <c r="DYM27" s="9"/>
      <c r="DYR27" s="9"/>
      <c r="DYW27" s="9"/>
      <c r="DZB27" s="9"/>
      <c r="DZG27" s="9"/>
      <c r="DZL27" s="9"/>
      <c r="DZQ27" s="9"/>
      <c r="DZV27" s="9"/>
      <c r="EAA27" s="9"/>
      <c r="EAF27" s="9"/>
      <c r="EAK27" s="9"/>
      <c r="EAP27" s="9"/>
      <c r="EAU27" s="9"/>
      <c r="EAZ27" s="9"/>
      <c r="EBE27" s="9"/>
      <c r="EBJ27" s="9"/>
      <c r="EBO27" s="9"/>
      <c r="EBT27" s="9"/>
      <c r="EBY27" s="9"/>
      <c r="ECD27" s="9"/>
      <c r="ECI27" s="9"/>
      <c r="ECN27" s="9"/>
      <c r="ECS27" s="9"/>
      <c r="ECX27" s="9"/>
      <c r="EDC27" s="9"/>
      <c r="EDH27" s="9"/>
      <c r="EDM27" s="9"/>
      <c r="EDR27" s="9"/>
      <c r="EDW27" s="9"/>
      <c r="EEB27" s="9"/>
      <c r="EEG27" s="9"/>
      <c r="EEL27" s="9"/>
      <c r="EEQ27" s="9"/>
      <c r="EEV27" s="9"/>
      <c r="EFA27" s="9"/>
      <c r="EFF27" s="9"/>
      <c r="EFK27" s="9"/>
      <c r="EFP27" s="9"/>
      <c r="EFU27" s="9"/>
      <c r="EFZ27" s="9"/>
      <c r="EGE27" s="9"/>
      <c r="EGJ27" s="9"/>
      <c r="EGO27" s="9"/>
      <c r="EGT27" s="9"/>
      <c r="EGY27" s="9"/>
      <c r="EHD27" s="9"/>
      <c r="EHI27" s="9"/>
      <c r="EHN27" s="9"/>
      <c r="EHS27" s="9"/>
      <c r="EHX27" s="9"/>
      <c r="EIC27" s="9"/>
      <c r="EIH27" s="9"/>
      <c r="EIM27" s="9"/>
      <c r="EIR27" s="9"/>
      <c r="EIW27" s="9"/>
      <c r="EJB27" s="9"/>
      <c r="EJG27" s="9"/>
      <c r="EJL27" s="9"/>
      <c r="EJQ27" s="9"/>
      <c r="EJV27" s="9"/>
      <c r="EKA27" s="9"/>
      <c r="EKF27" s="9"/>
      <c r="EKK27" s="9"/>
      <c r="EKP27" s="9"/>
      <c r="EKU27" s="9"/>
      <c r="EKZ27" s="9"/>
      <c r="ELE27" s="9"/>
      <c r="ELJ27" s="9"/>
      <c r="ELO27" s="9"/>
      <c r="ELT27" s="9"/>
      <c r="ELY27" s="9"/>
      <c r="EMD27" s="9"/>
      <c r="EMI27" s="9"/>
      <c r="EMN27" s="9"/>
      <c r="EMS27" s="9"/>
      <c r="EMX27" s="9"/>
      <c r="ENC27" s="9"/>
      <c r="ENH27" s="9"/>
      <c r="ENM27" s="9"/>
      <c r="ENR27" s="9"/>
      <c r="ENW27" s="9"/>
      <c r="EOB27" s="9"/>
      <c r="EOG27" s="9"/>
      <c r="EOL27" s="9"/>
      <c r="EOQ27" s="9"/>
      <c r="EOV27" s="9"/>
      <c r="EPA27" s="9"/>
      <c r="EPF27" s="9"/>
      <c r="EPK27" s="9"/>
      <c r="EPP27" s="9"/>
      <c r="EPU27" s="9"/>
      <c r="EPZ27" s="9"/>
      <c r="EQE27" s="9"/>
      <c r="EQJ27" s="9"/>
      <c r="EQO27" s="9"/>
      <c r="EQT27" s="9"/>
      <c r="EQY27" s="9"/>
      <c r="ERD27" s="9"/>
      <c r="ERI27" s="9"/>
      <c r="ERN27" s="9"/>
      <c r="ERS27" s="9"/>
      <c r="ERX27" s="9"/>
      <c r="ESC27" s="9"/>
      <c r="ESH27" s="9"/>
      <c r="ESM27" s="9"/>
      <c r="ESR27" s="9"/>
      <c r="ESW27" s="9"/>
      <c r="ETB27" s="9"/>
      <c r="ETG27" s="9"/>
      <c r="ETL27" s="9"/>
      <c r="ETQ27" s="9"/>
      <c r="ETV27" s="9"/>
      <c r="EUA27" s="9"/>
      <c r="EUF27" s="9"/>
      <c r="EUK27" s="9"/>
      <c r="EUP27" s="9"/>
      <c r="EUU27" s="9"/>
      <c r="EUZ27" s="9"/>
      <c r="EVE27" s="9"/>
      <c r="EVJ27" s="9"/>
      <c r="EVO27" s="9"/>
      <c r="EVT27" s="9"/>
      <c r="EVY27" s="9"/>
      <c r="EWD27" s="9"/>
      <c r="EWI27" s="9"/>
      <c r="EWN27" s="9"/>
      <c r="EWS27" s="9"/>
      <c r="EWX27" s="9"/>
      <c r="EXC27" s="9"/>
      <c r="EXH27" s="9"/>
      <c r="EXM27" s="9"/>
      <c r="EXR27" s="9"/>
      <c r="EXW27" s="9"/>
      <c r="EYB27" s="9"/>
      <c r="EYG27" s="9"/>
      <c r="EYL27" s="9"/>
      <c r="EYQ27" s="9"/>
      <c r="EYV27" s="9"/>
      <c r="EZA27" s="9"/>
      <c r="EZF27" s="9"/>
      <c r="EZK27" s="9"/>
      <c r="EZP27" s="9"/>
      <c r="EZU27" s="9"/>
      <c r="EZZ27" s="9"/>
      <c r="FAE27" s="9"/>
      <c r="FAJ27" s="9"/>
      <c r="FAO27" s="9"/>
      <c r="FAT27" s="9"/>
      <c r="FAY27" s="9"/>
      <c r="FBD27" s="9"/>
      <c r="FBI27" s="9"/>
      <c r="FBN27" s="9"/>
      <c r="FBS27" s="9"/>
      <c r="FBX27" s="9"/>
      <c r="FCC27" s="9"/>
      <c r="FCH27" s="9"/>
      <c r="FCM27" s="9"/>
      <c r="FCR27" s="9"/>
      <c r="FCW27" s="9"/>
      <c r="FDB27" s="9"/>
      <c r="FDG27" s="9"/>
      <c r="FDL27" s="9"/>
      <c r="FDQ27" s="9"/>
      <c r="FDV27" s="9"/>
      <c r="FEA27" s="9"/>
      <c r="FEF27" s="9"/>
      <c r="FEK27" s="9"/>
      <c r="FEP27" s="9"/>
      <c r="FEU27" s="9"/>
      <c r="FEZ27" s="9"/>
      <c r="FFE27" s="9"/>
      <c r="FFJ27" s="9"/>
      <c r="FFO27" s="9"/>
      <c r="FFT27" s="9"/>
      <c r="FFY27" s="9"/>
      <c r="FGD27" s="9"/>
      <c r="FGI27" s="9"/>
      <c r="FGN27" s="9"/>
      <c r="FGS27" s="9"/>
      <c r="FGX27" s="9"/>
      <c r="FHC27" s="9"/>
      <c r="FHH27" s="9"/>
      <c r="FHM27" s="9"/>
      <c r="FHR27" s="9"/>
      <c r="FHW27" s="9"/>
      <c r="FIB27" s="9"/>
      <c r="FIG27" s="9"/>
      <c r="FIL27" s="9"/>
      <c r="FIQ27" s="9"/>
      <c r="FIV27" s="9"/>
      <c r="FJA27" s="9"/>
      <c r="FJF27" s="9"/>
      <c r="FJK27" s="9"/>
      <c r="FJP27" s="9"/>
      <c r="FJU27" s="9"/>
      <c r="FJZ27" s="9"/>
      <c r="FKE27" s="9"/>
      <c r="FKJ27" s="9"/>
      <c r="FKO27" s="9"/>
      <c r="FKT27" s="9"/>
      <c r="FKY27" s="9"/>
      <c r="FLD27" s="9"/>
      <c r="FLI27" s="9"/>
      <c r="FLN27" s="9"/>
      <c r="FLS27" s="9"/>
      <c r="FLX27" s="9"/>
      <c r="FMC27" s="9"/>
      <c r="FMH27" s="9"/>
      <c r="FMM27" s="9"/>
      <c r="FMR27" s="9"/>
      <c r="FMW27" s="9"/>
      <c r="FNB27" s="9"/>
      <c r="FNG27" s="9"/>
      <c r="FNL27" s="9"/>
      <c r="FNQ27" s="9"/>
      <c r="FNV27" s="9"/>
      <c r="FOA27" s="9"/>
      <c r="FOF27" s="9"/>
      <c r="FOK27" s="9"/>
      <c r="FOP27" s="9"/>
      <c r="FOU27" s="9"/>
      <c r="FOZ27" s="9"/>
      <c r="FPE27" s="9"/>
      <c r="FPJ27" s="9"/>
      <c r="FPO27" s="9"/>
      <c r="FPT27" s="9"/>
      <c r="FPY27" s="9"/>
      <c r="FQD27" s="9"/>
      <c r="FQI27" s="9"/>
      <c r="FQN27" s="9"/>
      <c r="FQS27" s="9"/>
      <c r="FQX27" s="9"/>
      <c r="FRC27" s="9"/>
      <c r="FRH27" s="9"/>
      <c r="FRM27" s="9"/>
      <c r="FRR27" s="9"/>
      <c r="FRW27" s="9"/>
      <c r="FSB27" s="9"/>
      <c r="FSG27" s="9"/>
      <c r="FSL27" s="9"/>
      <c r="FSQ27" s="9"/>
      <c r="FSV27" s="9"/>
      <c r="FTA27" s="9"/>
      <c r="FTF27" s="9"/>
      <c r="FTK27" s="9"/>
      <c r="FTP27" s="9"/>
      <c r="FTU27" s="9"/>
      <c r="FTZ27" s="9"/>
      <c r="FUE27" s="9"/>
      <c r="FUJ27" s="9"/>
      <c r="FUO27" s="9"/>
      <c r="FUT27" s="9"/>
      <c r="FUY27" s="9"/>
      <c r="FVD27" s="9"/>
      <c r="FVI27" s="9"/>
      <c r="FVN27" s="9"/>
      <c r="FVS27" s="9"/>
      <c r="FVX27" s="9"/>
      <c r="FWC27" s="9"/>
      <c r="FWH27" s="9"/>
      <c r="FWM27" s="9"/>
      <c r="FWR27" s="9"/>
      <c r="FWW27" s="9"/>
      <c r="FXB27" s="9"/>
      <c r="FXG27" s="9"/>
      <c r="FXL27" s="9"/>
      <c r="FXQ27" s="9"/>
      <c r="FXV27" s="9"/>
      <c r="FYA27" s="9"/>
      <c r="FYF27" s="9"/>
      <c r="FYK27" s="9"/>
      <c r="FYP27" s="9"/>
      <c r="FYU27" s="9"/>
      <c r="FYZ27" s="9"/>
      <c r="FZE27" s="9"/>
      <c r="FZJ27" s="9"/>
      <c r="FZO27" s="9"/>
      <c r="FZT27" s="9"/>
      <c r="FZY27" s="9"/>
      <c r="GAD27" s="9"/>
      <c r="GAI27" s="9"/>
      <c r="GAN27" s="9"/>
      <c r="GAS27" s="9"/>
      <c r="GAX27" s="9"/>
      <c r="GBC27" s="9"/>
      <c r="GBH27" s="9"/>
      <c r="GBM27" s="9"/>
      <c r="GBR27" s="9"/>
      <c r="GBW27" s="9"/>
      <c r="GCB27" s="9"/>
      <c r="GCG27" s="9"/>
      <c r="GCL27" s="9"/>
      <c r="GCQ27" s="9"/>
      <c r="GCV27" s="9"/>
      <c r="GDA27" s="9"/>
      <c r="GDF27" s="9"/>
      <c r="GDK27" s="9"/>
      <c r="GDP27" s="9"/>
      <c r="GDU27" s="9"/>
      <c r="GDZ27" s="9"/>
      <c r="GEE27" s="9"/>
      <c r="GEJ27" s="9"/>
      <c r="GEO27" s="9"/>
      <c r="GET27" s="9"/>
      <c r="GEY27" s="9"/>
      <c r="GFD27" s="9"/>
      <c r="GFI27" s="9"/>
      <c r="GFN27" s="9"/>
      <c r="GFS27" s="9"/>
      <c r="GFX27" s="9"/>
      <c r="GGC27" s="9"/>
      <c r="GGH27" s="9"/>
      <c r="GGM27" s="9"/>
      <c r="GGR27" s="9"/>
      <c r="GGW27" s="9"/>
      <c r="GHB27" s="9"/>
      <c r="GHG27" s="9"/>
      <c r="GHL27" s="9"/>
      <c r="GHQ27" s="9"/>
      <c r="GHV27" s="9"/>
      <c r="GIA27" s="9"/>
      <c r="GIF27" s="9"/>
      <c r="GIK27" s="9"/>
      <c r="GIP27" s="9"/>
      <c r="GIU27" s="9"/>
      <c r="GIZ27" s="9"/>
      <c r="GJE27" s="9"/>
      <c r="GJJ27" s="9"/>
      <c r="GJO27" s="9"/>
      <c r="GJT27" s="9"/>
      <c r="GJY27" s="9"/>
      <c r="GKD27" s="9"/>
      <c r="GKI27" s="9"/>
      <c r="GKN27" s="9"/>
      <c r="GKS27" s="9"/>
      <c r="GKX27" s="9"/>
      <c r="GLC27" s="9"/>
      <c r="GLH27" s="9"/>
      <c r="GLM27" s="9"/>
      <c r="GLR27" s="9"/>
      <c r="GLW27" s="9"/>
      <c r="GMB27" s="9"/>
      <c r="GMG27" s="9"/>
      <c r="GML27" s="9"/>
      <c r="GMQ27" s="9"/>
      <c r="GMV27" s="9"/>
      <c r="GNA27" s="9"/>
      <c r="GNF27" s="9"/>
      <c r="GNK27" s="9"/>
      <c r="GNP27" s="9"/>
      <c r="GNU27" s="9"/>
      <c r="GNZ27" s="9"/>
      <c r="GOE27" s="9"/>
      <c r="GOJ27" s="9"/>
      <c r="GOO27" s="9"/>
      <c r="GOT27" s="9"/>
      <c r="GOY27" s="9"/>
      <c r="GPD27" s="9"/>
      <c r="GPI27" s="9"/>
      <c r="GPN27" s="9"/>
      <c r="GPS27" s="9"/>
      <c r="GPX27" s="9"/>
      <c r="GQC27" s="9"/>
      <c r="GQH27" s="9"/>
      <c r="GQM27" s="9"/>
      <c r="GQR27" s="9"/>
      <c r="GQW27" s="9"/>
      <c r="GRB27" s="9"/>
      <c r="GRG27" s="9"/>
      <c r="GRL27" s="9"/>
      <c r="GRQ27" s="9"/>
      <c r="GRV27" s="9"/>
      <c r="GSA27" s="9"/>
      <c r="GSF27" s="9"/>
      <c r="GSK27" s="9"/>
      <c r="GSP27" s="9"/>
      <c r="GSU27" s="9"/>
      <c r="GSZ27" s="9"/>
      <c r="GTE27" s="9"/>
      <c r="GTJ27" s="9"/>
      <c r="GTO27" s="9"/>
      <c r="GTT27" s="9"/>
      <c r="GTY27" s="9"/>
      <c r="GUD27" s="9"/>
      <c r="GUI27" s="9"/>
      <c r="GUN27" s="9"/>
      <c r="GUS27" s="9"/>
      <c r="GUX27" s="9"/>
      <c r="GVC27" s="9"/>
      <c r="GVH27" s="9"/>
      <c r="GVM27" s="9"/>
      <c r="GVR27" s="9"/>
      <c r="GVW27" s="9"/>
      <c r="GWB27" s="9"/>
      <c r="GWG27" s="9"/>
      <c r="GWL27" s="9"/>
      <c r="GWQ27" s="9"/>
      <c r="GWV27" s="9"/>
      <c r="GXA27" s="9"/>
      <c r="GXF27" s="9"/>
      <c r="GXK27" s="9"/>
      <c r="GXP27" s="9"/>
      <c r="GXU27" s="9"/>
      <c r="GXZ27" s="9"/>
      <c r="GYE27" s="9"/>
      <c r="GYJ27" s="9"/>
      <c r="GYO27" s="9"/>
      <c r="GYT27" s="9"/>
      <c r="GYY27" s="9"/>
      <c r="GZD27" s="9"/>
      <c r="GZI27" s="9"/>
      <c r="GZN27" s="9"/>
      <c r="GZS27" s="9"/>
      <c r="GZX27" s="9"/>
      <c r="HAC27" s="9"/>
      <c r="HAH27" s="9"/>
      <c r="HAM27" s="9"/>
      <c r="HAR27" s="9"/>
      <c r="HAW27" s="9"/>
      <c r="HBB27" s="9"/>
      <c r="HBG27" s="9"/>
      <c r="HBL27" s="9"/>
      <c r="HBQ27" s="9"/>
      <c r="HBV27" s="9"/>
      <c r="HCA27" s="9"/>
      <c r="HCF27" s="9"/>
      <c r="HCK27" s="9"/>
      <c r="HCP27" s="9"/>
      <c r="HCU27" s="9"/>
      <c r="HCZ27" s="9"/>
      <c r="HDE27" s="9"/>
      <c r="HDJ27" s="9"/>
      <c r="HDO27" s="9"/>
      <c r="HDT27" s="9"/>
      <c r="HDY27" s="9"/>
      <c r="HED27" s="9"/>
      <c r="HEI27" s="9"/>
      <c r="HEN27" s="9"/>
      <c r="HES27" s="9"/>
      <c r="HEX27" s="9"/>
      <c r="HFC27" s="9"/>
      <c r="HFH27" s="9"/>
      <c r="HFM27" s="9"/>
      <c r="HFR27" s="9"/>
      <c r="HFW27" s="9"/>
      <c r="HGB27" s="9"/>
      <c r="HGG27" s="9"/>
      <c r="HGL27" s="9"/>
      <c r="HGQ27" s="9"/>
      <c r="HGV27" s="9"/>
      <c r="HHA27" s="9"/>
      <c r="HHF27" s="9"/>
      <c r="HHK27" s="9"/>
      <c r="HHP27" s="9"/>
      <c r="HHU27" s="9"/>
      <c r="HHZ27" s="9"/>
      <c r="HIE27" s="9"/>
      <c r="HIJ27" s="9"/>
      <c r="HIO27" s="9"/>
      <c r="HIT27" s="9"/>
      <c r="HIY27" s="9"/>
      <c r="HJD27" s="9"/>
      <c r="HJI27" s="9"/>
      <c r="HJN27" s="9"/>
      <c r="HJS27" s="9"/>
      <c r="HJX27" s="9"/>
      <c r="HKC27" s="9"/>
      <c r="HKH27" s="9"/>
      <c r="HKM27" s="9"/>
      <c r="HKR27" s="9"/>
      <c r="HKW27" s="9"/>
      <c r="HLB27" s="9"/>
      <c r="HLG27" s="9"/>
      <c r="HLL27" s="9"/>
      <c r="HLQ27" s="9"/>
      <c r="HLV27" s="9"/>
      <c r="HMA27" s="9"/>
      <c r="HMF27" s="9"/>
      <c r="HMK27" s="9"/>
      <c r="HMP27" s="9"/>
      <c r="HMU27" s="9"/>
      <c r="HMZ27" s="9"/>
      <c r="HNE27" s="9"/>
      <c r="HNJ27" s="9"/>
      <c r="HNO27" s="9"/>
      <c r="HNT27" s="9"/>
      <c r="HNY27" s="9"/>
      <c r="HOD27" s="9"/>
      <c r="HOI27" s="9"/>
      <c r="HON27" s="9"/>
      <c r="HOS27" s="9"/>
      <c r="HOX27" s="9"/>
      <c r="HPC27" s="9"/>
      <c r="HPH27" s="9"/>
      <c r="HPM27" s="9"/>
      <c r="HPR27" s="9"/>
      <c r="HPW27" s="9"/>
      <c r="HQB27" s="9"/>
      <c r="HQG27" s="9"/>
      <c r="HQL27" s="9"/>
      <c r="HQQ27" s="9"/>
      <c r="HQV27" s="9"/>
      <c r="HRA27" s="9"/>
      <c r="HRF27" s="9"/>
      <c r="HRK27" s="9"/>
      <c r="HRP27" s="9"/>
      <c r="HRU27" s="9"/>
      <c r="HRZ27" s="9"/>
      <c r="HSE27" s="9"/>
      <c r="HSJ27" s="9"/>
      <c r="HSO27" s="9"/>
      <c r="HST27" s="9"/>
      <c r="HSY27" s="9"/>
      <c r="HTD27" s="9"/>
      <c r="HTI27" s="9"/>
      <c r="HTN27" s="9"/>
      <c r="HTS27" s="9"/>
      <c r="HTX27" s="9"/>
      <c r="HUC27" s="9"/>
      <c r="HUH27" s="9"/>
      <c r="HUM27" s="9"/>
      <c r="HUR27" s="9"/>
      <c r="HUW27" s="9"/>
      <c r="HVB27" s="9"/>
      <c r="HVG27" s="9"/>
      <c r="HVL27" s="9"/>
      <c r="HVQ27" s="9"/>
      <c r="HVV27" s="9"/>
      <c r="HWA27" s="9"/>
      <c r="HWF27" s="9"/>
      <c r="HWK27" s="9"/>
      <c r="HWP27" s="9"/>
      <c r="HWU27" s="9"/>
      <c r="HWZ27" s="9"/>
      <c r="HXE27" s="9"/>
      <c r="HXJ27" s="9"/>
      <c r="HXO27" s="9"/>
      <c r="HXT27" s="9"/>
      <c r="HXY27" s="9"/>
      <c r="HYD27" s="9"/>
      <c r="HYI27" s="9"/>
      <c r="HYN27" s="9"/>
      <c r="HYS27" s="9"/>
      <c r="HYX27" s="9"/>
      <c r="HZC27" s="9"/>
      <c r="HZH27" s="9"/>
      <c r="HZM27" s="9"/>
      <c r="HZR27" s="9"/>
      <c r="HZW27" s="9"/>
      <c r="IAB27" s="9"/>
      <c r="IAG27" s="9"/>
      <c r="IAL27" s="9"/>
      <c r="IAQ27" s="9"/>
      <c r="IAV27" s="9"/>
      <c r="IBA27" s="9"/>
      <c r="IBF27" s="9"/>
      <c r="IBK27" s="9"/>
      <c r="IBP27" s="9"/>
      <c r="IBU27" s="9"/>
      <c r="IBZ27" s="9"/>
      <c r="ICE27" s="9"/>
      <c r="ICJ27" s="9"/>
      <c r="ICO27" s="9"/>
      <c r="ICT27" s="9"/>
      <c r="ICY27" s="9"/>
      <c r="IDD27" s="9"/>
      <c r="IDI27" s="9"/>
      <c r="IDN27" s="9"/>
      <c r="IDS27" s="9"/>
      <c r="IDX27" s="9"/>
      <c r="IEC27" s="9"/>
      <c r="IEH27" s="9"/>
      <c r="IEM27" s="9"/>
      <c r="IER27" s="9"/>
      <c r="IEW27" s="9"/>
      <c r="IFB27" s="9"/>
      <c r="IFG27" s="9"/>
      <c r="IFL27" s="9"/>
      <c r="IFQ27" s="9"/>
      <c r="IFV27" s="9"/>
      <c r="IGA27" s="9"/>
      <c r="IGF27" s="9"/>
      <c r="IGK27" s="9"/>
      <c r="IGP27" s="9"/>
      <c r="IGU27" s="9"/>
      <c r="IGZ27" s="9"/>
      <c r="IHE27" s="9"/>
      <c r="IHJ27" s="9"/>
      <c r="IHO27" s="9"/>
      <c r="IHT27" s="9"/>
      <c r="IHY27" s="9"/>
      <c r="IID27" s="9"/>
      <c r="III27" s="9"/>
      <c r="IIN27" s="9"/>
      <c r="IIS27" s="9"/>
      <c r="IIX27" s="9"/>
      <c r="IJC27" s="9"/>
      <c r="IJH27" s="9"/>
      <c r="IJM27" s="9"/>
      <c r="IJR27" s="9"/>
      <c r="IJW27" s="9"/>
      <c r="IKB27" s="9"/>
      <c r="IKG27" s="9"/>
      <c r="IKL27" s="9"/>
      <c r="IKQ27" s="9"/>
      <c r="IKV27" s="9"/>
      <c r="ILA27" s="9"/>
      <c r="ILF27" s="9"/>
      <c r="ILK27" s="9"/>
      <c r="ILP27" s="9"/>
      <c r="ILU27" s="9"/>
      <c r="ILZ27" s="9"/>
      <c r="IME27" s="9"/>
      <c r="IMJ27" s="9"/>
      <c r="IMO27" s="9"/>
      <c r="IMT27" s="9"/>
      <c r="IMY27" s="9"/>
      <c r="IND27" s="9"/>
      <c r="INI27" s="9"/>
      <c r="INN27" s="9"/>
      <c r="INS27" s="9"/>
      <c r="INX27" s="9"/>
      <c r="IOC27" s="9"/>
      <c r="IOH27" s="9"/>
      <c r="IOM27" s="9"/>
      <c r="IOR27" s="9"/>
      <c r="IOW27" s="9"/>
      <c r="IPB27" s="9"/>
      <c r="IPG27" s="9"/>
      <c r="IPL27" s="9"/>
      <c r="IPQ27" s="9"/>
      <c r="IPV27" s="9"/>
      <c r="IQA27" s="9"/>
      <c r="IQF27" s="9"/>
      <c r="IQK27" s="9"/>
      <c r="IQP27" s="9"/>
      <c r="IQU27" s="9"/>
      <c r="IQZ27" s="9"/>
      <c r="IRE27" s="9"/>
      <c r="IRJ27" s="9"/>
      <c r="IRO27" s="9"/>
      <c r="IRT27" s="9"/>
      <c r="IRY27" s="9"/>
      <c r="ISD27" s="9"/>
      <c r="ISI27" s="9"/>
      <c r="ISN27" s="9"/>
      <c r="ISS27" s="9"/>
      <c r="ISX27" s="9"/>
      <c r="ITC27" s="9"/>
      <c r="ITH27" s="9"/>
      <c r="ITM27" s="9"/>
      <c r="ITR27" s="9"/>
      <c r="ITW27" s="9"/>
      <c r="IUB27" s="9"/>
      <c r="IUG27" s="9"/>
      <c r="IUL27" s="9"/>
      <c r="IUQ27" s="9"/>
      <c r="IUV27" s="9"/>
      <c r="IVA27" s="9"/>
      <c r="IVF27" s="9"/>
      <c r="IVK27" s="9"/>
      <c r="IVP27" s="9"/>
      <c r="IVU27" s="9"/>
      <c r="IVZ27" s="9"/>
      <c r="IWE27" s="9"/>
      <c r="IWJ27" s="9"/>
      <c r="IWO27" s="9"/>
      <c r="IWT27" s="9"/>
      <c r="IWY27" s="9"/>
      <c r="IXD27" s="9"/>
      <c r="IXI27" s="9"/>
      <c r="IXN27" s="9"/>
      <c r="IXS27" s="9"/>
      <c r="IXX27" s="9"/>
      <c r="IYC27" s="9"/>
      <c r="IYH27" s="9"/>
      <c r="IYM27" s="9"/>
      <c r="IYR27" s="9"/>
      <c r="IYW27" s="9"/>
      <c r="IZB27" s="9"/>
      <c r="IZG27" s="9"/>
      <c r="IZL27" s="9"/>
      <c r="IZQ27" s="9"/>
      <c r="IZV27" s="9"/>
      <c r="JAA27" s="9"/>
      <c r="JAF27" s="9"/>
      <c r="JAK27" s="9"/>
      <c r="JAP27" s="9"/>
      <c r="JAU27" s="9"/>
      <c r="JAZ27" s="9"/>
      <c r="JBE27" s="9"/>
      <c r="JBJ27" s="9"/>
      <c r="JBO27" s="9"/>
      <c r="JBT27" s="9"/>
      <c r="JBY27" s="9"/>
      <c r="JCD27" s="9"/>
      <c r="JCI27" s="9"/>
      <c r="JCN27" s="9"/>
      <c r="JCS27" s="9"/>
      <c r="JCX27" s="9"/>
      <c r="JDC27" s="9"/>
      <c r="JDH27" s="9"/>
      <c r="JDM27" s="9"/>
      <c r="JDR27" s="9"/>
      <c r="JDW27" s="9"/>
      <c r="JEB27" s="9"/>
      <c r="JEG27" s="9"/>
      <c r="JEL27" s="9"/>
      <c r="JEQ27" s="9"/>
      <c r="JEV27" s="9"/>
      <c r="JFA27" s="9"/>
      <c r="JFF27" s="9"/>
      <c r="JFK27" s="9"/>
      <c r="JFP27" s="9"/>
      <c r="JFU27" s="9"/>
      <c r="JFZ27" s="9"/>
      <c r="JGE27" s="9"/>
      <c r="JGJ27" s="9"/>
      <c r="JGO27" s="9"/>
      <c r="JGT27" s="9"/>
      <c r="JGY27" s="9"/>
      <c r="JHD27" s="9"/>
      <c r="JHI27" s="9"/>
      <c r="JHN27" s="9"/>
      <c r="JHS27" s="9"/>
      <c r="JHX27" s="9"/>
      <c r="JIC27" s="9"/>
      <c r="JIH27" s="9"/>
      <c r="JIM27" s="9"/>
      <c r="JIR27" s="9"/>
      <c r="JIW27" s="9"/>
      <c r="JJB27" s="9"/>
      <c r="JJG27" s="9"/>
      <c r="JJL27" s="9"/>
      <c r="JJQ27" s="9"/>
      <c r="JJV27" s="9"/>
      <c r="JKA27" s="9"/>
      <c r="JKF27" s="9"/>
      <c r="JKK27" s="9"/>
      <c r="JKP27" s="9"/>
      <c r="JKU27" s="9"/>
      <c r="JKZ27" s="9"/>
      <c r="JLE27" s="9"/>
      <c r="JLJ27" s="9"/>
      <c r="JLO27" s="9"/>
      <c r="JLT27" s="9"/>
      <c r="JLY27" s="9"/>
      <c r="JMD27" s="9"/>
      <c r="JMI27" s="9"/>
      <c r="JMN27" s="9"/>
      <c r="JMS27" s="9"/>
      <c r="JMX27" s="9"/>
      <c r="JNC27" s="9"/>
      <c r="JNH27" s="9"/>
      <c r="JNM27" s="9"/>
      <c r="JNR27" s="9"/>
      <c r="JNW27" s="9"/>
      <c r="JOB27" s="9"/>
      <c r="JOG27" s="9"/>
      <c r="JOL27" s="9"/>
      <c r="JOQ27" s="9"/>
      <c r="JOV27" s="9"/>
      <c r="JPA27" s="9"/>
      <c r="JPF27" s="9"/>
      <c r="JPK27" s="9"/>
      <c r="JPP27" s="9"/>
      <c r="JPU27" s="9"/>
      <c r="JPZ27" s="9"/>
      <c r="JQE27" s="9"/>
      <c r="JQJ27" s="9"/>
      <c r="JQO27" s="9"/>
      <c r="JQT27" s="9"/>
      <c r="JQY27" s="9"/>
      <c r="JRD27" s="9"/>
      <c r="JRI27" s="9"/>
      <c r="JRN27" s="9"/>
      <c r="JRS27" s="9"/>
      <c r="JRX27" s="9"/>
      <c r="JSC27" s="9"/>
      <c r="JSH27" s="9"/>
      <c r="JSM27" s="9"/>
      <c r="JSR27" s="9"/>
      <c r="JSW27" s="9"/>
      <c r="JTB27" s="9"/>
      <c r="JTG27" s="9"/>
      <c r="JTL27" s="9"/>
      <c r="JTQ27" s="9"/>
      <c r="JTV27" s="9"/>
      <c r="JUA27" s="9"/>
      <c r="JUF27" s="9"/>
      <c r="JUK27" s="9"/>
      <c r="JUP27" s="9"/>
      <c r="JUU27" s="9"/>
      <c r="JUZ27" s="9"/>
      <c r="JVE27" s="9"/>
      <c r="JVJ27" s="9"/>
      <c r="JVO27" s="9"/>
      <c r="JVT27" s="9"/>
      <c r="JVY27" s="9"/>
      <c r="JWD27" s="9"/>
      <c r="JWI27" s="9"/>
      <c r="JWN27" s="9"/>
      <c r="JWS27" s="9"/>
      <c r="JWX27" s="9"/>
      <c r="JXC27" s="9"/>
      <c r="JXH27" s="9"/>
      <c r="JXM27" s="9"/>
      <c r="JXR27" s="9"/>
      <c r="JXW27" s="9"/>
      <c r="JYB27" s="9"/>
      <c r="JYG27" s="9"/>
      <c r="JYL27" s="9"/>
      <c r="JYQ27" s="9"/>
      <c r="JYV27" s="9"/>
      <c r="JZA27" s="9"/>
      <c r="JZF27" s="9"/>
      <c r="JZK27" s="9"/>
      <c r="JZP27" s="9"/>
      <c r="JZU27" s="9"/>
      <c r="JZZ27" s="9"/>
      <c r="KAE27" s="9"/>
      <c r="KAJ27" s="9"/>
      <c r="KAO27" s="9"/>
      <c r="KAT27" s="9"/>
      <c r="KAY27" s="9"/>
      <c r="KBD27" s="9"/>
      <c r="KBI27" s="9"/>
      <c r="KBN27" s="9"/>
      <c r="KBS27" s="9"/>
      <c r="KBX27" s="9"/>
      <c r="KCC27" s="9"/>
      <c r="KCH27" s="9"/>
      <c r="KCM27" s="9"/>
      <c r="KCR27" s="9"/>
      <c r="KCW27" s="9"/>
      <c r="KDB27" s="9"/>
      <c r="KDG27" s="9"/>
      <c r="KDL27" s="9"/>
      <c r="KDQ27" s="9"/>
      <c r="KDV27" s="9"/>
      <c r="KEA27" s="9"/>
      <c r="KEF27" s="9"/>
      <c r="KEK27" s="9"/>
      <c r="KEP27" s="9"/>
      <c r="KEU27" s="9"/>
      <c r="KEZ27" s="9"/>
      <c r="KFE27" s="9"/>
      <c r="KFJ27" s="9"/>
      <c r="KFO27" s="9"/>
      <c r="KFT27" s="9"/>
      <c r="KFY27" s="9"/>
      <c r="KGD27" s="9"/>
      <c r="KGI27" s="9"/>
      <c r="KGN27" s="9"/>
      <c r="KGS27" s="9"/>
      <c r="KGX27" s="9"/>
      <c r="KHC27" s="9"/>
      <c r="KHH27" s="9"/>
      <c r="KHM27" s="9"/>
      <c r="KHR27" s="9"/>
      <c r="KHW27" s="9"/>
      <c r="KIB27" s="9"/>
      <c r="KIG27" s="9"/>
      <c r="KIL27" s="9"/>
      <c r="KIQ27" s="9"/>
      <c r="KIV27" s="9"/>
      <c r="KJA27" s="9"/>
      <c r="KJF27" s="9"/>
      <c r="KJK27" s="9"/>
      <c r="KJP27" s="9"/>
      <c r="KJU27" s="9"/>
      <c r="KJZ27" s="9"/>
      <c r="KKE27" s="9"/>
      <c r="KKJ27" s="9"/>
      <c r="KKO27" s="9"/>
      <c r="KKT27" s="9"/>
      <c r="KKY27" s="9"/>
      <c r="KLD27" s="9"/>
      <c r="KLI27" s="9"/>
      <c r="KLN27" s="9"/>
      <c r="KLS27" s="9"/>
      <c r="KLX27" s="9"/>
      <c r="KMC27" s="9"/>
      <c r="KMH27" s="9"/>
      <c r="KMM27" s="9"/>
      <c r="KMR27" s="9"/>
      <c r="KMW27" s="9"/>
      <c r="KNB27" s="9"/>
      <c r="KNG27" s="9"/>
      <c r="KNL27" s="9"/>
      <c r="KNQ27" s="9"/>
      <c r="KNV27" s="9"/>
      <c r="KOA27" s="9"/>
      <c r="KOF27" s="9"/>
      <c r="KOK27" s="9"/>
      <c r="KOP27" s="9"/>
      <c r="KOU27" s="9"/>
      <c r="KOZ27" s="9"/>
      <c r="KPE27" s="9"/>
      <c r="KPJ27" s="9"/>
      <c r="KPO27" s="9"/>
      <c r="KPT27" s="9"/>
      <c r="KPY27" s="9"/>
      <c r="KQD27" s="9"/>
      <c r="KQI27" s="9"/>
      <c r="KQN27" s="9"/>
      <c r="KQS27" s="9"/>
      <c r="KQX27" s="9"/>
      <c r="KRC27" s="9"/>
      <c r="KRH27" s="9"/>
      <c r="KRM27" s="9"/>
      <c r="KRR27" s="9"/>
      <c r="KRW27" s="9"/>
      <c r="KSB27" s="9"/>
      <c r="KSG27" s="9"/>
      <c r="KSL27" s="9"/>
      <c r="KSQ27" s="9"/>
      <c r="KSV27" s="9"/>
      <c r="KTA27" s="9"/>
      <c r="KTF27" s="9"/>
      <c r="KTK27" s="9"/>
      <c r="KTP27" s="9"/>
      <c r="KTU27" s="9"/>
      <c r="KTZ27" s="9"/>
      <c r="KUE27" s="9"/>
      <c r="KUJ27" s="9"/>
      <c r="KUO27" s="9"/>
      <c r="KUT27" s="9"/>
      <c r="KUY27" s="9"/>
      <c r="KVD27" s="9"/>
      <c r="KVI27" s="9"/>
      <c r="KVN27" s="9"/>
      <c r="KVS27" s="9"/>
      <c r="KVX27" s="9"/>
      <c r="KWC27" s="9"/>
      <c r="KWH27" s="9"/>
      <c r="KWM27" s="9"/>
      <c r="KWR27" s="9"/>
      <c r="KWW27" s="9"/>
      <c r="KXB27" s="9"/>
      <c r="KXG27" s="9"/>
      <c r="KXL27" s="9"/>
      <c r="KXQ27" s="9"/>
      <c r="KXV27" s="9"/>
      <c r="KYA27" s="9"/>
      <c r="KYF27" s="9"/>
      <c r="KYK27" s="9"/>
      <c r="KYP27" s="9"/>
      <c r="KYU27" s="9"/>
      <c r="KYZ27" s="9"/>
      <c r="KZE27" s="9"/>
      <c r="KZJ27" s="9"/>
      <c r="KZO27" s="9"/>
      <c r="KZT27" s="9"/>
      <c r="KZY27" s="9"/>
      <c r="LAD27" s="9"/>
      <c r="LAI27" s="9"/>
      <c r="LAN27" s="9"/>
      <c r="LAS27" s="9"/>
      <c r="LAX27" s="9"/>
      <c r="LBC27" s="9"/>
      <c r="LBH27" s="9"/>
      <c r="LBM27" s="9"/>
      <c r="LBR27" s="9"/>
      <c r="LBW27" s="9"/>
      <c r="LCB27" s="9"/>
      <c r="LCG27" s="9"/>
      <c r="LCL27" s="9"/>
      <c r="LCQ27" s="9"/>
      <c r="LCV27" s="9"/>
      <c r="LDA27" s="9"/>
      <c r="LDF27" s="9"/>
      <c r="LDK27" s="9"/>
      <c r="LDP27" s="9"/>
      <c r="LDU27" s="9"/>
      <c r="LDZ27" s="9"/>
      <c r="LEE27" s="9"/>
      <c r="LEJ27" s="9"/>
      <c r="LEO27" s="9"/>
      <c r="LET27" s="9"/>
      <c r="LEY27" s="9"/>
      <c r="LFD27" s="9"/>
      <c r="LFI27" s="9"/>
      <c r="LFN27" s="9"/>
      <c r="LFS27" s="9"/>
      <c r="LFX27" s="9"/>
      <c r="LGC27" s="9"/>
      <c r="LGH27" s="9"/>
      <c r="LGM27" s="9"/>
      <c r="LGR27" s="9"/>
      <c r="LGW27" s="9"/>
      <c r="LHB27" s="9"/>
      <c r="LHG27" s="9"/>
      <c r="LHL27" s="9"/>
      <c r="LHQ27" s="9"/>
      <c r="LHV27" s="9"/>
      <c r="LIA27" s="9"/>
      <c r="LIF27" s="9"/>
      <c r="LIK27" s="9"/>
      <c r="LIP27" s="9"/>
      <c r="LIU27" s="9"/>
      <c r="LIZ27" s="9"/>
      <c r="LJE27" s="9"/>
      <c r="LJJ27" s="9"/>
      <c r="LJO27" s="9"/>
      <c r="LJT27" s="9"/>
      <c r="LJY27" s="9"/>
      <c r="LKD27" s="9"/>
      <c r="LKI27" s="9"/>
      <c r="LKN27" s="9"/>
      <c r="LKS27" s="9"/>
      <c r="LKX27" s="9"/>
      <c r="LLC27" s="9"/>
      <c r="LLH27" s="9"/>
      <c r="LLM27" s="9"/>
      <c r="LLR27" s="9"/>
      <c r="LLW27" s="9"/>
      <c r="LMB27" s="9"/>
      <c r="LMG27" s="9"/>
      <c r="LML27" s="9"/>
      <c r="LMQ27" s="9"/>
      <c r="LMV27" s="9"/>
      <c r="LNA27" s="9"/>
      <c r="LNF27" s="9"/>
      <c r="LNK27" s="9"/>
      <c r="LNP27" s="9"/>
      <c r="LNU27" s="9"/>
      <c r="LNZ27" s="9"/>
      <c r="LOE27" s="9"/>
      <c r="LOJ27" s="9"/>
      <c r="LOO27" s="9"/>
      <c r="LOT27" s="9"/>
      <c r="LOY27" s="9"/>
      <c r="LPD27" s="9"/>
      <c r="LPI27" s="9"/>
      <c r="LPN27" s="9"/>
      <c r="LPS27" s="9"/>
      <c r="LPX27" s="9"/>
      <c r="LQC27" s="9"/>
      <c r="LQH27" s="9"/>
      <c r="LQM27" s="9"/>
      <c r="LQR27" s="9"/>
      <c r="LQW27" s="9"/>
      <c r="LRB27" s="9"/>
      <c r="LRG27" s="9"/>
      <c r="LRL27" s="9"/>
      <c r="LRQ27" s="9"/>
      <c r="LRV27" s="9"/>
      <c r="LSA27" s="9"/>
      <c r="LSF27" s="9"/>
      <c r="LSK27" s="9"/>
      <c r="LSP27" s="9"/>
      <c r="LSU27" s="9"/>
      <c r="LSZ27" s="9"/>
      <c r="LTE27" s="9"/>
      <c r="LTJ27" s="9"/>
      <c r="LTO27" s="9"/>
      <c r="LTT27" s="9"/>
      <c r="LTY27" s="9"/>
      <c r="LUD27" s="9"/>
      <c r="LUI27" s="9"/>
      <c r="LUN27" s="9"/>
      <c r="LUS27" s="9"/>
      <c r="LUX27" s="9"/>
      <c r="LVC27" s="9"/>
      <c r="LVH27" s="9"/>
      <c r="LVM27" s="9"/>
      <c r="LVR27" s="9"/>
      <c r="LVW27" s="9"/>
      <c r="LWB27" s="9"/>
      <c r="LWG27" s="9"/>
      <c r="LWL27" s="9"/>
      <c r="LWQ27" s="9"/>
      <c r="LWV27" s="9"/>
      <c r="LXA27" s="9"/>
      <c r="LXF27" s="9"/>
      <c r="LXK27" s="9"/>
      <c r="LXP27" s="9"/>
      <c r="LXU27" s="9"/>
      <c r="LXZ27" s="9"/>
      <c r="LYE27" s="9"/>
      <c r="LYJ27" s="9"/>
      <c r="LYO27" s="9"/>
      <c r="LYT27" s="9"/>
      <c r="LYY27" s="9"/>
      <c r="LZD27" s="9"/>
      <c r="LZI27" s="9"/>
      <c r="LZN27" s="9"/>
      <c r="LZS27" s="9"/>
      <c r="LZX27" s="9"/>
      <c r="MAC27" s="9"/>
      <c r="MAH27" s="9"/>
      <c r="MAM27" s="9"/>
      <c r="MAR27" s="9"/>
      <c r="MAW27" s="9"/>
      <c r="MBB27" s="9"/>
      <c r="MBG27" s="9"/>
      <c r="MBL27" s="9"/>
      <c r="MBQ27" s="9"/>
      <c r="MBV27" s="9"/>
      <c r="MCA27" s="9"/>
      <c r="MCF27" s="9"/>
      <c r="MCK27" s="9"/>
      <c r="MCP27" s="9"/>
      <c r="MCU27" s="9"/>
      <c r="MCZ27" s="9"/>
      <c r="MDE27" s="9"/>
      <c r="MDJ27" s="9"/>
      <c r="MDO27" s="9"/>
      <c r="MDT27" s="9"/>
      <c r="MDY27" s="9"/>
      <c r="MED27" s="9"/>
      <c r="MEI27" s="9"/>
      <c r="MEN27" s="9"/>
      <c r="MES27" s="9"/>
      <c r="MEX27" s="9"/>
      <c r="MFC27" s="9"/>
      <c r="MFH27" s="9"/>
      <c r="MFM27" s="9"/>
      <c r="MFR27" s="9"/>
      <c r="MFW27" s="9"/>
      <c r="MGB27" s="9"/>
      <c r="MGG27" s="9"/>
      <c r="MGL27" s="9"/>
      <c r="MGQ27" s="9"/>
      <c r="MGV27" s="9"/>
      <c r="MHA27" s="9"/>
      <c r="MHF27" s="9"/>
      <c r="MHK27" s="9"/>
      <c r="MHP27" s="9"/>
      <c r="MHU27" s="9"/>
      <c r="MHZ27" s="9"/>
      <c r="MIE27" s="9"/>
      <c r="MIJ27" s="9"/>
      <c r="MIO27" s="9"/>
      <c r="MIT27" s="9"/>
      <c r="MIY27" s="9"/>
      <c r="MJD27" s="9"/>
      <c r="MJI27" s="9"/>
      <c r="MJN27" s="9"/>
      <c r="MJS27" s="9"/>
      <c r="MJX27" s="9"/>
      <c r="MKC27" s="9"/>
      <c r="MKH27" s="9"/>
      <c r="MKM27" s="9"/>
      <c r="MKR27" s="9"/>
      <c r="MKW27" s="9"/>
      <c r="MLB27" s="9"/>
      <c r="MLG27" s="9"/>
      <c r="MLL27" s="9"/>
      <c r="MLQ27" s="9"/>
      <c r="MLV27" s="9"/>
      <c r="MMA27" s="9"/>
      <c r="MMF27" s="9"/>
      <c r="MMK27" s="9"/>
      <c r="MMP27" s="9"/>
      <c r="MMU27" s="9"/>
      <c r="MMZ27" s="9"/>
      <c r="MNE27" s="9"/>
      <c r="MNJ27" s="9"/>
      <c r="MNO27" s="9"/>
      <c r="MNT27" s="9"/>
      <c r="MNY27" s="9"/>
      <c r="MOD27" s="9"/>
      <c r="MOI27" s="9"/>
      <c r="MON27" s="9"/>
      <c r="MOS27" s="9"/>
      <c r="MOX27" s="9"/>
      <c r="MPC27" s="9"/>
      <c r="MPH27" s="9"/>
      <c r="MPM27" s="9"/>
      <c r="MPR27" s="9"/>
      <c r="MPW27" s="9"/>
      <c r="MQB27" s="9"/>
      <c r="MQG27" s="9"/>
      <c r="MQL27" s="9"/>
      <c r="MQQ27" s="9"/>
      <c r="MQV27" s="9"/>
      <c r="MRA27" s="9"/>
      <c r="MRF27" s="9"/>
      <c r="MRK27" s="9"/>
      <c r="MRP27" s="9"/>
      <c r="MRU27" s="9"/>
      <c r="MRZ27" s="9"/>
      <c r="MSE27" s="9"/>
      <c r="MSJ27" s="9"/>
      <c r="MSO27" s="9"/>
      <c r="MST27" s="9"/>
      <c r="MSY27" s="9"/>
      <c r="MTD27" s="9"/>
      <c r="MTI27" s="9"/>
      <c r="MTN27" s="9"/>
      <c r="MTS27" s="9"/>
      <c r="MTX27" s="9"/>
      <c r="MUC27" s="9"/>
      <c r="MUH27" s="9"/>
      <c r="MUM27" s="9"/>
      <c r="MUR27" s="9"/>
      <c r="MUW27" s="9"/>
      <c r="MVB27" s="9"/>
      <c r="MVG27" s="9"/>
      <c r="MVL27" s="9"/>
      <c r="MVQ27" s="9"/>
      <c r="MVV27" s="9"/>
      <c r="MWA27" s="9"/>
      <c r="MWF27" s="9"/>
      <c r="MWK27" s="9"/>
      <c r="MWP27" s="9"/>
      <c r="MWU27" s="9"/>
      <c r="MWZ27" s="9"/>
      <c r="MXE27" s="9"/>
      <c r="MXJ27" s="9"/>
      <c r="MXO27" s="9"/>
      <c r="MXT27" s="9"/>
      <c r="MXY27" s="9"/>
      <c r="MYD27" s="9"/>
      <c r="MYI27" s="9"/>
      <c r="MYN27" s="9"/>
      <c r="MYS27" s="9"/>
      <c r="MYX27" s="9"/>
      <c r="MZC27" s="9"/>
      <c r="MZH27" s="9"/>
      <c r="MZM27" s="9"/>
      <c r="MZR27" s="9"/>
      <c r="MZW27" s="9"/>
      <c r="NAB27" s="9"/>
      <c r="NAG27" s="9"/>
      <c r="NAL27" s="9"/>
      <c r="NAQ27" s="9"/>
      <c r="NAV27" s="9"/>
      <c r="NBA27" s="9"/>
      <c r="NBF27" s="9"/>
      <c r="NBK27" s="9"/>
      <c r="NBP27" s="9"/>
      <c r="NBU27" s="9"/>
      <c r="NBZ27" s="9"/>
      <c r="NCE27" s="9"/>
      <c r="NCJ27" s="9"/>
      <c r="NCO27" s="9"/>
      <c r="NCT27" s="9"/>
      <c r="NCY27" s="9"/>
      <c r="NDD27" s="9"/>
      <c r="NDI27" s="9"/>
      <c r="NDN27" s="9"/>
      <c r="NDS27" s="9"/>
      <c r="NDX27" s="9"/>
      <c r="NEC27" s="9"/>
      <c r="NEH27" s="9"/>
      <c r="NEM27" s="9"/>
      <c r="NER27" s="9"/>
      <c r="NEW27" s="9"/>
      <c r="NFB27" s="9"/>
      <c r="NFG27" s="9"/>
      <c r="NFL27" s="9"/>
      <c r="NFQ27" s="9"/>
      <c r="NFV27" s="9"/>
      <c r="NGA27" s="9"/>
      <c r="NGF27" s="9"/>
      <c r="NGK27" s="9"/>
      <c r="NGP27" s="9"/>
      <c r="NGU27" s="9"/>
      <c r="NGZ27" s="9"/>
      <c r="NHE27" s="9"/>
      <c r="NHJ27" s="9"/>
      <c r="NHO27" s="9"/>
      <c r="NHT27" s="9"/>
      <c r="NHY27" s="9"/>
      <c r="NID27" s="9"/>
      <c r="NII27" s="9"/>
      <c r="NIN27" s="9"/>
      <c r="NIS27" s="9"/>
      <c r="NIX27" s="9"/>
      <c r="NJC27" s="9"/>
      <c r="NJH27" s="9"/>
      <c r="NJM27" s="9"/>
      <c r="NJR27" s="9"/>
      <c r="NJW27" s="9"/>
      <c r="NKB27" s="9"/>
      <c r="NKG27" s="9"/>
      <c r="NKL27" s="9"/>
      <c r="NKQ27" s="9"/>
      <c r="NKV27" s="9"/>
      <c r="NLA27" s="9"/>
      <c r="NLF27" s="9"/>
      <c r="NLK27" s="9"/>
      <c r="NLP27" s="9"/>
      <c r="NLU27" s="9"/>
      <c r="NLZ27" s="9"/>
      <c r="NME27" s="9"/>
      <c r="NMJ27" s="9"/>
      <c r="NMO27" s="9"/>
      <c r="NMT27" s="9"/>
      <c r="NMY27" s="9"/>
      <c r="NND27" s="9"/>
      <c r="NNI27" s="9"/>
      <c r="NNN27" s="9"/>
      <c r="NNS27" s="9"/>
      <c r="NNX27" s="9"/>
      <c r="NOC27" s="9"/>
      <c r="NOH27" s="9"/>
      <c r="NOM27" s="9"/>
      <c r="NOR27" s="9"/>
      <c r="NOW27" s="9"/>
      <c r="NPB27" s="9"/>
      <c r="NPG27" s="9"/>
      <c r="NPL27" s="9"/>
      <c r="NPQ27" s="9"/>
      <c r="NPV27" s="9"/>
      <c r="NQA27" s="9"/>
      <c r="NQF27" s="9"/>
      <c r="NQK27" s="9"/>
      <c r="NQP27" s="9"/>
      <c r="NQU27" s="9"/>
      <c r="NQZ27" s="9"/>
      <c r="NRE27" s="9"/>
      <c r="NRJ27" s="9"/>
      <c r="NRO27" s="9"/>
      <c r="NRT27" s="9"/>
      <c r="NRY27" s="9"/>
      <c r="NSD27" s="9"/>
      <c r="NSI27" s="9"/>
      <c r="NSN27" s="9"/>
      <c r="NSS27" s="9"/>
      <c r="NSX27" s="9"/>
      <c r="NTC27" s="9"/>
      <c r="NTH27" s="9"/>
      <c r="NTM27" s="9"/>
      <c r="NTR27" s="9"/>
      <c r="NTW27" s="9"/>
      <c r="NUB27" s="9"/>
      <c r="NUG27" s="9"/>
      <c r="NUL27" s="9"/>
      <c r="NUQ27" s="9"/>
      <c r="NUV27" s="9"/>
      <c r="NVA27" s="9"/>
      <c r="NVF27" s="9"/>
      <c r="NVK27" s="9"/>
      <c r="NVP27" s="9"/>
      <c r="NVU27" s="9"/>
      <c r="NVZ27" s="9"/>
      <c r="NWE27" s="9"/>
      <c r="NWJ27" s="9"/>
      <c r="NWO27" s="9"/>
      <c r="NWT27" s="9"/>
      <c r="NWY27" s="9"/>
      <c r="NXD27" s="9"/>
      <c r="NXI27" s="9"/>
      <c r="NXN27" s="9"/>
      <c r="NXS27" s="9"/>
      <c r="NXX27" s="9"/>
      <c r="NYC27" s="9"/>
      <c r="NYH27" s="9"/>
      <c r="NYM27" s="9"/>
      <c r="NYR27" s="9"/>
      <c r="NYW27" s="9"/>
      <c r="NZB27" s="9"/>
      <c r="NZG27" s="9"/>
      <c r="NZL27" s="9"/>
      <c r="NZQ27" s="9"/>
      <c r="NZV27" s="9"/>
      <c r="OAA27" s="9"/>
      <c r="OAF27" s="9"/>
      <c r="OAK27" s="9"/>
      <c r="OAP27" s="9"/>
      <c r="OAU27" s="9"/>
      <c r="OAZ27" s="9"/>
      <c r="OBE27" s="9"/>
      <c r="OBJ27" s="9"/>
      <c r="OBO27" s="9"/>
      <c r="OBT27" s="9"/>
      <c r="OBY27" s="9"/>
      <c r="OCD27" s="9"/>
      <c r="OCI27" s="9"/>
      <c r="OCN27" s="9"/>
      <c r="OCS27" s="9"/>
      <c r="OCX27" s="9"/>
      <c r="ODC27" s="9"/>
      <c r="ODH27" s="9"/>
      <c r="ODM27" s="9"/>
      <c r="ODR27" s="9"/>
      <c r="ODW27" s="9"/>
      <c r="OEB27" s="9"/>
      <c r="OEG27" s="9"/>
      <c r="OEL27" s="9"/>
      <c r="OEQ27" s="9"/>
      <c r="OEV27" s="9"/>
      <c r="OFA27" s="9"/>
      <c r="OFF27" s="9"/>
      <c r="OFK27" s="9"/>
      <c r="OFP27" s="9"/>
      <c r="OFU27" s="9"/>
      <c r="OFZ27" s="9"/>
      <c r="OGE27" s="9"/>
      <c r="OGJ27" s="9"/>
      <c r="OGO27" s="9"/>
      <c r="OGT27" s="9"/>
      <c r="OGY27" s="9"/>
      <c r="OHD27" s="9"/>
      <c r="OHI27" s="9"/>
      <c r="OHN27" s="9"/>
      <c r="OHS27" s="9"/>
      <c r="OHX27" s="9"/>
      <c r="OIC27" s="9"/>
      <c r="OIH27" s="9"/>
      <c r="OIM27" s="9"/>
      <c r="OIR27" s="9"/>
      <c r="OIW27" s="9"/>
      <c r="OJB27" s="9"/>
      <c r="OJG27" s="9"/>
      <c r="OJL27" s="9"/>
      <c r="OJQ27" s="9"/>
      <c r="OJV27" s="9"/>
      <c r="OKA27" s="9"/>
      <c r="OKF27" s="9"/>
      <c r="OKK27" s="9"/>
      <c r="OKP27" s="9"/>
      <c r="OKU27" s="9"/>
      <c r="OKZ27" s="9"/>
      <c r="OLE27" s="9"/>
      <c r="OLJ27" s="9"/>
      <c r="OLO27" s="9"/>
      <c r="OLT27" s="9"/>
      <c r="OLY27" s="9"/>
      <c r="OMD27" s="9"/>
      <c r="OMI27" s="9"/>
      <c r="OMN27" s="9"/>
      <c r="OMS27" s="9"/>
      <c r="OMX27" s="9"/>
      <c r="ONC27" s="9"/>
      <c r="ONH27" s="9"/>
      <c r="ONM27" s="9"/>
      <c r="ONR27" s="9"/>
      <c r="ONW27" s="9"/>
      <c r="OOB27" s="9"/>
      <c r="OOG27" s="9"/>
      <c r="OOL27" s="9"/>
      <c r="OOQ27" s="9"/>
      <c r="OOV27" s="9"/>
      <c r="OPA27" s="9"/>
      <c r="OPF27" s="9"/>
      <c r="OPK27" s="9"/>
      <c r="OPP27" s="9"/>
      <c r="OPU27" s="9"/>
      <c r="OPZ27" s="9"/>
      <c r="OQE27" s="9"/>
      <c r="OQJ27" s="9"/>
      <c r="OQO27" s="9"/>
      <c r="OQT27" s="9"/>
      <c r="OQY27" s="9"/>
      <c r="ORD27" s="9"/>
      <c r="ORI27" s="9"/>
      <c r="ORN27" s="9"/>
      <c r="ORS27" s="9"/>
      <c r="ORX27" s="9"/>
      <c r="OSC27" s="9"/>
      <c r="OSH27" s="9"/>
      <c r="OSM27" s="9"/>
      <c r="OSR27" s="9"/>
      <c r="OSW27" s="9"/>
      <c r="OTB27" s="9"/>
      <c r="OTG27" s="9"/>
      <c r="OTL27" s="9"/>
      <c r="OTQ27" s="9"/>
      <c r="OTV27" s="9"/>
      <c r="OUA27" s="9"/>
      <c r="OUF27" s="9"/>
      <c r="OUK27" s="9"/>
      <c r="OUP27" s="9"/>
      <c r="OUU27" s="9"/>
      <c r="OUZ27" s="9"/>
      <c r="OVE27" s="9"/>
      <c r="OVJ27" s="9"/>
      <c r="OVO27" s="9"/>
      <c r="OVT27" s="9"/>
      <c r="OVY27" s="9"/>
      <c r="OWD27" s="9"/>
      <c r="OWI27" s="9"/>
      <c r="OWN27" s="9"/>
      <c r="OWS27" s="9"/>
      <c r="OWX27" s="9"/>
      <c r="OXC27" s="9"/>
      <c r="OXH27" s="9"/>
      <c r="OXM27" s="9"/>
      <c r="OXR27" s="9"/>
      <c r="OXW27" s="9"/>
      <c r="OYB27" s="9"/>
      <c r="OYG27" s="9"/>
      <c r="OYL27" s="9"/>
      <c r="OYQ27" s="9"/>
      <c r="OYV27" s="9"/>
      <c r="OZA27" s="9"/>
      <c r="OZF27" s="9"/>
      <c r="OZK27" s="9"/>
      <c r="OZP27" s="9"/>
      <c r="OZU27" s="9"/>
      <c r="OZZ27" s="9"/>
      <c r="PAE27" s="9"/>
      <c r="PAJ27" s="9"/>
      <c r="PAO27" s="9"/>
      <c r="PAT27" s="9"/>
      <c r="PAY27" s="9"/>
      <c r="PBD27" s="9"/>
      <c r="PBI27" s="9"/>
      <c r="PBN27" s="9"/>
      <c r="PBS27" s="9"/>
      <c r="PBX27" s="9"/>
      <c r="PCC27" s="9"/>
      <c r="PCH27" s="9"/>
      <c r="PCM27" s="9"/>
      <c r="PCR27" s="9"/>
      <c r="PCW27" s="9"/>
      <c r="PDB27" s="9"/>
      <c r="PDG27" s="9"/>
      <c r="PDL27" s="9"/>
      <c r="PDQ27" s="9"/>
      <c r="PDV27" s="9"/>
      <c r="PEA27" s="9"/>
      <c r="PEF27" s="9"/>
      <c r="PEK27" s="9"/>
      <c r="PEP27" s="9"/>
      <c r="PEU27" s="9"/>
      <c r="PEZ27" s="9"/>
      <c r="PFE27" s="9"/>
      <c r="PFJ27" s="9"/>
      <c r="PFO27" s="9"/>
      <c r="PFT27" s="9"/>
      <c r="PFY27" s="9"/>
      <c r="PGD27" s="9"/>
      <c r="PGI27" s="9"/>
      <c r="PGN27" s="9"/>
      <c r="PGS27" s="9"/>
      <c r="PGX27" s="9"/>
      <c r="PHC27" s="9"/>
      <c r="PHH27" s="9"/>
      <c r="PHM27" s="9"/>
      <c r="PHR27" s="9"/>
      <c r="PHW27" s="9"/>
      <c r="PIB27" s="9"/>
      <c r="PIG27" s="9"/>
      <c r="PIL27" s="9"/>
      <c r="PIQ27" s="9"/>
      <c r="PIV27" s="9"/>
      <c r="PJA27" s="9"/>
      <c r="PJF27" s="9"/>
      <c r="PJK27" s="9"/>
      <c r="PJP27" s="9"/>
      <c r="PJU27" s="9"/>
      <c r="PJZ27" s="9"/>
      <c r="PKE27" s="9"/>
      <c r="PKJ27" s="9"/>
      <c r="PKO27" s="9"/>
      <c r="PKT27" s="9"/>
      <c r="PKY27" s="9"/>
      <c r="PLD27" s="9"/>
      <c r="PLI27" s="9"/>
      <c r="PLN27" s="9"/>
      <c r="PLS27" s="9"/>
      <c r="PLX27" s="9"/>
      <c r="PMC27" s="9"/>
      <c r="PMH27" s="9"/>
      <c r="PMM27" s="9"/>
      <c r="PMR27" s="9"/>
      <c r="PMW27" s="9"/>
      <c r="PNB27" s="9"/>
      <c r="PNG27" s="9"/>
      <c r="PNL27" s="9"/>
      <c r="PNQ27" s="9"/>
      <c r="PNV27" s="9"/>
      <c r="POA27" s="9"/>
      <c r="POF27" s="9"/>
      <c r="POK27" s="9"/>
      <c r="POP27" s="9"/>
      <c r="POU27" s="9"/>
      <c r="POZ27" s="9"/>
      <c r="PPE27" s="9"/>
      <c r="PPJ27" s="9"/>
      <c r="PPO27" s="9"/>
      <c r="PPT27" s="9"/>
      <c r="PPY27" s="9"/>
      <c r="PQD27" s="9"/>
      <c r="PQI27" s="9"/>
      <c r="PQN27" s="9"/>
      <c r="PQS27" s="9"/>
      <c r="PQX27" s="9"/>
      <c r="PRC27" s="9"/>
      <c r="PRH27" s="9"/>
      <c r="PRM27" s="9"/>
      <c r="PRR27" s="9"/>
      <c r="PRW27" s="9"/>
      <c r="PSB27" s="9"/>
      <c r="PSG27" s="9"/>
      <c r="PSL27" s="9"/>
      <c r="PSQ27" s="9"/>
      <c r="PSV27" s="9"/>
      <c r="PTA27" s="9"/>
      <c r="PTF27" s="9"/>
      <c r="PTK27" s="9"/>
      <c r="PTP27" s="9"/>
      <c r="PTU27" s="9"/>
      <c r="PTZ27" s="9"/>
      <c r="PUE27" s="9"/>
      <c r="PUJ27" s="9"/>
      <c r="PUO27" s="9"/>
      <c r="PUT27" s="9"/>
      <c r="PUY27" s="9"/>
      <c r="PVD27" s="9"/>
      <c r="PVI27" s="9"/>
      <c r="PVN27" s="9"/>
      <c r="PVS27" s="9"/>
      <c r="PVX27" s="9"/>
      <c r="PWC27" s="9"/>
      <c r="PWH27" s="9"/>
      <c r="PWM27" s="9"/>
      <c r="PWR27" s="9"/>
      <c r="PWW27" s="9"/>
      <c r="PXB27" s="9"/>
      <c r="PXG27" s="9"/>
      <c r="PXL27" s="9"/>
      <c r="PXQ27" s="9"/>
      <c r="PXV27" s="9"/>
      <c r="PYA27" s="9"/>
      <c r="PYF27" s="9"/>
      <c r="PYK27" s="9"/>
      <c r="PYP27" s="9"/>
      <c r="PYU27" s="9"/>
      <c r="PYZ27" s="9"/>
      <c r="PZE27" s="9"/>
      <c r="PZJ27" s="9"/>
      <c r="PZO27" s="9"/>
      <c r="PZT27" s="9"/>
      <c r="PZY27" s="9"/>
      <c r="QAD27" s="9"/>
      <c r="QAI27" s="9"/>
      <c r="QAN27" s="9"/>
      <c r="QAS27" s="9"/>
      <c r="QAX27" s="9"/>
      <c r="QBC27" s="9"/>
      <c r="QBH27" s="9"/>
      <c r="QBM27" s="9"/>
      <c r="QBR27" s="9"/>
      <c r="QBW27" s="9"/>
      <c r="QCB27" s="9"/>
      <c r="QCG27" s="9"/>
      <c r="QCL27" s="9"/>
      <c r="QCQ27" s="9"/>
      <c r="QCV27" s="9"/>
      <c r="QDA27" s="9"/>
      <c r="QDF27" s="9"/>
      <c r="QDK27" s="9"/>
      <c r="QDP27" s="9"/>
      <c r="QDU27" s="9"/>
      <c r="QDZ27" s="9"/>
      <c r="QEE27" s="9"/>
      <c r="QEJ27" s="9"/>
      <c r="QEO27" s="9"/>
      <c r="QET27" s="9"/>
      <c r="QEY27" s="9"/>
      <c r="QFD27" s="9"/>
      <c r="QFI27" s="9"/>
      <c r="QFN27" s="9"/>
      <c r="QFS27" s="9"/>
      <c r="QFX27" s="9"/>
      <c r="QGC27" s="9"/>
      <c r="QGH27" s="9"/>
      <c r="QGM27" s="9"/>
      <c r="QGR27" s="9"/>
      <c r="QGW27" s="9"/>
      <c r="QHB27" s="9"/>
      <c r="QHG27" s="9"/>
      <c r="QHL27" s="9"/>
      <c r="QHQ27" s="9"/>
      <c r="QHV27" s="9"/>
      <c r="QIA27" s="9"/>
      <c r="QIF27" s="9"/>
      <c r="QIK27" s="9"/>
      <c r="QIP27" s="9"/>
      <c r="QIU27" s="9"/>
      <c r="QIZ27" s="9"/>
      <c r="QJE27" s="9"/>
      <c r="QJJ27" s="9"/>
      <c r="QJO27" s="9"/>
      <c r="QJT27" s="9"/>
      <c r="QJY27" s="9"/>
      <c r="QKD27" s="9"/>
      <c r="QKI27" s="9"/>
      <c r="QKN27" s="9"/>
      <c r="QKS27" s="9"/>
      <c r="QKX27" s="9"/>
      <c r="QLC27" s="9"/>
      <c r="QLH27" s="9"/>
      <c r="QLM27" s="9"/>
      <c r="QLR27" s="9"/>
      <c r="QLW27" s="9"/>
      <c r="QMB27" s="9"/>
      <c r="QMG27" s="9"/>
      <c r="QML27" s="9"/>
      <c r="QMQ27" s="9"/>
      <c r="QMV27" s="9"/>
      <c r="QNA27" s="9"/>
      <c r="QNF27" s="9"/>
      <c r="QNK27" s="9"/>
      <c r="QNP27" s="9"/>
      <c r="QNU27" s="9"/>
      <c r="QNZ27" s="9"/>
      <c r="QOE27" s="9"/>
      <c r="QOJ27" s="9"/>
      <c r="QOO27" s="9"/>
      <c r="QOT27" s="9"/>
      <c r="QOY27" s="9"/>
      <c r="QPD27" s="9"/>
      <c r="QPI27" s="9"/>
      <c r="QPN27" s="9"/>
      <c r="QPS27" s="9"/>
      <c r="QPX27" s="9"/>
      <c r="QQC27" s="9"/>
      <c r="QQH27" s="9"/>
      <c r="QQM27" s="9"/>
      <c r="QQR27" s="9"/>
      <c r="QQW27" s="9"/>
      <c r="QRB27" s="9"/>
      <c r="QRG27" s="9"/>
      <c r="QRL27" s="9"/>
      <c r="QRQ27" s="9"/>
      <c r="QRV27" s="9"/>
      <c r="QSA27" s="9"/>
      <c r="QSF27" s="9"/>
      <c r="QSK27" s="9"/>
      <c r="QSP27" s="9"/>
      <c r="QSU27" s="9"/>
      <c r="QSZ27" s="9"/>
      <c r="QTE27" s="9"/>
      <c r="QTJ27" s="9"/>
      <c r="QTO27" s="9"/>
      <c r="QTT27" s="9"/>
      <c r="QTY27" s="9"/>
      <c r="QUD27" s="9"/>
      <c r="QUI27" s="9"/>
      <c r="QUN27" s="9"/>
      <c r="QUS27" s="9"/>
      <c r="QUX27" s="9"/>
      <c r="QVC27" s="9"/>
      <c r="QVH27" s="9"/>
      <c r="QVM27" s="9"/>
      <c r="QVR27" s="9"/>
      <c r="QVW27" s="9"/>
      <c r="QWB27" s="9"/>
      <c r="QWG27" s="9"/>
      <c r="QWL27" s="9"/>
      <c r="QWQ27" s="9"/>
      <c r="QWV27" s="9"/>
      <c r="QXA27" s="9"/>
      <c r="QXF27" s="9"/>
      <c r="QXK27" s="9"/>
      <c r="QXP27" s="9"/>
      <c r="QXU27" s="9"/>
      <c r="QXZ27" s="9"/>
      <c r="QYE27" s="9"/>
      <c r="QYJ27" s="9"/>
      <c r="QYO27" s="9"/>
      <c r="QYT27" s="9"/>
      <c r="QYY27" s="9"/>
      <c r="QZD27" s="9"/>
      <c r="QZI27" s="9"/>
      <c r="QZN27" s="9"/>
      <c r="QZS27" s="9"/>
      <c r="QZX27" s="9"/>
      <c r="RAC27" s="9"/>
      <c r="RAH27" s="9"/>
      <c r="RAM27" s="9"/>
      <c r="RAR27" s="9"/>
      <c r="RAW27" s="9"/>
      <c r="RBB27" s="9"/>
      <c r="RBG27" s="9"/>
      <c r="RBL27" s="9"/>
      <c r="RBQ27" s="9"/>
      <c r="RBV27" s="9"/>
      <c r="RCA27" s="9"/>
      <c r="RCF27" s="9"/>
      <c r="RCK27" s="9"/>
      <c r="RCP27" s="9"/>
      <c r="RCU27" s="9"/>
      <c r="RCZ27" s="9"/>
      <c r="RDE27" s="9"/>
      <c r="RDJ27" s="9"/>
      <c r="RDO27" s="9"/>
      <c r="RDT27" s="9"/>
      <c r="RDY27" s="9"/>
      <c r="RED27" s="9"/>
      <c r="REI27" s="9"/>
      <c r="REN27" s="9"/>
      <c r="RES27" s="9"/>
      <c r="REX27" s="9"/>
      <c r="RFC27" s="9"/>
      <c r="RFH27" s="9"/>
      <c r="RFM27" s="9"/>
      <c r="RFR27" s="9"/>
      <c r="RFW27" s="9"/>
      <c r="RGB27" s="9"/>
      <c r="RGG27" s="9"/>
      <c r="RGL27" s="9"/>
      <c r="RGQ27" s="9"/>
      <c r="RGV27" s="9"/>
      <c r="RHA27" s="9"/>
      <c r="RHF27" s="9"/>
      <c r="RHK27" s="9"/>
      <c r="RHP27" s="9"/>
      <c r="RHU27" s="9"/>
      <c r="RHZ27" s="9"/>
      <c r="RIE27" s="9"/>
      <c r="RIJ27" s="9"/>
      <c r="RIO27" s="9"/>
      <c r="RIT27" s="9"/>
      <c r="RIY27" s="9"/>
      <c r="RJD27" s="9"/>
      <c r="RJI27" s="9"/>
      <c r="RJN27" s="9"/>
      <c r="RJS27" s="9"/>
      <c r="RJX27" s="9"/>
      <c r="RKC27" s="9"/>
      <c r="RKH27" s="9"/>
      <c r="RKM27" s="9"/>
      <c r="RKR27" s="9"/>
      <c r="RKW27" s="9"/>
      <c r="RLB27" s="9"/>
      <c r="RLG27" s="9"/>
      <c r="RLL27" s="9"/>
      <c r="RLQ27" s="9"/>
      <c r="RLV27" s="9"/>
      <c r="RMA27" s="9"/>
      <c r="RMF27" s="9"/>
      <c r="RMK27" s="9"/>
      <c r="RMP27" s="9"/>
      <c r="RMU27" s="9"/>
      <c r="RMZ27" s="9"/>
      <c r="RNE27" s="9"/>
      <c r="RNJ27" s="9"/>
      <c r="RNO27" s="9"/>
      <c r="RNT27" s="9"/>
      <c r="RNY27" s="9"/>
      <c r="ROD27" s="9"/>
      <c r="ROI27" s="9"/>
      <c r="RON27" s="9"/>
      <c r="ROS27" s="9"/>
      <c r="ROX27" s="9"/>
      <c r="RPC27" s="9"/>
      <c r="RPH27" s="9"/>
      <c r="RPM27" s="9"/>
      <c r="RPR27" s="9"/>
      <c r="RPW27" s="9"/>
      <c r="RQB27" s="9"/>
      <c r="RQG27" s="9"/>
      <c r="RQL27" s="9"/>
      <c r="RQQ27" s="9"/>
      <c r="RQV27" s="9"/>
      <c r="RRA27" s="9"/>
      <c r="RRF27" s="9"/>
      <c r="RRK27" s="9"/>
      <c r="RRP27" s="9"/>
      <c r="RRU27" s="9"/>
      <c r="RRZ27" s="9"/>
      <c r="RSE27" s="9"/>
      <c r="RSJ27" s="9"/>
      <c r="RSO27" s="9"/>
      <c r="RST27" s="9"/>
      <c r="RSY27" s="9"/>
      <c r="RTD27" s="9"/>
      <c r="RTI27" s="9"/>
      <c r="RTN27" s="9"/>
      <c r="RTS27" s="9"/>
      <c r="RTX27" s="9"/>
      <c r="RUC27" s="9"/>
      <c r="RUH27" s="9"/>
      <c r="RUM27" s="9"/>
      <c r="RUR27" s="9"/>
      <c r="RUW27" s="9"/>
      <c r="RVB27" s="9"/>
      <c r="RVG27" s="9"/>
      <c r="RVL27" s="9"/>
      <c r="RVQ27" s="9"/>
      <c r="RVV27" s="9"/>
      <c r="RWA27" s="9"/>
      <c r="RWF27" s="9"/>
      <c r="RWK27" s="9"/>
      <c r="RWP27" s="9"/>
      <c r="RWU27" s="9"/>
      <c r="RWZ27" s="9"/>
      <c r="RXE27" s="9"/>
      <c r="RXJ27" s="9"/>
      <c r="RXO27" s="9"/>
      <c r="RXT27" s="9"/>
      <c r="RXY27" s="9"/>
      <c r="RYD27" s="9"/>
      <c r="RYI27" s="9"/>
      <c r="RYN27" s="9"/>
      <c r="RYS27" s="9"/>
      <c r="RYX27" s="9"/>
      <c r="RZC27" s="9"/>
      <c r="RZH27" s="9"/>
      <c r="RZM27" s="9"/>
      <c r="RZR27" s="9"/>
      <c r="RZW27" s="9"/>
      <c r="SAB27" s="9"/>
      <c r="SAG27" s="9"/>
      <c r="SAL27" s="9"/>
      <c r="SAQ27" s="9"/>
      <c r="SAV27" s="9"/>
      <c r="SBA27" s="9"/>
      <c r="SBF27" s="9"/>
      <c r="SBK27" s="9"/>
      <c r="SBP27" s="9"/>
      <c r="SBU27" s="9"/>
      <c r="SBZ27" s="9"/>
      <c r="SCE27" s="9"/>
      <c r="SCJ27" s="9"/>
      <c r="SCO27" s="9"/>
      <c r="SCT27" s="9"/>
      <c r="SCY27" s="9"/>
      <c r="SDD27" s="9"/>
      <c r="SDI27" s="9"/>
      <c r="SDN27" s="9"/>
      <c r="SDS27" s="9"/>
      <c r="SDX27" s="9"/>
      <c r="SEC27" s="9"/>
      <c r="SEH27" s="9"/>
      <c r="SEM27" s="9"/>
      <c r="SER27" s="9"/>
      <c r="SEW27" s="9"/>
      <c r="SFB27" s="9"/>
      <c r="SFG27" s="9"/>
      <c r="SFL27" s="9"/>
      <c r="SFQ27" s="9"/>
      <c r="SFV27" s="9"/>
      <c r="SGA27" s="9"/>
      <c r="SGF27" s="9"/>
      <c r="SGK27" s="9"/>
      <c r="SGP27" s="9"/>
      <c r="SGU27" s="9"/>
      <c r="SGZ27" s="9"/>
      <c r="SHE27" s="9"/>
      <c r="SHJ27" s="9"/>
      <c r="SHO27" s="9"/>
      <c r="SHT27" s="9"/>
      <c r="SHY27" s="9"/>
      <c r="SID27" s="9"/>
      <c r="SII27" s="9"/>
      <c r="SIN27" s="9"/>
      <c r="SIS27" s="9"/>
      <c r="SIX27" s="9"/>
      <c r="SJC27" s="9"/>
      <c r="SJH27" s="9"/>
      <c r="SJM27" s="9"/>
      <c r="SJR27" s="9"/>
      <c r="SJW27" s="9"/>
      <c r="SKB27" s="9"/>
      <c r="SKG27" s="9"/>
      <c r="SKL27" s="9"/>
      <c r="SKQ27" s="9"/>
      <c r="SKV27" s="9"/>
      <c r="SLA27" s="9"/>
      <c r="SLF27" s="9"/>
      <c r="SLK27" s="9"/>
      <c r="SLP27" s="9"/>
      <c r="SLU27" s="9"/>
      <c r="SLZ27" s="9"/>
      <c r="SME27" s="9"/>
      <c r="SMJ27" s="9"/>
      <c r="SMO27" s="9"/>
      <c r="SMT27" s="9"/>
      <c r="SMY27" s="9"/>
      <c r="SND27" s="9"/>
      <c r="SNI27" s="9"/>
      <c r="SNN27" s="9"/>
      <c r="SNS27" s="9"/>
      <c r="SNX27" s="9"/>
      <c r="SOC27" s="9"/>
      <c r="SOH27" s="9"/>
      <c r="SOM27" s="9"/>
      <c r="SOR27" s="9"/>
      <c r="SOW27" s="9"/>
      <c r="SPB27" s="9"/>
      <c r="SPG27" s="9"/>
      <c r="SPL27" s="9"/>
      <c r="SPQ27" s="9"/>
      <c r="SPV27" s="9"/>
      <c r="SQA27" s="9"/>
      <c r="SQF27" s="9"/>
      <c r="SQK27" s="9"/>
      <c r="SQP27" s="9"/>
      <c r="SQU27" s="9"/>
      <c r="SQZ27" s="9"/>
      <c r="SRE27" s="9"/>
      <c r="SRJ27" s="9"/>
      <c r="SRO27" s="9"/>
      <c r="SRT27" s="9"/>
      <c r="SRY27" s="9"/>
      <c r="SSD27" s="9"/>
      <c r="SSI27" s="9"/>
      <c r="SSN27" s="9"/>
      <c r="SSS27" s="9"/>
      <c r="SSX27" s="9"/>
      <c r="STC27" s="9"/>
      <c r="STH27" s="9"/>
      <c r="STM27" s="9"/>
      <c r="STR27" s="9"/>
      <c r="STW27" s="9"/>
      <c r="SUB27" s="9"/>
      <c r="SUG27" s="9"/>
      <c r="SUL27" s="9"/>
      <c r="SUQ27" s="9"/>
      <c r="SUV27" s="9"/>
      <c r="SVA27" s="9"/>
      <c r="SVF27" s="9"/>
      <c r="SVK27" s="9"/>
      <c r="SVP27" s="9"/>
      <c r="SVU27" s="9"/>
      <c r="SVZ27" s="9"/>
      <c r="SWE27" s="9"/>
      <c r="SWJ27" s="9"/>
      <c r="SWO27" s="9"/>
      <c r="SWT27" s="9"/>
      <c r="SWY27" s="9"/>
      <c r="SXD27" s="9"/>
      <c r="SXI27" s="9"/>
      <c r="SXN27" s="9"/>
      <c r="SXS27" s="9"/>
      <c r="SXX27" s="9"/>
      <c r="SYC27" s="9"/>
      <c r="SYH27" s="9"/>
      <c r="SYM27" s="9"/>
      <c r="SYR27" s="9"/>
      <c r="SYW27" s="9"/>
      <c r="SZB27" s="9"/>
      <c r="SZG27" s="9"/>
      <c r="SZL27" s="9"/>
      <c r="SZQ27" s="9"/>
      <c r="SZV27" s="9"/>
      <c r="TAA27" s="9"/>
      <c r="TAF27" s="9"/>
      <c r="TAK27" s="9"/>
      <c r="TAP27" s="9"/>
      <c r="TAU27" s="9"/>
      <c r="TAZ27" s="9"/>
      <c r="TBE27" s="9"/>
      <c r="TBJ27" s="9"/>
      <c r="TBO27" s="9"/>
      <c r="TBT27" s="9"/>
      <c r="TBY27" s="9"/>
      <c r="TCD27" s="9"/>
      <c r="TCI27" s="9"/>
      <c r="TCN27" s="9"/>
      <c r="TCS27" s="9"/>
      <c r="TCX27" s="9"/>
      <c r="TDC27" s="9"/>
      <c r="TDH27" s="9"/>
      <c r="TDM27" s="9"/>
      <c r="TDR27" s="9"/>
      <c r="TDW27" s="9"/>
      <c r="TEB27" s="9"/>
      <c r="TEG27" s="9"/>
      <c r="TEL27" s="9"/>
      <c r="TEQ27" s="9"/>
      <c r="TEV27" s="9"/>
      <c r="TFA27" s="9"/>
      <c r="TFF27" s="9"/>
      <c r="TFK27" s="9"/>
      <c r="TFP27" s="9"/>
      <c r="TFU27" s="9"/>
      <c r="TFZ27" s="9"/>
      <c r="TGE27" s="9"/>
      <c r="TGJ27" s="9"/>
      <c r="TGO27" s="9"/>
      <c r="TGT27" s="9"/>
      <c r="TGY27" s="9"/>
      <c r="THD27" s="9"/>
      <c r="THI27" s="9"/>
      <c r="THN27" s="9"/>
      <c r="THS27" s="9"/>
      <c r="THX27" s="9"/>
      <c r="TIC27" s="9"/>
      <c r="TIH27" s="9"/>
      <c r="TIM27" s="9"/>
      <c r="TIR27" s="9"/>
      <c r="TIW27" s="9"/>
      <c r="TJB27" s="9"/>
      <c r="TJG27" s="9"/>
      <c r="TJL27" s="9"/>
      <c r="TJQ27" s="9"/>
      <c r="TJV27" s="9"/>
      <c r="TKA27" s="9"/>
      <c r="TKF27" s="9"/>
      <c r="TKK27" s="9"/>
      <c r="TKP27" s="9"/>
      <c r="TKU27" s="9"/>
      <c r="TKZ27" s="9"/>
      <c r="TLE27" s="9"/>
      <c r="TLJ27" s="9"/>
      <c r="TLO27" s="9"/>
      <c r="TLT27" s="9"/>
      <c r="TLY27" s="9"/>
      <c r="TMD27" s="9"/>
      <c r="TMI27" s="9"/>
      <c r="TMN27" s="9"/>
      <c r="TMS27" s="9"/>
      <c r="TMX27" s="9"/>
      <c r="TNC27" s="9"/>
      <c r="TNH27" s="9"/>
      <c r="TNM27" s="9"/>
      <c r="TNR27" s="9"/>
      <c r="TNW27" s="9"/>
      <c r="TOB27" s="9"/>
      <c r="TOG27" s="9"/>
      <c r="TOL27" s="9"/>
      <c r="TOQ27" s="9"/>
      <c r="TOV27" s="9"/>
      <c r="TPA27" s="9"/>
      <c r="TPF27" s="9"/>
      <c r="TPK27" s="9"/>
      <c r="TPP27" s="9"/>
      <c r="TPU27" s="9"/>
      <c r="TPZ27" s="9"/>
      <c r="TQE27" s="9"/>
      <c r="TQJ27" s="9"/>
      <c r="TQO27" s="9"/>
      <c r="TQT27" s="9"/>
      <c r="TQY27" s="9"/>
      <c r="TRD27" s="9"/>
      <c r="TRI27" s="9"/>
      <c r="TRN27" s="9"/>
      <c r="TRS27" s="9"/>
      <c r="TRX27" s="9"/>
      <c r="TSC27" s="9"/>
      <c r="TSH27" s="9"/>
      <c r="TSM27" s="9"/>
      <c r="TSR27" s="9"/>
      <c r="TSW27" s="9"/>
      <c r="TTB27" s="9"/>
      <c r="TTG27" s="9"/>
      <c r="TTL27" s="9"/>
      <c r="TTQ27" s="9"/>
      <c r="TTV27" s="9"/>
      <c r="TUA27" s="9"/>
      <c r="TUF27" s="9"/>
      <c r="TUK27" s="9"/>
      <c r="TUP27" s="9"/>
      <c r="TUU27" s="9"/>
      <c r="TUZ27" s="9"/>
      <c r="TVE27" s="9"/>
      <c r="TVJ27" s="9"/>
      <c r="TVO27" s="9"/>
      <c r="TVT27" s="9"/>
      <c r="TVY27" s="9"/>
      <c r="TWD27" s="9"/>
      <c r="TWI27" s="9"/>
      <c r="TWN27" s="9"/>
      <c r="TWS27" s="9"/>
      <c r="TWX27" s="9"/>
      <c r="TXC27" s="9"/>
      <c r="TXH27" s="9"/>
      <c r="TXM27" s="9"/>
      <c r="TXR27" s="9"/>
      <c r="TXW27" s="9"/>
      <c r="TYB27" s="9"/>
      <c r="TYG27" s="9"/>
      <c r="TYL27" s="9"/>
      <c r="TYQ27" s="9"/>
      <c r="TYV27" s="9"/>
      <c r="TZA27" s="9"/>
      <c r="TZF27" s="9"/>
      <c r="TZK27" s="9"/>
      <c r="TZP27" s="9"/>
      <c r="TZU27" s="9"/>
      <c r="TZZ27" s="9"/>
      <c r="UAE27" s="9"/>
      <c r="UAJ27" s="9"/>
      <c r="UAO27" s="9"/>
      <c r="UAT27" s="9"/>
      <c r="UAY27" s="9"/>
      <c r="UBD27" s="9"/>
      <c r="UBI27" s="9"/>
      <c r="UBN27" s="9"/>
      <c r="UBS27" s="9"/>
      <c r="UBX27" s="9"/>
      <c r="UCC27" s="9"/>
      <c r="UCH27" s="9"/>
      <c r="UCM27" s="9"/>
      <c r="UCR27" s="9"/>
      <c r="UCW27" s="9"/>
      <c r="UDB27" s="9"/>
      <c r="UDG27" s="9"/>
      <c r="UDL27" s="9"/>
      <c r="UDQ27" s="9"/>
      <c r="UDV27" s="9"/>
      <c r="UEA27" s="9"/>
      <c r="UEF27" s="9"/>
      <c r="UEK27" s="9"/>
      <c r="UEP27" s="9"/>
      <c r="UEU27" s="9"/>
      <c r="UEZ27" s="9"/>
      <c r="UFE27" s="9"/>
      <c r="UFJ27" s="9"/>
      <c r="UFO27" s="9"/>
      <c r="UFT27" s="9"/>
      <c r="UFY27" s="9"/>
      <c r="UGD27" s="9"/>
      <c r="UGI27" s="9"/>
      <c r="UGN27" s="9"/>
      <c r="UGS27" s="9"/>
      <c r="UGX27" s="9"/>
      <c r="UHC27" s="9"/>
      <c r="UHH27" s="9"/>
      <c r="UHM27" s="9"/>
      <c r="UHR27" s="9"/>
      <c r="UHW27" s="9"/>
      <c r="UIB27" s="9"/>
      <c r="UIG27" s="9"/>
      <c r="UIL27" s="9"/>
      <c r="UIQ27" s="9"/>
      <c r="UIV27" s="9"/>
      <c r="UJA27" s="9"/>
      <c r="UJF27" s="9"/>
      <c r="UJK27" s="9"/>
      <c r="UJP27" s="9"/>
      <c r="UJU27" s="9"/>
      <c r="UJZ27" s="9"/>
      <c r="UKE27" s="9"/>
      <c r="UKJ27" s="9"/>
      <c r="UKO27" s="9"/>
      <c r="UKT27" s="9"/>
      <c r="UKY27" s="9"/>
      <c r="ULD27" s="9"/>
      <c r="ULI27" s="9"/>
      <c r="ULN27" s="9"/>
      <c r="ULS27" s="9"/>
      <c r="ULX27" s="9"/>
      <c r="UMC27" s="9"/>
      <c r="UMH27" s="9"/>
      <c r="UMM27" s="9"/>
      <c r="UMR27" s="9"/>
      <c r="UMW27" s="9"/>
      <c r="UNB27" s="9"/>
      <c r="UNG27" s="9"/>
      <c r="UNL27" s="9"/>
      <c r="UNQ27" s="9"/>
      <c r="UNV27" s="9"/>
      <c r="UOA27" s="9"/>
      <c r="UOF27" s="9"/>
      <c r="UOK27" s="9"/>
      <c r="UOP27" s="9"/>
      <c r="UOU27" s="9"/>
      <c r="UOZ27" s="9"/>
      <c r="UPE27" s="9"/>
      <c r="UPJ27" s="9"/>
      <c r="UPO27" s="9"/>
      <c r="UPT27" s="9"/>
      <c r="UPY27" s="9"/>
      <c r="UQD27" s="9"/>
      <c r="UQI27" s="9"/>
      <c r="UQN27" s="9"/>
      <c r="UQS27" s="9"/>
      <c r="UQX27" s="9"/>
      <c r="URC27" s="9"/>
      <c r="URH27" s="9"/>
      <c r="URM27" s="9"/>
      <c r="URR27" s="9"/>
      <c r="URW27" s="9"/>
      <c r="USB27" s="9"/>
      <c r="USG27" s="9"/>
      <c r="USL27" s="9"/>
      <c r="USQ27" s="9"/>
      <c r="USV27" s="9"/>
      <c r="UTA27" s="9"/>
      <c r="UTF27" s="9"/>
      <c r="UTK27" s="9"/>
      <c r="UTP27" s="9"/>
      <c r="UTU27" s="9"/>
      <c r="UTZ27" s="9"/>
      <c r="UUE27" s="9"/>
      <c r="UUJ27" s="9"/>
      <c r="UUO27" s="9"/>
      <c r="UUT27" s="9"/>
      <c r="UUY27" s="9"/>
      <c r="UVD27" s="9"/>
      <c r="UVI27" s="9"/>
      <c r="UVN27" s="9"/>
      <c r="UVS27" s="9"/>
      <c r="UVX27" s="9"/>
      <c r="UWC27" s="9"/>
      <c r="UWH27" s="9"/>
      <c r="UWM27" s="9"/>
      <c r="UWR27" s="9"/>
      <c r="UWW27" s="9"/>
      <c r="UXB27" s="9"/>
      <c r="UXG27" s="9"/>
      <c r="UXL27" s="9"/>
      <c r="UXQ27" s="9"/>
      <c r="UXV27" s="9"/>
      <c r="UYA27" s="9"/>
      <c r="UYF27" s="9"/>
      <c r="UYK27" s="9"/>
      <c r="UYP27" s="9"/>
      <c r="UYU27" s="9"/>
      <c r="UYZ27" s="9"/>
      <c r="UZE27" s="9"/>
      <c r="UZJ27" s="9"/>
      <c r="UZO27" s="9"/>
      <c r="UZT27" s="9"/>
      <c r="UZY27" s="9"/>
      <c r="VAD27" s="9"/>
      <c r="VAI27" s="9"/>
      <c r="VAN27" s="9"/>
      <c r="VAS27" s="9"/>
      <c r="VAX27" s="9"/>
      <c r="VBC27" s="9"/>
      <c r="VBH27" s="9"/>
      <c r="VBM27" s="9"/>
      <c r="VBR27" s="9"/>
      <c r="VBW27" s="9"/>
      <c r="VCB27" s="9"/>
      <c r="VCG27" s="9"/>
      <c r="VCL27" s="9"/>
      <c r="VCQ27" s="9"/>
      <c r="VCV27" s="9"/>
      <c r="VDA27" s="9"/>
      <c r="VDF27" s="9"/>
      <c r="VDK27" s="9"/>
      <c r="VDP27" s="9"/>
      <c r="VDU27" s="9"/>
      <c r="VDZ27" s="9"/>
      <c r="VEE27" s="9"/>
      <c r="VEJ27" s="9"/>
      <c r="VEO27" s="9"/>
      <c r="VET27" s="9"/>
      <c r="VEY27" s="9"/>
      <c r="VFD27" s="9"/>
      <c r="VFI27" s="9"/>
      <c r="VFN27" s="9"/>
      <c r="VFS27" s="9"/>
      <c r="VFX27" s="9"/>
      <c r="VGC27" s="9"/>
      <c r="VGH27" s="9"/>
      <c r="VGM27" s="9"/>
      <c r="VGR27" s="9"/>
      <c r="VGW27" s="9"/>
      <c r="VHB27" s="9"/>
      <c r="VHG27" s="9"/>
      <c r="VHL27" s="9"/>
      <c r="VHQ27" s="9"/>
      <c r="VHV27" s="9"/>
      <c r="VIA27" s="9"/>
      <c r="VIF27" s="9"/>
      <c r="VIK27" s="9"/>
      <c r="VIP27" s="9"/>
      <c r="VIU27" s="9"/>
      <c r="VIZ27" s="9"/>
      <c r="VJE27" s="9"/>
      <c r="VJJ27" s="9"/>
      <c r="VJO27" s="9"/>
      <c r="VJT27" s="9"/>
      <c r="VJY27" s="9"/>
      <c r="VKD27" s="9"/>
      <c r="VKI27" s="9"/>
      <c r="VKN27" s="9"/>
      <c r="VKS27" s="9"/>
      <c r="VKX27" s="9"/>
      <c r="VLC27" s="9"/>
      <c r="VLH27" s="9"/>
      <c r="VLM27" s="9"/>
      <c r="VLR27" s="9"/>
      <c r="VLW27" s="9"/>
      <c r="VMB27" s="9"/>
      <c r="VMG27" s="9"/>
      <c r="VML27" s="9"/>
      <c r="VMQ27" s="9"/>
      <c r="VMV27" s="9"/>
      <c r="VNA27" s="9"/>
      <c r="VNF27" s="9"/>
      <c r="VNK27" s="9"/>
      <c r="VNP27" s="9"/>
      <c r="VNU27" s="9"/>
      <c r="VNZ27" s="9"/>
      <c r="VOE27" s="9"/>
      <c r="VOJ27" s="9"/>
      <c r="VOO27" s="9"/>
      <c r="VOT27" s="9"/>
      <c r="VOY27" s="9"/>
      <c r="VPD27" s="9"/>
      <c r="VPI27" s="9"/>
      <c r="VPN27" s="9"/>
      <c r="VPS27" s="9"/>
      <c r="VPX27" s="9"/>
      <c r="VQC27" s="9"/>
      <c r="VQH27" s="9"/>
      <c r="VQM27" s="9"/>
      <c r="VQR27" s="9"/>
      <c r="VQW27" s="9"/>
      <c r="VRB27" s="9"/>
      <c r="VRG27" s="9"/>
      <c r="VRL27" s="9"/>
      <c r="VRQ27" s="9"/>
      <c r="VRV27" s="9"/>
      <c r="VSA27" s="9"/>
      <c r="VSF27" s="9"/>
      <c r="VSK27" s="9"/>
      <c r="VSP27" s="9"/>
      <c r="VSU27" s="9"/>
      <c r="VSZ27" s="9"/>
      <c r="VTE27" s="9"/>
      <c r="VTJ27" s="9"/>
      <c r="VTO27" s="9"/>
      <c r="VTT27" s="9"/>
      <c r="VTY27" s="9"/>
      <c r="VUD27" s="9"/>
      <c r="VUI27" s="9"/>
      <c r="VUN27" s="9"/>
      <c r="VUS27" s="9"/>
      <c r="VUX27" s="9"/>
      <c r="VVC27" s="9"/>
      <c r="VVH27" s="9"/>
      <c r="VVM27" s="9"/>
      <c r="VVR27" s="9"/>
      <c r="VVW27" s="9"/>
      <c r="VWB27" s="9"/>
      <c r="VWG27" s="9"/>
      <c r="VWL27" s="9"/>
      <c r="VWQ27" s="9"/>
      <c r="VWV27" s="9"/>
      <c r="VXA27" s="9"/>
      <c r="VXF27" s="9"/>
      <c r="VXK27" s="9"/>
      <c r="VXP27" s="9"/>
      <c r="VXU27" s="9"/>
      <c r="VXZ27" s="9"/>
      <c r="VYE27" s="9"/>
      <c r="VYJ27" s="9"/>
      <c r="VYO27" s="9"/>
      <c r="VYT27" s="9"/>
      <c r="VYY27" s="9"/>
      <c r="VZD27" s="9"/>
      <c r="VZI27" s="9"/>
      <c r="VZN27" s="9"/>
      <c r="VZS27" s="9"/>
      <c r="VZX27" s="9"/>
      <c r="WAC27" s="9"/>
      <c r="WAH27" s="9"/>
      <c r="WAM27" s="9"/>
      <c r="WAR27" s="9"/>
      <c r="WAW27" s="9"/>
      <c r="WBB27" s="9"/>
      <c r="WBG27" s="9"/>
      <c r="WBL27" s="9"/>
      <c r="WBQ27" s="9"/>
      <c r="WBV27" s="9"/>
      <c r="WCA27" s="9"/>
      <c r="WCF27" s="9"/>
      <c r="WCK27" s="9"/>
      <c r="WCP27" s="9"/>
      <c r="WCU27" s="9"/>
      <c r="WCZ27" s="9"/>
      <c r="WDE27" s="9"/>
      <c r="WDJ27" s="9"/>
      <c r="WDO27" s="9"/>
      <c r="WDT27" s="9"/>
      <c r="WDY27" s="9"/>
      <c r="WED27" s="9"/>
      <c r="WEI27" s="9"/>
      <c r="WEN27" s="9"/>
      <c r="WES27" s="9"/>
      <c r="WEX27" s="9"/>
      <c r="WFC27" s="9"/>
      <c r="WFH27" s="9"/>
      <c r="WFM27" s="9"/>
      <c r="WFR27" s="9"/>
      <c r="WFW27" s="9"/>
      <c r="WGB27" s="9"/>
      <c r="WGG27" s="9"/>
      <c r="WGL27" s="9"/>
      <c r="WGQ27" s="9"/>
      <c r="WGV27" s="9"/>
      <c r="WHA27" s="9"/>
      <c r="WHF27" s="9"/>
      <c r="WHK27" s="9"/>
      <c r="WHP27" s="9"/>
      <c r="WHU27" s="9"/>
      <c r="WHZ27" s="9"/>
      <c r="WIE27" s="9"/>
      <c r="WIJ27" s="9"/>
      <c r="WIO27" s="9"/>
      <c r="WIT27" s="9"/>
      <c r="WIY27" s="9"/>
      <c r="WJD27" s="9"/>
      <c r="WJI27" s="9"/>
      <c r="WJN27" s="9"/>
      <c r="WJS27" s="9"/>
      <c r="WJX27" s="9"/>
      <c r="WKC27" s="9"/>
      <c r="WKH27" s="9"/>
      <c r="WKM27" s="9"/>
      <c r="WKR27" s="9"/>
      <c r="WKW27" s="9"/>
      <c r="WLB27" s="9"/>
      <c r="WLG27" s="9"/>
      <c r="WLL27" s="9"/>
      <c r="WLQ27" s="9"/>
      <c r="WLV27" s="9"/>
      <c r="WMA27" s="9"/>
      <c r="WMF27" s="9"/>
      <c r="WMK27" s="9"/>
      <c r="WMP27" s="9"/>
      <c r="WMU27" s="9"/>
      <c r="WMZ27" s="9"/>
      <c r="WNE27" s="9"/>
      <c r="WNJ27" s="9"/>
      <c r="WNO27" s="9"/>
      <c r="WNT27" s="9"/>
      <c r="WNY27" s="9"/>
      <c r="WOD27" s="9"/>
      <c r="WOI27" s="9"/>
      <c r="WON27" s="9"/>
      <c r="WOS27" s="9"/>
      <c r="WOX27" s="9"/>
      <c r="WPC27" s="9"/>
      <c r="WPH27" s="9"/>
      <c r="WPM27" s="9"/>
      <c r="WPR27" s="9"/>
      <c r="WPW27" s="9"/>
      <c r="WQB27" s="9"/>
      <c r="WQG27" s="9"/>
      <c r="WQL27" s="9"/>
      <c r="WQQ27" s="9"/>
      <c r="WQV27" s="9"/>
      <c r="WRA27" s="9"/>
      <c r="WRF27" s="9"/>
      <c r="WRK27" s="9"/>
      <c r="WRP27" s="9"/>
      <c r="WRU27" s="9"/>
      <c r="WRZ27" s="9"/>
      <c r="WSE27" s="9"/>
      <c r="WSJ27" s="9"/>
      <c r="WSO27" s="9"/>
      <c r="WST27" s="9"/>
      <c r="WSY27" s="9"/>
      <c r="WTD27" s="9"/>
      <c r="WTI27" s="9"/>
      <c r="WTN27" s="9"/>
      <c r="WTS27" s="9"/>
      <c r="WTX27" s="9"/>
      <c r="WUC27" s="9"/>
      <c r="WUH27" s="9"/>
      <c r="WUM27" s="9"/>
      <c r="WUR27" s="9"/>
      <c r="WUW27" s="9"/>
      <c r="WVB27" s="9"/>
      <c r="WVG27" s="9"/>
      <c r="WVL27" s="9"/>
      <c r="WVQ27" s="9"/>
      <c r="WVV27" s="9"/>
      <c r="WWA27" s="9"/>
      <c r="WWF27" s="9"/>
      <c r="WWK27" s="9"/>
      <c r="WWP27" s="9"/>
      <c r="WWU27" s="9"/>
      <c r="WWZ27" s="9"/>
      <c r="WXE27" s="9"/>
      <c r="WXJ27" s="9"/>
      <c r="WXO27" s="9"/>
      <c r="WXT27" s="9"/>
      <c r="WXY27" s="9"/>
      <c r="WYD27" s="9"/>
      <c r="WYI27" s="9"/>
      <c r="WYN27" s="9"/>
      <c r="WYS27" s="9"/>
      <c r="WYX27" s="9"/>
      <c r="WZC27" s="9"/>
      <c r="WZH27" s="9"/>
      <c r="WZM27" s="9"/>
      <c r="WZR27" s="9"/>
      <c r="WZW27" s="9"/>
      <c r="XAB27" s="9"/>
      <c r="XAG27" s="9"/>
      <c r="XAL27" s="9"/>
      <c r="XAQ27" s="9"/>
      <c r="XAV27" s="9"/>
      <c r="XBA27" s="9"/>
      <c r="XBF27" s="9"/>
      <c r="XBK27" s="9"/>
      <c r="XBP27" s="9"/>
      <c r="XBU27" s="9"/>
      <c r="XBZ27" s="9"/>
      <c r="XCE27" s="9"/>
      <c r="XCJ27" s="9"/>
      <c r="XCO27" s="9"/>
      <c r="XCT27" s="9"/>
      <c r="XCY27" s="9"/>
      <c r="XDD27" s="9"/>
      <c r="XDI27" s="9"/>
      <c r="XDN27" s="9"/>
      <c r="XDS27" s="9"/>
      <c r="XDX27" s="9"/>
      <c r="XEC27" s="9"/>
      <c r="XEH27" s="9"/>
      <c r="XEM27" s="9"/>
      <c r="XER27" s="9"/>
      <c r="XEW27" s="9"/>
    </row>
    <row r="28" spans="1:1022 1027:2047 2052:3072 3077:4092 4097:5117 5122:6142 6147:7167 7172:8192 8197:9212 9217:10237 10242:11262 11267:12287 12292:13312 13317:14332 14337:15357 15362:16377" s="89" customFormat="1" ht="19.899999999999999" customHeight="1" thickBot="1" x14ac:dyDescent="0.3">
      <c r="A28" s="189" t="s">
        <v>13</v>
      </c>
      <c r="B28" s="190">
        <f>SUM(B25:B27)</f>
        <v>9.3999999999999986</v>
      </c>
      <c r="C28" s="342">
        <v>10</v>
      </c>
      <c r="D28" s="342">
        <v>14.100000000000001</v>
      </c>
      <c r="E28" s="342">
        <v>14.400000000000002</v>
      </c>
      <c r="F28" s="9"/>
      <c r="G28" s="9"/>
      <c r="L28" s="9"/>
      <c r="Q28" s="9"/>
      <c r="V28" s="9"/>
      <c r="AA28" s="9"/>
      <c r="AF28" s="9"/>
      <c r="AK28" s="9"/>
      <c r="AP28" s="9"/>
      <c r="AU28" s="9"/>
      <c r="AZ28" s="9"/>
      <c r="BE28" s="9"/>
      <c r="BJ28" s="9"/>
      <c r="BO28" s="9"/>
      <c r="BT28" s="9"/>
      <c r="BY28" s="9"/>
      <c r="CD28" s="9"/>
      <c r="CI28" s="9"/>
      <c r="CN28" s="9"/>
      <c r="CS28" s="9"/>
      <c r="CX28" s="9"/>
      <c r="DC28" s="9"/>
      <c r="DH28" s="9"/>
      <c r="DM28" s="9"/>
      <c r="DR28" s="9"/>
      <c r="DW28" s="9"/>
      <c r="EB28" s="9"/>
      <c r="EG28" s="9"/>
      <c r="EL28" s="9"/>
      <c r="EQ28" s="9"/>
      <c r="EV28" s="9"/>
      <c r="FA28" s="9"/>
      <c r="FF28" s="9"/>
      <c r="FK28" s="9"/>
      <c r="FP28" s="9"/>
      <c r="FU28" s="9"/>
      <c r="FZ28" s="9"/>
      <c r="GE28" s="9"/>
      <c r="GJ28" s="9"/>
      <c r="GO28" s="9"/>
      <c r="GT28" s="9"/>
      <c r="GY28" s="9"/>
      <c r="HD28" s="9"/>
      <c r="HI28" s="9"/>
      <c r="HN28" s="9"/>
      <c r="HS28" s="9"/>
      <c r="HX28" s="9"/>
      <c r="IC28" s="9"/>
      <c r="IH28" s="9"/>
      <c r="IM28" s="9"/>
      <c r="IR28" s="9"/>
      <c r="IW28" s="9"/>
      <c r="JB28" s="9"/>
      <c r="JG28" s="9"/>
      <c r="JL28" s="9"/>
      <c r="JQ28" s="9"/>
      <c r="JV28" s="9"/>
      <c r="KA28" s="9"/>
      <c r="KF28" s="9"/>
      <c r="KK28" s="9"/>
      <c r="KP28" s="9"/>
      <c r="KU28" s="9"/>
      <c r="KZ28" s="9"/>
      <c r="LE28" s="9"/>
      <c r="LJ28" s="9"/>
      <c r="LO28" s="9"/>
      <c r="LT28" s="9"/>
      <c r="LY28" s="9"/>
      <c r="MD28" s="9"/>
      <c r="MI28" s="9"/>
      <c r="MN28" s="9"/>
      <c r="MS28" s="9"/>
      <c r="MX28" s="9"/>
      <c r="NC28" s="9"/>
      <c r="NH28" s="9"/>
      <c r="NM28" s="9"/>
      <c r="NR28" s="9"/>
      <c r="NW28" s="9"/>
      <c r="OB28" s="9"/>
      <c r="OG28" s="9"/>
      <c r="OL28" s="9"/>
      <c r="OQ28" s="9"/>
      <c r="OV28" s="9"/>
      <c r="PA28" s="9"/>
      <c r="PF28" s="9"/>
      <c r="PK28" s="9"/>
      <c r="PP28" s="9"/>
      <c r="PU28" s="9"/>
      <c r="PZ28" s="9"/>
      <c r="QE28" s="9"/>
      <c r="QJ28" s="9"/>
      <c r="QO28" s="9"/>
      <c r="QT28" s="9"/>
      <c r="QY28" s="9"/>
      <c r="RD28" s="9"/>
      <c r="RI28" s="9"/>
      <c r="RN28" s="9"/>
      <c r="RS28" s="9"/>
      <c r="RX28" s="9"/>
      <c r="SC28" s="9"/>
      <c r="SH28" s="9"/>
      <c r="SM28" s="9"/>
      <c r="SR28" s="9"/>
      <c r="SW28" s="9"/>
      <c r="TB28" s="9"/>
      <c r="TG28" s="9"/>
      <c r="TL28" s="9"/>
      <c r="TQ28" s="9"/>
      <c r="TV28" s="9"/>
      <c r="UA28" s="9"/>
      <c r="UF28" s="9"/>
      <c r="UK28" s="9"/>
      <c r="UP28" s="9"/>
      <c r="UU28" s="9"/>
      <c r="UZ28" s="9"/>
      <c r="VE28" s="9"/>
      <c r="VJ28" s="9"/>
      <c r="VO28" s="9"/>
      <c r="VT28" s="9"/>
      <c r="VY28" s="9"/>
      <c r="WD28" s="9"/>
      <c r="WI28" s="9"/>
      <c r="WN28" s="9"/>
      <c r="WS28" s="9"/>
      <c r="WX28" s="9"/>
      <c r="XC28" s="9"/>
      <c r="XH28" s="9"/>
      <c r="XM28" s="9"/>
      <c r="XR28" s="9"/>
      <c r="XW28" s="9"/>
      <c r="YB28" s="9"/>
      <c r="YG28" s="9"/>
      <c r="YL28" s="9"/>
      <c r="YQ28" s="9"/>
      <c r="YV28" s="9"/>
      <c r="ZA28" s="9"/>
      <c r="ZF28" s="9"/>
      <c r="ZK28" s="9"/>
      <c r="ZP28" s="9"/>
      <c r="ZU28" s="9"/>
      <c r="ZZ28" s="9"/>
      <c r="AAE28" s="9"/>
      <c r="AAJ28" s="9"/>
      <c r="AAO28" s="9"/>
      <c r="AAT28" s="9"/>
      <c r="AAY28" s="9"/>
      <c r="ABD28" s="9"/>
      <c r="ABI28" s="9"/>
      <c r="ABN28" s="9"/>
      <c r="ABS28" s="9"/>
      <c r="ABX28" s="9"/>
      <c r="ACC28" s="9"/>
      <c r="ACH28" s="9"/>
      <c r="ACM28" s="9"/>
      <c r="ACR28" s="9"/>
      <c r="ACW28" s="9"/>
      <c r="ADB28" s="9"/>
      <c r="ADG28" s="9"/>
      <c r="ADL28" s="9"/>
      <c r="ADQ28" s="9"/>
      <c r="ADV28" s="9"/>
      <c r="AEA28" s="9"/>
      <c r="AEF28" s="9"/>
      <c r="AEK28" s="9"/>
      <c r="AEP28" s="9"/>
      <c r="AEU28" s="9"/>
      <c r="AEZ28" s="9"/>
      <c r="AFE28" s="9"/>
      <c r="AFJ28" s="9"/>
      <c r="AFO28" s="9"/>
      <c r="AFT28" s="9"/>
      <c r="AFY28" s="9"/>
      <c r="AGD28" s="9"/>
      <c r="AGI28" s="9"/>
      <c r="AGN28" s="9"/>
      <c r="AGS28" s="9"/>
      <c r="AGX28" s="9"/>
      <c r="AHC28" s="9"/>
      <c r="AHH28" s="9"/>
      <c r="AHM28" s="9"/>
      <c r="AHR28" s="9"/>
      <c r="AHW28" s="9"/>
      <c r="AIB28" s="9"/>
      <c r="AIG28" s="9"/>
      <c r="AIL28" s="9"/>
      <c r="AIQ28" s="9"/>
      <c r="AIV28" s="9"/>
      <c r="AJA28" s="9"/>
      <c r="AJF28" s="9"/>
      <c r="AJK28" s="9"/>
      <c r="AJP28" s="9"/>
      <c r="AJU28" s="9"/>
      <c r="AJZ28" s="9"/>
      <c r="AKE28" s="9"/>
      <c r="AKJ28" s="9"/>
      <c r="AKO28" s="9"/>
      <c r="AKT28" s="9"/>
      <c r="AKY28" s="9"/>
      <c r="ALD28" s="9"/>
      <c r="ALI28" s="9"/>
      <c r="ALN28" s="9"/>
      <c r="ALS28" s="9"/>
      <c r="ALX28" s="9"/>
      <c r="AMC28" s="9"/>
      <c r="AMH28" s="9"/>
      <c r="AMM28" s="9"/>
      <c r="AMR28" s="9"/>
      <c r="AMW28" s="9"/>
      <c r="ANB28" s="9"/>
      <c r="ANG28" s="9"/>
      <c r="ANL28" s="9"/>
      <c r="ANQ28" s="9"/>
      <c r="ANV28" s="9"/>
      <c r="AOA28" s="9"/>
      <c r="AOF28" s="9"/>
      <c r="AOK28" s="9"/>
      <c r="AOP28" s="9"/>
      <c r="AOU28" s="9"/>
      <c r="AOZ28" s="9"/>
      <c r="APE28" s="9"/>
      <c r="APJ28" s="9"/>
      <c r="APO28" s="9"/>
      <c r="APT28" s="9"/>
      <c r="APY28" s="9"/>
      <c r="AQD28" s="9"/>
      <c r="AQI28" s="9"/>
      <c r="AQN28" s="9"/>
      <c r="AQS28" s="9"/>
      <c r="AQX28" s="9"/>
      <c r="ARC28" s="9"/>
      <c r="ARH28" s="9"/>
      <c r="ARM28" s="9"/>
      <c r="ARR28" s="9"/>
      <c r="ARW28" s="9"/>
      <c r="ASB28" s="9"/>
      <c r="ASG28" s="9"/>
      <c r="ASL28" s="9"/>
      <c r="ASQ28" s="9"/>
      <c r="ASV28" s="9"/>
      <c r="ATA28" s="9"/>
      <c r="ATF28" s="9"/>
      <c r="ATK28" s="9"/>
      <c r="ATP28" s="9"/>
      <c r="ATU28" s="9"/>
      <c r="ATZ28" s="9"/>
      <c r="AUE28" s="9"/>
      <c r="AUJ28" s="9"/>
      <c r="AUO28" s="9"/>
      <c r="AUT28" s="9"/>
      <c r="AUY28" s="9"/>
      <c r="AVD28" s="9"/>
      <c r="AVI28" s="9"/>
      <c r="AVN28" s="9"/>
      <c r="AVS28" s="9"/>
      <c r="AVX28" s="9"/>
      <c r="AWC28" s="9"/>
      <c r="AWH28" s="9"/>
      <c r="AWM28" s="9"/>
      <c r="AWR28" s="9"/>
      <c r="AWW28" s="9"/>
      <c r="AXB28" s="9"/>
      <c r="AXG28" s="9"/>
      <c r="AXL28" s="9"/>
      <c r="AXQ28" s="9"/>
      <c r="AXV28" s="9"/>
      <c r="AYA28" s="9"/>
      <c r="AYF28" s="9"/>
      <c r="AYK28" s="9"/>
      <c r="AYP28" s="9"/>
      <c r="AYU28" s="9"/>
      <c r="AYZ28" s="9"/>
      <c r="AZE28" s="9"/>
      <c r="AZJ28" s="9"/>
      <c r="AZO28" s="9"/>
      <c r="AZT28" s="9"/>
      <c r="AZY28" s="9"/>
      <c r="BAD28" s="9"/>
      <c r="BAI28" s="9"/>
      <c r="BAN28" s="9"/>
      <c r="BAS28" s="9"/>
      <c r="BAX28" s="9"/>
      <c r="BBC28" s="9"/>
      <c r="BBH28" s="9"/>
      <c r="BBM28" s="9"/>
      <c r="BBR28" s="9"/>
      <c r="BBW28" s="9"/>
      <c r="BCB28" s="9"/>
      <c r="BCG28" s="9"/>
      <c r="BCL28" s="9"/>
      <c r="BCQ28" s="9"/>
      <c r="BCV28" s="9"/>
      <c r="BDA28" s="9"/>
      <c r="BDF28" s="9"/>
      <c r="BDK28" s="9"/>
      <c r="BDP28" s="9"/>
      <c r="BDU28" s="9"/>
      <c r="BDZ28" s="9"/>
      <c r="BEE28" s="9"/>
      <c r="BEJ28" s="9"/>
      <c r="BEO28" s="9"/>
      <c r="BET28" s="9"/>
      <c r="BEY28" s="9"/>
      <c r="BFD28" s="9"/>
      <c r="BFI28" s="9"/>
      <c r="BFN28" s="9"/>
      <c r="BFS28" s="9"/>
      <c r="BFX28" s="9"/>
      <c r="BGC28" s="9"/>
      <c r="BGH28" s="9"/>
      <c r="BGM28" s="9"/>
      <c r="BGR28" s="9"/>
      <c r="BGW28" s="9"/>
      <c r="BHB28" s="9"/>
      <c r="BHG28" s="9"/>
      <c r="BHL28" s="9"/>
      <c r="BHQ28" s="9"/>
      <c r="BHV28" s="9"/>
      <c r="BIA28" s="9"/>
      <c r="BIF28" s="9"/>
      <c r="BIK28" s="9"/>
      <c r="BIP28" s="9"/>
      <c r="BIU28" s="9"/>
      <c r="BIZ28" s="9"/>
      <c r="BJE28" s="9"/>
      <c r="BJJ28" s="9"/>
      <c r="BJO28" s="9"/>
      <c r="BJT28" s="9"/>
      <c r="BJY28" s="9"/>
      <c r="BKD28" s="9"/>
      <c r="BKI28" s="9"/>
      <c r="BKN28" s="9"/>
      <c r="BKS28" s="9"/>
      <c r="BKX28" s="9"/>
      <c r="BLC28" s="9"/>
      <c r="BLH28" s="9"/>
      <c r="BLM28" s="9"/>
      <c r="BLR28" s="9"/>
      <c r="BLW28" s="9"/>
      <c r="BMB28" s="9"/>
      <c r="BMG28" s="9"/>
      <c r="BML28" s="9"/>
      <c r="BMQ28" s="9"/>
      <c r="BMV28" s="9"/>
      <c r="BNA28" s="9"/>
      <c r="BNF28" s="9"/>
      <c r="BNK28" s="9"/>
      <c r="BNP28" s="9"/>
      <c r="BNU28" s="9"/>
      <c r="BNZ28" s="9"/>
      <c r="BOE28" s="9"/>
      <c r="BOJ28" s="9"/>
      <c r="BOO28" s="9"/>
      <c r="BOT28" s="9"/>
      <c r="BOY28" s="9"/>
      <c r="BPD28" s="9"/>
      <c r="BPI28" s="9"/>
      <c r="BPN28" s="9"/>
      <c r="BPS28" s="9"/>
      <c r="BPX28" s="9"/>
      <c r="BQC28" s="9"/>
      <c r="BQH28" s="9"/>
      <c r="BQM28" s="9"/>
      <c r="BQR28" s="9"/>
      <c r="BQW28" s="9"/>
      <c r="BRB28" s="9"/>
      <c r="BRG28" s="9"/>
      <c r="BRL28" s="9"/>
      <c r="BRQ28" s="9"/>
      <c r="BRV28" s="9"/>
      <c r="BSA28" s="9"/>
      <c r="BSF28" s="9"/>
      <c r="BSK28" s="9"/>
      <c r="BSP28" s="9"/>
      <c r="BSU28" s="9"/>
      <c r="BSZ28" s="9"/>
      <c r="BTE28" s="9"/>
      <c r="BTJ28" s="9"/>
      <c r="BTO28" s="9"/>
      <c r="BTT28" s="9"/>
      <c r="BTY28" s="9"/>
      <c r="BUD28" s="9"/>
      <c r="BUI28" s="9"/>
      <c r="BUN28" s="9"/>
      <c r="BUS28" s="9"/>
      <c r="BUX28" s="9"/>
      <c r="BVC28" s="9"/>
      <c r="BVH28" s="9"/>
      <c r="BVM28" s="9"/>
      <c r="BVR28" s="9"/>
      <c r="BVW28" s="9"/>
      <c r="BWB28" s="9"/>
      <c r="BWG28" s="9"/>
      <c r="BWL28" s="9"/>
      <c r="BWQ28" s="9"/>
      <c r="BWV28" s="9"/>
      <c r="BXA28" s="9"/>
      <c r="BXF28" s="9"/>
      <c r="BXK28" s="9"/>
      <c r="BXP28" s="9"/>
      <c r="BXU28" s="9"/>
      <c r="BXZ28" s="9"/>
      <c r="BYE28" s="9"/>
      <c r="BYJ28" s="9"/>
      <c r="BYO28" s="9"/>
      <c r="BYT28" s="9"/>
      <c r="BYY28" s="9"/>
      <c r="BZD28" s="9"/>
      <c r="BZI28" s="9"/>
      <c r="BZN28" s="9"/>
      <c r="BZS28" s="9"/>
      <c r="BZX28" s="9"/>
      <c r="CAC28" s="9"/>
      <c r="CAH28" s="9"/>
      <c r="CAM28" s="9"/>
      <c r="CAR28" s="9"/>
      <c r="CAW28" s="9"/>
      <c r="CBB28" s="9"/>
      <c r="CBG28" s="9"/>
      <c r="CBL28" s="9"/>
      <c r="CBQ28" s="9"/>
      <c r="CBV28" s="9"/>
      <c r="CCA28" s="9"/>
      <c r="CCF28" s="9"/>
      <c r="CCK28" s="9"/>
      <c r="CCP28" s="9"/>
      <c r="CCU28" s="9"/>
      <c r="CCZ28" s="9"/>
      <c r="CDE28" s="9"/>
      <c r="CDJ28" s="9"/>
      <c r="CDO28" s="9"/>
      <c r="CDT28" s="9"/>
      <c r="CDY28" s="9"/>
      <c r="CED28" s="9"/>
      <c r="CEI28" s="9"/>
      <c r="CEN28" s="9"/>
      <c r="CES28" s="9"/>
      <c r="CEX28" s="9"/>
      <c r="CFC28" s="9"/>
      <c r="CFH28" s="9"/>
      <c r="CFM28" s="9"/>
      <c r="CFR28" s="9"/>
      <c r="CFW28" s="9"/>
      <c r="CGB28" s="9"/>
      <c r="CGG28" s="9"/>
      <c r="CGL28" s="9"/>
      <c r="CGQ28" s="9"/>
      <c r="CGV28" s="9"/>
      <c r="CHA28" s="9"/>
      <c r="CHF28" s="9"/>
      <c r="CHK28" s="9"/>
      <c r="CHP28" s="9"/>
      <c r="CHU28" s="9"/>
      <c r="CHZ28" s="9"/>
      <c r="CIE28" s="9"/>
      <c r="CIJ28" s="9"/>
      <c r="CIO28" s="9"/>
      <c r="CIT28" s="9"/>
      <c r="CIY28" s="9"/>
      <c r="CJD28" s="9"/>
      <c r="CJI28" s="9"/>
      <c r="CJN28" s="9"/>
      <c r="CJS28" s="9"/>
      <c r="CJX28" s="9"/>
      <c r="CKC28" s="9"/>
      <c r="CKH28" s="9"/>
      <c r="CKM28" s="9"/>
      <c r="CKR28" s="9"/>
      <c r="CKW28" s="9"/>
      <c r="CLB28" s="9"/>
      <c r="CLG28" s="9"/>
      <c r="CLL28" s="9"/>
      <c r="CLQ28" s="9"/>
      <c r="CLV28" s="9"/>
      <c r="CMA28" s="9"/>
      <c r="CMF28" s="9"/>
      <c r="CMK28" s="9"/>
      <c r="CMP28" s="9"/>
      <c r="CMU28" s="9"/>
      <c r="CMZ28" s="9"/>
      <c r="CNE28" s="9"/>
      <c r="CNJ28" s="9"/>
      <c r="CNO28" s="9"/>
      <c r="CNT28" s="9"/>
      <c r="CNY28" s="9"/>
      <c r="COD28" s="9"/>
      <c r="COI28" s="9"/>
      <c r="CON28" s="9"/>
      <c r="COS28" s="9"/>
      <c r="COX28" s="9"/>
      <c r="CPC28" s="9"/>
      <c r="CPH28" s="9"/>
      <c r="CPM28" s="9"/>
      <c r="CPR28" s="9"/>
      <c r="CPW28" s="9"/>
      <c r="CQB28" s="9"/>
      <c r="CQG28" s="9"/>
      <c r="CQL28" s="9"/>
      <c r="CQQ28" s="9"/>
      <c r="CQV28" s="9"/>
      <c r="CRA28" s="9"/>
      <c r="CRF28" s="9"/>
      <c r="CRK28" s="9"/>
      <c r="CRP28" s="9"/>
      <c r="CRU28" s="9"/>
      <c r="CRZ28" s="9"/>
      <c r="CSE28" s="9"/>
      <c r="CSJ28" s="9"/>
      <c r="CSO28" s="9"/>
      <c r="CST28" s="9"/>
      <c r="CSY28" s="9"/>
      <c r="CTD28" s="9"/>
      <c r="CTI28" s="9"/>
      <c r="CTN28" s="9"/>
      <c r="CTS28" s="9"/>
      <c r="CTX28" s="9"/>
      <c r="CUC28" s="9"/>
      <c r="CUH28" s="9"/>
      <c r="CUM28" s="9"/>
      <c r="CUR28" s="9"/>
      <c r="CUW28" s="9"/>
      <c r="CVB28" s="9"/>
      <c r="CVG28" s="9"/>
      <c r="CVL28" s="9"/>
      <c r="CVQ28" s="9"/>
      <c r="CVV28" s="9"/>
      <c r="CWA28" s="9"/>
      <c r="CWF28" s="9"/>
      <c r="CWK28" s="9"/>
      <c r="CWP28" s="9"/>
      <c r="CWU28" s="9"/>
      <c r="CWZ28" s="9"/>
      <c r="CXE28" s="9"/>
      <c r="CXJ28" s="9"/>
      <c r="CXO28" s="9"/>
      <c r="CXT28" s="9"/>
      <c r="CXY28" s="9"/>
      <c r="CYD28" s="9"/>
      <c r="CYI28" s="9"/>
      <c r="CYN28" s="9"/>
      <c r="CYS28" s="9"/>
      <c r="CYX28" s="9"/>
      <c r="CZC28" s="9"/>
      <c r="CZH28" s="9"/>
      <c r="CZM28" s="9"/>
      <c r="CZR28" s="9"/>
      <c r="CZW28" s="9"/>
      <c r="DAB28" s="9"/>
      <c r="DAG28" s="9"/>
      <c r="DAL28" s="9"/>
      <c r="DAQ28" s="9"/>
      <c r="DAV28" s="9"/>
      <c r="DBA28" s="9"/>
      <c r="DBF28" s="9"/>
      <c r="DBK28" s="9"/>
      <c r="DBP28" s="9"/>
      <c r="DBU28" s="9"/>
      <c r="DBZ28" s="9"/>
      <c r="DCE28" s="9"/>
      <c r="DCJ28" s="9"/>
      <c r="DCO28" s="9"/>
      <c r="DCT28" s="9"/>
      <c r="DCY28" s="9"/>
      <c r="DDD28" s="9"/>
      <c r="DDI28" s="9"/>
      <c r="DDN28" s="9"/>
      <c r="DDS28" s="9"/>
      <c r="DDX28" s="9"/>
      <c r="DEC28" s="9"/>
      <c r="DEH28" s="9"/>
      <c r="DEM28" s="9"/>
      <c r="DER28" s="9"/>
      <c r="DEW28" s="9"/>
      <c r="DFB28" s="9"/>
      <c r="DFG28" s="9"/>
      <c r="DFL28" s="9"/>
      <c r="DFQ28" s="9"/>
      <c r="DFV28" s="9"/>
      <c r="DGA28" s="9"/>
      <c r="DGF28" s="9"/>
      <c r="DGK28" s="9"/>
      <c r="DGP28" s="9"/>
      <c r="DGU28" s="9"/>
      <c r="DGZ28" s="9"/>
      <c r="DHE28" s="9"/>
      <c r="DHJ28" s="9"/>
      <c r="DHO28" s="9"/>
      <c r="DHT28" s="9"/>
      <c r="DHY28" s="9"/>
      <c r="DID28" s="9"/>
      <c r="DII28" s="9"/>
      <c r="DIN28" s="9"/>
      <c r="DIS28" s="9"/>
      <c r="DIX28" s="9"/>
      <c r="DJC28" s="9"/>
      <c r="DJH28" s="9"/>
      <c r="DJM28" s="9"/>
      <c r="DJR28" s="9"/>
      <c r="DJW28" s="9"/>
      <c r="DKB28" s="9"/>
      <c r="DKG28" s="9"/>
      <c r="DKL28" s="9"/>
      <c r="DKQ28" s="9"/>
      <c r="DKV28" s="9"/>
      <c r="DLA28" s="9"/>
      <c r="DLF28" s="9"/>
      <c r="DLK28" s="9"/>
      <c r="DLP28" s="9"/>
      <c r="DLU28" s="9"/>
      <c r="DLZ28" s="9"/>
      <c r="DME28" s="9"/>
      <c r="DMJ28" s="9"/>
      <c r="DMO28" s="9"/>
      <c r="DMT28" s="9"/>
      <c r="DMY28" s="9"/>
      <c r="DND28" s="9"/>
      <c r="DNI28" s="9"/>
      <c r="DNN28" s="9"/>
      <c r="DNS28" s="9"/>
      <c r="DNX28" s="9"/>
      <c r="DOC28" s="9"/>
      <c r="DOH28" s="9"/>
      <c r="DOM28" s="9"/>
      <c r="DOR28" s="9"/>
      <c r="DOW28" s="9"/>
      <c r="DPB28" s="9"/>
      <c r="DPG28" s="9"/>
      <c r="DPL28" s="9"/>
      <c r="DPQ28" s="9"/>
      <c r="DPV28" s="9"/>
      <c r="DQA28" s="9"/>
      <c r="DQF28" s="9"/>
      <c r="DQK28" s="9"/>
      <c r="DQP28" s="9"/>
      <c r="DQU28" s="9"/>
      <c r="DQZ28" s="9"/>
      <c r="DRE28" s="9"/>
      <c r="DRJ28" s="9"/>
      <c r="DRO28" s="9"/>
      <c r="DRT28" s="9"/>
      <c r="DRY28" s="9"/>
      <c r="DSD28" s="9"/>
      <c r="DSI28" s="9"/>
      <c r="DSN28" s="9"/>
      <c r="DSS28" s="9"/>
      <c r="DSX28" s="9"/>
      <c r="DTC28" s="9"/>
      <c r="DTH28" s="9"/>
      <c r="DTM28" s="9"/>
      <c r="DTR28" s="9"/>
      <c r="DTW28" s="9"/>
      <c r="DUB28" s="9"/>
      <c r="DUG28" s="9"/>
      <c r="DUL28" s="9"/>
      <c r="DUQ28" s="9"/>
      <c r="DUV28" s="9"/>
      <c r="DVA28" s="9"/>
      <c r="DVF28" s="9"/>
      <c r="DVK28" s="9"/>
      <c r="DVP28" s="9"/>
      <c r="DVU28" s="9"/>
      <c r="DVZ28" s="9"/>
      <c r="DWE28" s="9"/>
      <c r="DWJ28" s="9"/>
      <c r="DWO28" s="9"/>
      <c r="DWT28" s="9"/>
      <c r="DWY28" s="9"/>
      <c r="DXD28" s="9"/>
      <c r="DXI28" s="9"/>
      <c r="DXN28" s="9"/>
      <c r="DXS28" s="9"/>
      <c r="DXX28" s="9"/>
      <c r="DYC28" s="9"/>
      <c r="DYH28" s="9"/>
      <c r="DYM28" s="9"/>
      <c r="DYR28" s="9"/>
      <c r="DYW28" s="9"/>
      <c r="DZB28" s="9"/>
      <c r="DZG28" s="9"/>
      <c r="DZL28" s="9"/>
      <c r="DZQ28" s="9"/>
      <c r="DZV28" s="9"/>
      <c r="EAA28" s="9"/>
      <c r="EAF28" s="9"/>
      <c r="EAK28" s="9"/>
      <c r="EAP28" s="9"/>
      <c r="EAU28" s="9"/>
      <c r="EAZ28" s="9"/>
      <c r="EBE28" s="9"/>
      <c r="EBJ28" s="9"/>
      <c r="EBO28" s="9"/>
      <c r="EBT28" s="9"/>
      <c r="EBY28" s="9"/>
      <c r="ECD28" s="9"/>
      <c r="ECI28" s="9"/>
      <c r="ECN28" s="9"/>
      <c r="ECS28" s="9"/>
      <c r="ECX28" s="9"/>
      <c r="EDC28" s="9"/>
      <c r="EDH28" s="9"/>
      <c r="EDM28" s="9"/>
      <c r="EDR28" s="9"/>
      <c r="EDW28" s="9"/>
      <c r="EEB28" s="9"/>
      <c r="EEG28" s="9"/>
      <c r="EEL28" s="9"/>
      <c r="EEQ28" s="9"/>
      <c r="EEV28" s="9"/>
      <c r="EFA28" s="9"/>
      <c r="EFF28" s="9"/>
      <c r="EFK28" s="9"/>
      <c r="EFP28" s="9"/>
      <c r="EFU28" s="9"/>
      <c r="EFZ28" s="9"/>
      <c r="EGE28" s="9"/>
      <c r="EGJ28" s="9"/>
      <c r="EGO28" s="9"/>
      <c r="EGT28" s="9"/>
      <c r="EGY28" s="9"/>
      <c r="EHD28" s="9"/>
      <c r="EHI28" s="9"/>
      <c r="EHN28" s="9"/>
      <c r="EHS28" s="9"/>
      <c r="EHX28" s="9"/>
      <c r="EIC28" s="9"/>
      <c r="EIH28" s="9"/>
      <c r="EIM28" s="9"/>
      <c r="EIR28" s="9"/>
      <c r="EIW28" s="9"/>
      <c r="EJB28" s="9"/>
      <c r="EJG28" s="9"/>
      <c r="EJL28" s="9"/>
      <c r="EJQ28" s="9"/>
      <c r="EJV28" s="9"/>
      <c r="EKA28" s="9"/>
      <c r="EKF28" s="9"/>
      <c r="EKK28" s="9"/>
      <c r="EKP28" s="9"/>
      <c r="EKU28" s="9"/>
      <c r="EKZ28" s="9"/>
      <c r="ELE28" s="9"/>
      <c r="ELJ28" s="9"/>
      <c r="ELO28" s="9"/>
      <c r="ELT28" s="9"/>
      <c r="ELY28" s="9"/>
      <c r="EMD28" s="9"/>
      <c r="EMI28" s="9"/>
      <c r="EMN28" s="9"/>
      <c r="EMS28" s="9"/>
      <c r="EMX28" s="9"/>
      <c r="ENC28" s="9"/>
      <c r="ENH28" s="9"/>
      <c r="ENM28" s="9"/>
      <c r="ENR28" s="9"/>
      <c r="ENW28" s="9"/>
      <c r="EOB28" s="9"/>
      <c r="EOG28" s="9"/>
      <c r="EOL28" s="9"/>
      <c r="EOQ28" s="9"/>
      <c r="EOV28" s="9"/>
      <c r="EPA28" s="9"/>
      <c r="EPF28" s="9"/>
      <c r="EPK28" s="9"/>
      <c r="EPP28" s="9"/>
      <c r="EPU28" s="9"/>
      <c r="EPZ28" s="9"/>
      <c r="EQE28" s="9"/>
      <c r="EQJ28" s="9"/>
      <c r="EQO28" s="9"/>
      <c r="EQT28" s="9"/>
      <c r="EQY28" s="9"/>
      <c r="ERD28" s="9"/>
      <c r="ERI28" s="9"/>
      <c r="ERN28" s="9"/>
      <c r="ERS28" s="9"/>
      <c r="ERX28" s="9"/>
      <c r="ESC28" s="9"/>
      <c r="ESH28" s="9"/>
      <c r="ESM28" s="9"/>
      <c r="ESR28" s="9"/>
      <c r="ESW28" s="9"/>
      <c r="ETB28" s="9"/>
      <c r="ETG28" s="9"/>
      <c r="ETL28" s="9"/>
      <c r="ETQ28" s="9"/>
      <c r="ETV28" s="9"/>
      <c r="EUA28" s="9"/>
      <c r="EUF28" s="9"/>
      <c r="EUK28" s="9"/>
      <c r="EUP28" s="9"/>
      <c r="EUU28" s="9"/>
      <c r="EUZ28" s="9"/>
      <c r="EVE28" s="9"/>
      <c r="EVJ28" s="9"/>
      <c r="EVO28" s="9"/>
      <c r="EVT28" s="9"/>
      <c r="EVY28" s="9"/>
      <c r="EWD28" s="9"/>
      <c r="EWI28" s="9"/>
      <c r="EWN28" s="9"/>
      <c r="EWS28" s="9"/>
      <c r="EWX28" s="9"/>
      <c r="EXC28" s="9"/>
      <c r="EXH28" s="9"/>
      <c r="EXM28" s="9"/>
      <c r="EXR28" s="9"/>
      <c r="EXW28" s="9"/>
      <c r="EYB28" s="9"/>
      <c r="EYG28" s="9"/>
      <c r="EYL28" s="9"/>
      <c r="EYQ28" s="9"/>
      <c r="EYV28" s="9"/>
      <c r="EZA28" s="9"/>
      <c r="EZF28" s="9"/>
      <c r="EZK28" s="9"/>
      <c r="EZP28" s="9"/>
      <c r="EZU28" s="9"/>
      <c r="EZZ28" s="9"/>
      <c r="FAE28" s="9"/>
      <c r="FAJ28" s="9"/>
      <c r="FAO28" s="9"/>
      <c r="FAT28" s="9"/>
      <c r="FAY28" s="9"/>
      <c r="FBD28" s="9"/>
      <c r="FBI28" s="9"/>
      <c r="FBN28" s="9"/>
      <c r="FBS28" s="9"/>
      <c r="FBX28" s="9"/>
      <c r="FCC28" s="9"/>
      <c r="FCH28" s="9"/>
      <c r="FCM28" s="9"/>
      <c r="FCR28" s="9"/>
      <c r="FCW28" s="9"/>
      <c r="FDB28" s="9"/>
      <c r="FDG28" s="9"/>
      <c r="FDL28" s="9"/>
      <c r="FDQ28" s="9"/>
      <c r="FDV28" s="9"/>
      <c r="FEA28" s="9"/>
      <c r="FEF28" s="9"/>
      <c r="FEK28" s="9"/>
      <c r="FEP28" s="9"/>
      <c r="FEU28" s="9"/>
      <c r="FEZ28" s="9"/>
      <c r="FFE28" s="9"/>
      <c r="FFJ28" s="9"/>
      <c r="FFO28" s="9"/>
      <c r="FFT28" s="9"/>
      <c r="FFY28" s="9"/>
      <c r="FGD28" s="9"/>
      <c r="FGI28" s="9"/>
      <c r="FGN28" s="9"/>
      <c r="FGS28" s="9"/>
      <c r="FGX28" s="9"/>
      <c r="FHC28" s="9"/>
      <c r="FHH28" s="9"/>
      <c r="FHM28" s="9"/>
      <c r="FHR28" s="9"/>
      <c r="FHW28" s="9"/>
      <c r="FIB28" s="9"/>
      <c r="FIG28" s="9"/>
      <c r="FIL28" s="9"/>
      <c r="FIQ28" s="9"/>
      <c r="FIV28" s="9"/>
      <c r="FJA28" s="9"/>
      <c r="FJF28" s="9"/>
      <c r="FJK28" s="9"/>
      <c r="FJP28" s="9"/>
      <c r="FJU28" s="9"/>
      <c r="FJZ28" s="9"/>
      <c r="FKE28" s="9"/>
      <c r="FKJ28" s="9"/>
      <c r="FKO28" s="9"/>
      <c r="FKT28" s="9"/>
      <c r="FKY28" s="9"/>
      <c r="FLD28" s="9"/>
      <c r="FLI28" s="9"/>
      <c r="FLN28" s="9"/>
      <c r="FLS28" s="9"/>
      <c r="FLX28" s="9"/>
      <c r="FMC28" s="9"/>
      <c r="FMH28" s="9"/>
      <c r="FMM28" s="9"/>
      <c r="FMR28" s="9"/>
      <c r="FMW28" s="9"/>
      <c r="FNB28" s="9"/>
      <c r="FNG28" s="9"/>
      <c r="FNL28" s="9"/>
      <c r="FNQ28" s="9"/>
      <c r="FNV28" s="9"/>
      <c r="FOA28" s="9"/>
      <c r="FOF28" s="9"/>
      <c r="FOK28" s="9"/>
      <c r="FOP28" s="9"/>
      <c r="FOU28" s="9"/>
      <c r="FOZ28" s="9"/>
      <c r="FPE28" s="9"/>
      <c r="FPJ28" s="9"/>
      <c r="FPO28" s="9"/>
      <c r="FPT28" s="9"/>
      <c r="FPY28" s="9"/>
      <c r="FQD28" s="9"/>
      <c r="FQI28" s="9"/>
      <c r="FQN28" s="9"/>
      <c r="FQS28" s="9"/>
      <c r="FQX28" s="9"/>
      <c r="FRC28" s="9"/>
      <c r="FRH28" s="9"/>
      <c r="FRM28" s="9"/>
      <c r="FRR28" s="9"/>
      <c r="FRW28" s="9"/>
      <c r="FSB28" s="9"/>
      <c r="FSG28" s="9"/>
      <c r="FSL28" s="9"/>
      <c r="FSQ28" s="9"/>
      <c r="FSV28" s="9"/>
      <c r="FTA28" s="9"/>
      <c r="FTF28" s="9"/>
      <c r="FTK28" s="9"/>
      <c r="FTP28" s="9"/>
      <c r="FTU28" s="9"/>
      <c r="FTZ28" s="9"/>
      <c r="FUE28" s="9"/>
      <c r="FUJ28" s="9"/>
      <c r="FUO28" s="9"/>
      <c r="FUT28" s="9"/>
      <c r="FUY28" s="9"/>
      <c r="FVD28" s="9"/>
      <c r="FVI28" s="9"/>
      <c r="FVN28" s="9"/>
      <c r="FVS28" s="9"/>
      <c r="FVX28" s="9"/>
      <c r="FWC28" s="9"/>
      <c r="FWH28" s="9"/>
      <c r="FWM28" s="9"/>
      <c r="FWR28" s="9"/>
      <c r="FWW28" s="9"/>
      <c r="FXB28" s="9"/>
      <c r="FXG28" s="9"/>
      <c r="FXL28" s="9"/>
      <c r="FXQ28" s="9"/>
      <c r="FXV28" s="9"/>
      <c r="FYA28" s="9"/>
      <c r="FYF28" s="9"/>
      <c r="FYK28" s="9"/>
      <c r="FYP28" s="9"/>
      <c r="FYU28" s="9"/>
      <c r="FYZ28" s="9"/>
      <c r="FZE28" s="9"/>
      <c r="FZJ28" s="9"/>
      <c r="FZO28" s="9"/>
      <c r="FZT28" s="9"/>
      <c r="FZY28" s="9"/>
      <c r="GAD28" s="9"/>
      <c r="GAI28" s="9"/>
      <c r="GAN28" s="9"/>
      <c r="GAS28" s="9"/>
      <c r="GAX28" s="9"/>
      <c r="GBC28" s="9"/>
      <c r="GBH28" s="9"/>
      <c r="GBM28" s="9"/>
      <c r="GBR28" s="9"/>
      <c r="GBW28" s="9"/>
      <c r="GCB28" s="9"/>
      <c r="GCG28" s="9"/>
      <c r="GCL28" s="9"/>
      <c r="GCQ28" s="9"/>
      <c r="GCV28" s="9"/>
      <c r="GDA28" s="9"/>
      <c r="GDF28" s="9"/>
      <c r="GDK28" s="9"/>
      <c r="GDP28" s="9"/>
      <c r="GDU28" s="9"/>
      <c r="GDZ28" s="9"/>
      <c r="GEE28" s="9"/>
      <c r="GEJ28" s="9"/>
      <c r="GEO28" s="9"/>
      <c r="GET28" s="9"/>
      <c r="GEY28" s="9"/>
      <c r="GFD28" s="9"/>
      <c r="GFI28" s="9"/>
      <c r="GFN28" s="9"/>
      <c r="GFS28" s="9"/>
      <c r="GFX28" s="9"/>
      <c r="GGC28" s="9"/>
      <c r="GGH28" s="9"/>
      <c r="GGM28" s="9"/>
      <c r="GGR28" s="9"/>
      <c r="GGW28" s="9"/>
      <c r="GHB28" s="9"/>
      <c r="GHG28" s="9"/>
      <c r="GHL28" s="9"/>
      <c r="GHQ28" s="9"/>
      <c r="GHV28" s="9"/>
      <c r="GIA28" s="9"/>
      <c r="GIF28" s="9"/>
      <c r="GIK28" s="9"/>
      <c r="GIP28" s="9"/>
      <c r="GIU28" s="9"/>
      <c r="GIZ28" s="9"/>
      <c r="GJE28" s="9"/>
      <c r="GJJ28" s="9"/>
      <c r="GJO28" s="9"/>
      <c r="GJT28" s="9"/>
      <c r="GJY28" s="9"/>
      <c r="GKD28" s="9"/>
      <c r="GKI28" s="9"/>
      <c r="GKN28" s="9"/>
      <c r="GKS28" s="9"/>
      <c r="GKX28" s="9"/>
      <c r="GLC28" s="9"/>
      <c r="GLH28" s="9"/>
      <c r="GLM28" s="9"/>
      <c r="GLR28" s="9"/>
      <c r="GLW28" s="9"/>
      <c r="GMB28" s="9"/>
      <c r="GMG28" s="9"/>
      <c r="GML28" s="9"/>
      <c r="GMQ28" s="9"/>
      <c r="GMV28" s="9"/>
      <c r="GNA28" s="9"/>
      <c r="GNF28" s="9"/>
      <c r="GNK28" s="9"/>
      <c r="GNP28" s="9"/>
      <c r="GNU28" s="9"/>
      <c r="GNZ28" s="9"/>
      <c r="GOE28" s="9"/>
      <c r="GOJ28" s="9"/>
      <c r="GOO28" s="9"/>
      <c r="GOT28" s="9"/>
      <c r="GOY28" s="9"/>
      <c r="GPD28" s="9"/>
      <c r="GPI28" s="9"/>
      <c r="GPN28" s="9"/>
      <c r="GPS28" s="9"/>
      <c r="GPX28" s="9"/>
      <c r="GQC28" s="9"/>
      <c r="GQH28" s="9"/>
      <c r="GQM28" s="9"/>
      <c r="GQR28" s="9"/>
      <c r="GQW28" s="9"/>
      <c r="GRB28" s="9"/>
      <c r="GRG28" s="9"/>
      <c r="GRL28" s="9"/>
      <c r="GRQ28" s="9"/>
      <c r="GRV28" s="9"/>
      <c r="GSA28" s="9"/>
      <c r="GSF28" s="9"/>
      <c r="GSK28" s="9"/>
      <c r="GSP28" s="9"/>
      <c r="GSU28" s="9"/>
      <c r="GSZ28" s="9"/>
      <c r="GTE28" s="9"/>
      <c r="GTJ28" s="9"/>
      <c r="GTO28" s="9"/>
      <c r="GTT28" s="9"/>
      <c r="GTY28" s="9"/>
      <c r="GUD28" s="9"/>
      <c r="GUI28" s="9"/>
      <c r="GUN28" s="9"/>
      <c r="GUS28" s="9"/>
      <c r="GUX28" s="9"/>
      <c r="GVC28" s="9"/>
      <c r="GVH28" s="9"/>
      <c r="GVM28" s="9"/>
      <c r="GVR28" s="9"/>
      <c r="GVW28" s="9"/>
      <c r="GWB28" s="9"/>
      <c r="GWG28" s="9"/>
      <c r="GWL28" s="9"/>
      <c r="GWQ28" s="9"/>
      <c r="GWV28" s="9"/>
      <c r="GXA28" s="9"/>
      <c r="GXF28" s="9"/>
      <c r="GXK28" s="9"/>
      <c r="GXP28" s="9"/>
      <c r="GXU28" s="9"/>
      <c r="GXZ28" s="9"/>
      <c r="GYE28" s="9"/>
      <c r="GYJ28" s="9"/>
      <c r="GYO28" s="9"/>
      <c r="GYT28" s="9"/>
      <c r="GYY28" s="9"/>
      <c r="GZD28" s="9"/>
      <c r="GZI28" s="9"/>
      <c r="GZN28" s="9"/>
      <c r="GZS28" s="9"/>
      <c r="GZX28" s="9"/>
      <c r="HAC28" s="9"/>
      <c r="HAH28" s="9"/>
      <c r="HAM28" s="9"/>
      <c r="HAR28" s="9"/>
      <c r="HAW28" s="9"/>
      <c r="HBB28" s="9"/>
      <c r="HBG28" s="9"/>
      <c r="HBL28" s="9"/>
      <c r="HBQ28" s="9"/>
      <c r="HBV28" s="9"/>
      <c r="HCA28" s="9"/>
      <c r="HCF28" s="9"/>
      <c r="HCK28" s="9"/>
      <c r="HCP28" s="9"/>
      <c r="HCU28" s="9"/>
      <c r="HCZ28" s="9"/>
      <c r="HDE28" s="9"/>
      <c r="HDJ28" s="9"/>
      <c r="HDO28" s="9"/>
      <c r="HDT28" s="9"/>
      <c r="HDY28" s="9"/>
      <c r="HED28" s="9"/>
      <c r="HEI28" s="9"/>
      <c r="HEN28" s="9"/>
      <c r="HES28" s="9"/>
      <c r="HEX28" s="9"/>
      <c r="HFC28" s="9"/>
      <c r="HFH28" s="9"/>
      <c r="HFM28" s="9"/>
      <c r="HFR28" s="9"/>
      <c r="HFW28" s="9"/>
      <c r="HGB28" s="9"/>
      <c r="HGG28" s="9"/>
      <c r="HGL28" s="9"/>
      <c r="HGQ28" s="9"/>
      <c r="HGV28" s="9"/>
      <c r="HHA28" s="9"/>
      <c r="HHF28" s="9"/>
      <c r="HHK28" s="9"/>
      <c r="HHP28" s="9"/>
      <c r="HHU28" s="9"/>
      <c r="HHZ28" s="9"/>
      <c r="HIE28" s="9"/>
      <c r="HIJ28" s="9"/>
      <c r="HIO28" s="9"/>
      <c r="HIT28" s="9"/>
      <c r="HIY28" s="9"/>
      <c r="HJD28" s="9"/>
      <c r="HJI28" s="9"/>
      <c r="HJN28" s="9"/>
      <c r="HJS28" s="9"/>
      <c r="HJX28" s="9"/>
      <c r="HKC28" s="9"/>
      <c r="HKH28" s="9"/>
      <c r="HKM28" s="9"/>
      <c r="HKR28" s="9"/>
      <c r="HKW28" s="9"/>
      <c r="HLB28" s="9"/>
      <c r="HLG28" s="9"/>
      <c r="HLL28" s="9"/>
      <c r="HLQ28" s="9"/>
      <c r="HLV28" s="9"/>
      <c r="HMA28" s="9"/>
      <c r="HMF28" s="9"/>
      <c r="HMK28" s="9"/>
      <c r="HMP28" s="9"/>
      <c r="HMU28" s="9"/>
      <c r="HMZ28" s="9"/>
      <c r="HNE28" s="9"/>
      <c r="HNJ28" s="9"/>
      <c r="HNO28" s="9"/>
      <c r="HNT28" s="9"/>
      <c r="HNY28" s="9"/>
      <c r="HOD28" s="9"/>
      <c r="HOI28" s="9"/>
      <c r="HON28" s="9"/>
      <c r="HOS28" s="9"/>
      <c r="HOX28" s="9"/>
      <c r="HPC28" s="9"/>
      <c r="HPH28" s="9"/>
      <c r="HPM28" s="9"/>
      <c r="HPR28" s="9"/>
      <c r="HPW28" s="9"/>
      <c r="HQB28" s="9"/>
      <c r="HQG28" s="9"/>
      <c r="HQL28" s="9"/>
      <c r="HQQ28" s="9"/>
      <c r="HQV28" s="9"/>
      <c r="HRA28" s="9"/>
      <c r="HRF28" s="9"/>
      <c r="HRK28" s="9"/>
      <c r="HRP28" s="9"/>
      <c r="HRU28" s="9"/>
      <c r="HRZ28" s="9"/>
      <c r="HSE28" s="9"/>
      <c r="HSJ28" s="9"/>
      <c r="HSO28" s="9"/>
      <c r="HST28" s="9"/>
      <c r="HSY28" s="9"/>
      <c r="HTD28" s="9"/>
      <c r="HTI28" s="9"/>
      <c r="HTN28" s="9"/>
      <c r="HTS28" s="9"/>
      <c r="HTX28" s="9"/>
      <c r="HUC28" s="9"/>
      <c r="HUH28" s="9"/>
      <c r="HUM28" s="9"/>
      <c r="HUR28" s="9"/>
      <c r="HUW28" s="9"/>
      <c r="HVB28" s="9"/>
      <c r="HVG28" s="9"/>
      <c r="HVL28" s="9"/>
      <c r="HVQ28" s="9"/>
      <c r="HVV28" s="9"/>
      <c r="HWA28" s="9"/>
      <c r="HWF28" s="9"/>
      <c r="HWK28" s="9"/>
      <c r="HWP28" s="9"/>
      <c r="HWU28" s="9"/>
      <c r="HWZ28" s="9"/>
      <c r="HXE28" s="9"/>
      <c r="HXJ28" s="9"/>
      <c r="HXO28" s="9"/>
      <c r="HXT28" s="9"/>
      <c r="HXY28" s="9"/>
      <c r="HYD28" s="9"/>
      <c r="HYI28" s="9"/>
      <c r="HYN28" s="9"/>
      <c r="HYS28" s="9"/>
      <c r="HYX28" s="9"/>
      <c r="HZC28" s="9"/>
      <c r="HZH28" s="9"/>
      <c r="HZM28" s="9"/>
      <c r="HZR28" s="9"/>
      <c r="HZW28" s="9"/>
      <c r="IAB28" s="9"/>
      <c r="IAG28" s="9"/>
      <c r="IAL28" s="9"/>
      <c r="IAQ28" s="9"/>
      <c r="IAV28" s="9"/>
      <c r="IBA28" s="9"/>
      <c r="IBF28" s="9"/>
      <c r="IBK28" s="9"/>
      <c r="IBP28" s="9"/>
      <c r="IBU28" s="9"/>
      <c r="IBZ28" s="9"/>
      <c r="ICE28" s="9"/>
      <c r="ICJ28" s="9"/>
      <c r="ICO28" s="9"/>
      <c r="ICT28" s="9"/>
      <c r="ICY28" s="9"/>
      <c r="IDD28" s="9"/>
      <c r="IDI28" s="9"/>
      <c r="IDN28" s="9"/>
      <c r="IDS28" s="9"/>
      <c r="IDX28" s="9"/>
      <c r="IEC28" s="9"/>
      <c r="IEH28" s="9"/>
      <c r="IEM28" s="9"/>
      <c r="IER28" s="9"/>
      <c r="IEW28" s="9"/>
      <c r="IFB28" s="9"/>
      <c r="IFG28" s="9"/>
      <c r="IFL28" s="9"/>
      <c r="IFQ28" s="9"/>
      <c r="IFV28" s="9"/>
      <c r="IGA28" s="9"/>
      <c r="IGF28" s="9"/>
      <c r="IGK28" s="9"/>
      <c r="IGP28" s="9"/>
      <c r="IGU28" s="9"/>
      <c r="IGZ28" s="9"/>
      <c r="IHE28" s="9"/>
      <c r="IHJ28" s="9"/>
      <c r="IHO28" s="9"/>
      <c r="IHT28" s="9"/>
      <c r="IHY28" s="9"/>
      <c r="IID28" s="9"/>
      <c r="III28" s="9"/>
      <c r="IIN28" s="9"/>
      <c r="IIS28" s="9"/>
      <c r="IIX28" s="9"/>
      <c r="IJC28" s="9"/>
      <c r="IJH28" s="9"/>
      <c r="IJM28" s="9"/>
      <c r="IJR28" s="9"/>
      <c r="IJW28" s="9"/>
      <c r="IKB28" s="9"/>
      <c r="IKG28" s="9"/>
      <c r="IKL28" s="9"/>
      <c r="IKQ28" s="9"/>
      <c r="IKV28" s="9"/>
      <c r="ILA28" s="9"/>
      <c r="ILF28" s="9"/>
      <c r="ILK28" s="9"/>
      <c r="ILP28" s="9"/>
      <c r="ILU28" s="9"/>
      <c r="ILZ28" s="9"/>
      <c r="IME28" s="9"/>
      <c r="IMJ28" s="9"/>
      <c r="IMO28" s="9"/>
      <c r="IMT28" s="9"/>
      <c r="IMY28" s="9"/>
      <c r="IND28" s="9"/>
      <c r="INI28" s="9"/>
      <c r="INN28" s="9"/>
      <c r="INS28" s="9"/>
      <c r="INX28" s="9"/>
      <c r="IOC28" s="9"/>
      <c r="IOH28" s="9"/>
      <c r="IOM28" s="9"/>
      <c r="IOR28" s="9"/>
      <c r="IOW28" s="9"/>
      <c r="IPB28" s="9"/>
      <c r="IPG28" s="9"/>
      <c r="IPL28" s="9"/>
      <c r="IPQ28" s="9"/>
      <c r="IPV28" s="9"/>
      <c r="IQA28" s="9"/>
      <c r="IQF28" s="9"/>
      <c r="IQK28" s="9"/>
      <c r="IQP28" s="9"/>
      <c r="IQU28" s="9"/>
      <c r="IQZ28" s="9"/>
      <c r="IRE28" s="9"/>
      <c r="IRJ28" s="9"/>
      <c r="IRO28" s="9"/>
      <c r="IRT28" s="9"/>
      <c r="IRY28" s="9"/>
      <c r="ISD28" s="9"/>
      <c r="ISI28" s="9"/>
      <c r="ISN28" s="9"/>
      <c r="ISS28" s="9"/>
      <c r="ISX28" s="9"/>
      <c r="ITC28" s="9"/>
      <c r="ITH28" s="9"/>
      <c r="ITM28" s="9"/>
      <c r="ITR28" s="9"/>
      <c r="ITW28" s="9"/>
      <c r="IUB28" s="9"/>
      <c r="IUG28" s="9"/>
      <c r="IUL28" s="9"/>
      <c r="IUQ28" s="9"/>
      <c r="IUV28" s="9"/>
      <c r="IVA28" s="9"/>
      <c r="IVF28" s="9"/>
      <c r="IVK28" s="9"/>
      <c r="IVP28" s="9"/>
      <c r="IVU28" s="9"/>
      <c r="IVZ28" s="9"/>
      <c r="IWE28" s="9"/>
      <c r="IWJ28" s="9"/>
      <c r="IWO28" s="9"/>
      <c r="IWT28" s="9"/>
      <c r="IWY28" s="9"/>
      <c r="IXD28" s="9"/>
      <c r="IXI28" s="9"/>
      <c r="IXN28" s="9"/>
      <c r="IXS28" s="9"/>
      <c r="IXX28" s="9"/>
      <c r="IYC28" s="9"/>
      <c r="IYH28" s="9"/>
      <c r="IYM28" s="9"/>
      <c r="IYR28" s="9"/>
      <c r="IYW28" s="9"/>
      <c r="IZB28" s="9"/>
      <c r="IZG28" s="9"/>
      <c r="IZL28" s="9"/>
      <c r="IZQ28" s="9"/>
      <c r="IZV28" s="9"/>
      <c r="JAA28" s="9"/>
      <c r="JAF28" s="9"/>
      <c r="JAK28" s="9"/>
      <c r="JAP28" s="9"/>
      <c r="JAU28" s="9"/>
      <c r="JAZ28" s="9"/>
      <c r="JBE28" s="9"/>
      <c r="JBJ28" s="9"/>
      <c r="JBO28" s="9"/>
      <c r="JBT28" s="9"/>
      <c r="JBY28" s="9"/>
      <c r="JCD28" s="9"/>
      <c r="JCI28" s="9"/>
      <c r="JCN28" s="9"/>
      <c r="JCS28" s="9"/>
      <c r="JCX28" s="9"/>
      <c r="JDC28" s="9"/>
      <c r="JDH28" s="9"/>
      <c r="JDM28" s="9"/>
      <c r="JDR28" s="9"/>
      <c r="JDW28" s="9"/>
      <c r="JEB28" s="9"/>
      <c r="JEG28" s="9"/>
      <c r="JEL28" s="9"/>
      <c r="JEQ28" s="9"/>
      <c r="JEV28" s="9"/>
      <c r="JFA28" s="9"/>
      <c r="JFF28" s="9"/>
      <c r="JFK28" s="9"/>
      <c r="JFP28" s="9"/>
      <c r="JFU28" s="9"/>
      <c r="JFZ28" s="9"/>
      <c r="JGE28" s="9"/>
      <c r="JGJ28" s="9"/>
      <c r="JGO28" s="9"/>
      <c r="JGT28" s="9"/>
      <c r="JGY28" s="9"/>
      <c r="JHD28" s="9"/>
      <c r="JHI28" s="9"/>
      <c r="JHN28" s="9"/>
      <c r="JHS28" s="9"/>
      <c r="JHX28" s="9"/>
      <c r="JIC28" s="9"/>
      <c r="JIH28" s="9"/>
      <c r="JIM28" s="9"/>
      <c r="JIR28" s="9"/>
      <c r="JIW28" s="9"/>
      <c r="JJB28" s="9"/>
      <c r="JJG28" s="9"/>
      <c r="JJL28" s="9"/>
      <c r="JJQ28" s="9"/>
      <c r="JJV28" s="9"/>
      <c r="JKA28" s="9"/>
      <c r="JKF28" s="9"/>
      <c r="JKK28" s="9"/>
      <c r="JKP28" s="9"/>
      <c r="JKU28" s="9"/>
      <c r="JKZ28" s="9"/>
      <c r="JLE28" s="9"/>
      <c r="JLJ28" s="9"/>
      <c r="JLO28" s="9"/>
      <c r="JLT28" s="9"/>
      <c r="JLY28" s="9"/>
      <c r="JMD28" s="9"/>
      <c r="JMI28" s="9"/>
      <c r="JMN28" s="9"/>
      <c r="JMS28" s="9"/>
      <c r="JMX28" s="9"/>
      <c r="JNC28" s="9"/>
      <c r="JNH28" s="9"/>
      <c r="JNM28" s="9"/>
      <c r="JNR28" s="9"/>
      <c r="JNW28" s="9"/>
      <c r="JOB28" s="9"/>
      <c r="JOG28" s="9"/>
      <c r="JOL28" s="9"/>
      <c r="JOQ28" s="9"/>
      <c r="JOV28" s="9"/>
      <c r="JPA28" s="9"/>
      <c r="JPF28" s="9"/>
      <c r="JPK28" s="9"/>
      <c r="JPP28" s="9"/>
      <c r="JPU28" s="9"/>
      <c r="JPZ28" s="9"/>
      <c r="JQE28" s="9"/>
      <c r="JQJ28" s="9"/>
      <c r="JQO28" s="9"/>
      <c r="JQT28" s="9"/>
      <c r="JQY28" s="9"/>
      <c r="JRD28" s="9"/>
      <c r="JRI28" s="9"/>
      <c r="JRN28" s="9"/>
      <c r="JRS28" s="9"/>
      <c r="JRX28" s="9"/>
      <c r="JSC28" s="9"/>
      <c r="JSH28" s="9"/>
      <c r="JSM28" s="9"/>
      <c r="JSR28" s="9"/>
      <c r="JSW28" s="9"/>
      <c r="JTB28" s="9"/>
      <c r="JTG28" s="9"/>
      <c r="JTL28" s="9"/>
      <c r="JTQ28" s="9"/>
      <c r="JTV28" s="9"/>
      <c r="JUA28" s="9"/>
      <c r="JUF28" s="9"/>
      <c r="JUK28" s="9"/>
      <c r="JUP28" s="9"/>
      <c r="JUU28" s="9"/>
      <c r="JUZ28" s="9"/>
      <c r="JVE28" s="9"/>
      <c r="JVJ28" s="9"/>
      <c r="JVO28" s="9"/>
      <c r="JVT28" s="9"/>
      <c r="JVY28" s="9"/>
      <c r="JWD28" s="9"/>
      <c r="JWI28" s="9"/>
      <c r="JWN28" s="9"/>
      <c r="JWS28" s="9"/>
      <c r="JWX28" s="9"/>
      <c r="JXC28" s="9"/>
      <c r="JXH28" s="9"/>
      <c r="JXM28" s="9"/>
      <c r="JXR28" s="9"/>
      <c r="JXW28" s="9"/>
      <c r="JYB28" s="9"/>
      <c r="JYG28" s="9"/>
      <c r="JYL28" s="9"/>
      <c r="JYQ28" s="9"/>
      <c r="JYV28" s="9"/>
      <c r="JZA28" s="9"/>
      <c r="JZF28" s="9"/>
      <c r="JZK28" s="9"/>
      <c r="JZP28" s="9"/>
      <c r="JZU28" s="9"/>
      <c r="JZZ28" s="9"/>
      <c r="KAE28" s="9"/>
      <c r="KAJ28" s="9"/>
      <c r="KAO28" s="9"/>
      <c r="KAT28" s="9"/>
      <c r="KAY28" s="9"/>
      <c r="KBD28" s="9"/>
      <c r="KBI28" s="9"/>
      <c r="KBN28" s="9"/>
      <c r="KBS28" s="9"/>
      <c r="KBX28" s="9"/>
      <c r="KCC28" s="9"/>
      <c r="KCH28" s="9"/>
      <c r="KCM28" s="9"/>
      <c r="KCR28" s="9"/>
      <c r="KCW28" s="9"/>
      <c r="KDB28" s="9"/>
      <c r="KDG28" s="9"/>
      <c r="KDL28" s="9"/>
      <c r="KDQ28" s="9"/>
      <c r="KDV28" s="9"/>
      <c r="KEA28" s="9"/>
      <c r="KEF28" s="9"/>
      <c r="KEK28" s="9"/>
      <c r="KEP28" s="9"/>
      <c r="KEU28" s="9"/>
      <c r="KEZ28" s="9"/>
      <c r="KFE28" s="9"/>
      <c r="KFJ28" s="9"/>
      <c r="KFO28" s="9"/>
      <c r="KFT28" s="9"/>
      <c r="KFY28" s="9"/>
      <c r="KGD28" s="9"/>
      <c r="KGI28" s="9"/>
      <c r="KGN28" s="9"/>
      <c r="KGS28" s="9"/>
      <c r="KGX28" s="9"/>
      <c r="KHC28" s="9"/>
      <c r="KHH28" s="9"/>
      <c r="KHM28" s="9"/>
      <c r="KHR28" s="9"/>
      <c r="KHW28" s="9"/>
      <c r="KIB28" s="9"/>
      <c r="KIG28" s="9"/>
      <c r="KIL28" s="9"/>
      <c r="KIQ28" s="9"/>
      <c r="KIV28" s="9"/>
      <c r="KJA28" s="9"/>
      <c r="KJF28" s="9"/>
      <c r="KJK28" s="9"/>
      <c r="KJP28" s="9"/>
      <c r="KJU28" s="9"/>
      <c r="KJZ28" s="9"/>
      <c r="KKE28" s="9"/>
      <c r="KKJ28" s="9"/>
      <c r="KKO28" s="9"/>
      <c r="KKT28" s="9"/>
      <c r="KKY28" s="9"/>
      <c r="KLD28" s="9"/>
      <c r="KLI28" s="9"/>
      <c r="KLN28" s="9"/>
      <c r="KLS28" s="9"/>
      <c r="KLX28" s="9"/>
      <c r="KMC28" s="9"/>
      <c r="KMH28" s="9"/>
      <c r="KMM28" s="9"/>
      <c r="KMR28" s="9"/>
      <c r="KMW28" s="9"/>
      <c r="KNB28" s="9"/>
      <c r="KNG28" s="9"/>
      <c r="KNL28" s="9"/>
      <c r="KNQ28" s="9"/>
      <c r="KNV28" s="9"/>
      <c r="KOA28" s="9"/>
      <c r="KOF28" s="9"/>
      <c r="KOK28" s="9"/>
      <c r="KOP28" s="9"/>
      <c r="KOU28" s="9"/>
      <c r="KOZ28" s="9"/>
      <c r="KPE28" s="9"/>
      <c r="KPJ28" s="9"/>
      <c r="KPO28" s="9"/>
      <c r="KPT28" s="9"/>
      <c r="KPY28" s="9"/>
      <c r="KQD28" s="9"/>
      <c r="KQI28" s="9"/>
      <c r="KQN28" s="9"/>
      <c r="KQS28" s="9"/>
      <c r="KQX28" s="9"/>
      <c r="KRC28" s="9"/>
      <c r="KRH28" s="9"/>
      <c r="KRM28" s="9"/>
      <c r="KRR28" s="9"/>
      <c r="KRW28" s="9"/>
      <c r="KSB28" s="9"/>
      <c r="KSG28" s="9"/>
      <c r="KSL28" s="9"/>
      <c r="KSQ28" s="9"/>
      <c r="KSV28" s="9"/>
      <c r="KTA28" s="9"/>
      <c r="KTF28" s="9"/>
      <c r="KTK28" s="9"/>
      <c r="KTP28" s="9"/>
      <c r="KTU28" s="9"/>
      <c r="KTZ28" s="9"/>
      <c r="KUE28" s="9"/>
      <c r="KUJ28" s="9"/>
      <c r="KUO28" s="9"/>
      <c r="KUT28" s="9"/>
      <c r="KUY28" s="9"/>
      <c r="KVD28" s="9"/>
      <c r="KVI28" s="9"/>
      <c r="KVN28" s="9"/>
      <c r="KVS28" s="9"/>
      <c r="KVX28" s="9"/>
      <c r="KWC28" s="9"/>
      <c r="KWH28" s="9"/>
      <c r="KWM28" s="9"/>
      <c r="KWR28" s="9"/>
      <c r="KWW28" s="9"/>
      <c r="KXB28" s="9"/>
      <c r="KXG28" s="9"/>
      <c r="KXL28" s="9"/>
      <c r="KXQ28" s="9"/>
      <c r="KXV28" s="9"/>
      <c r="KYA28" s="9"/>
      <c r="KYF28" s="9"/>
      <c r="KYK28" s="9"/>
      <c r="KYP28" s="9"/>
      <c r="KYU28" s="9"/>
      <c r="KYZ28" s="9"/>
      <c r="KZE28" s="9"/>
      <c r="KZJ28" s="9"/>
      <c r="KZO28" s="9"/>
      <c r="KZT28" s="9"/>
      <c r="KZY28" s="9"/>
      <c r="LAD28" s="9"/>
      <c r="LAI28" s="9"/>
      <c r="LAN28" s="9"/>
      <c r="LAS28" s="9"/>
      <c r="LAX28" s="9"/>
      <c r="LBC28" s="9"/>
      <c r="LBH28" s="9"/>
      <c r="LBM28" s="9"/>
      <c r="LBR28" s="9"/>
      <c r="LBW28" s="9"/>
      <c r="LCB28" s="9"/>
      <c r="LCG28" s="9"/>
      <c r="LCL28" s="9"/>
      <c r="LCQ28" s="9"/>
      <c r="LCV28" s="9"/>
      <c r="LDA28" s="9"/>
      <c r="LDF28" s="9"/>
      <c r="LDK28" s="9"/>
      <c r="LDP28" s="9"/>
      <c r="LDU28" s="9"/>
      <c r="LDZ28" s="9"/>
      <c r="LEE28" s="9"/>
      <c r="LEJ28" s="9"/>
      <c r="LEO28" s="9"/>
      <c r="LET28" s="9"/>
      <c r="LEY28" s="9"/>
      <c r="LFD28" s="9"/>
      <c r="LFI28" s="9"/>
      <c r="LFN28" s="9"/>
      <c r="LFS28" s="9"/>
      <c r="LFX28" s="9"/>
      <c r="LGC28" s="9"/>
      <c r="LGH28" s="9"/>
      <c r="LGM28" s="9"/>
      <c r="LGR28" s="9"/>
      <c r="LGW28" s="9"/>
      <c r="LHB28" s="9"/>
      <c r="LHG28" s="9"/>
      <c r="LHL28" s="9"/>
      <c r="LHQ28" s="9"/>
      <c r="LHV28" s="9"/>
      <c r="LIA28" s="9"/>
      <c r="LIF28" s="9"/>
      <c r="LIK28" s="9"/>
      <c r="LIP28" s="9"/>
      <c r="LIU28" s="9"/>
      <c r="LIZ28" s="9"/>
      <c r="LJE28" s="9"/>
      <c r="LJJ28" s="9"/>
      <c r="LJO28" s="9"/>
      <c r="LJT28" s="9"/>
      <c r="LJY28" s="9"/>
      <c r="LKD28" s="9"/>
      <c r="LKI28" s="9"/>
      <c r="LKN28" s="9"/>
      <c r="LKS28" s="9"/>
      <c r="LKX28" s="9"/>
      <c r="LLC28" s="9"/>
      <c r="LLH28" s="9"/>
      <c r="LLM28" s="9"/>
      <c r="LLR28" s="9"/>
      <c r="LLW28" s="9"/>
      <c r="LMB28" s="9"/>
      <c r="LMG28" s="9"/>
      <c r="LML28" s="9"/>
      <c r="LMQ28" s="9"/>
      <c r="LMV28" s="9"/>
      <c r="LNA28" s="9"/>
      <c r="LNF28" s="9"/>
      <c r="LNK28" s="9"/>
      <c r="LNP28" s="9"/>
      <c r="LNU28" s="9"/>
      <c r="LNZ28" s="9"/>
      <c r="LOE28" s="9"/>
      <c r="LOJ28" s="9"/>
      <c r="LOO28" s="9"/>
      <c r="LOT28" s="9"/>
      <c r="LOY28" s="9"/>
      <c r="LPD28" s="9"/>
      <c r="LPI28" s="9"/>
      <c r="LPN28" s="9"/>
      <c r="LPS28" s="9"/>
      <c r="LPX28" s="9"/>
      <c r="LQC28" s="9"/>
      <c r="LQH28" s="9"/>
      <c r="LQM28" s="9"/>
      <c r="LQR28" s="9"/>
      <c r="LQW28" s="9"/>
      <c r="LRB28" s="9"/>
      <c r="LRG28" s="9"/>
      <c r="LRL28" s="9"/>
      <c r="LRQ28" s="9"/>
      <c r="LRV28" s="9"/>
      <c r="LSA28" s="9"/>
      <c r="LSF28" s="9"/>
      <c r="LSK28" s="9"/>
      <c r="LSP28" s="9"/>
      <c r="LSU28" s="9"/>
      <c r="LSZ28" s="9"/>
      <c r="LTE28" s="9"/>
      <c r="LTJ28" s="9"/>
      <c r="LTO28" s="9"/>
      <c r="LTT28" s="9"/>
      <c r="LTY28" s="9"/>
      <c r="LUD28" s="9"/>
      <c r="LUI28" s="9"/>
      <c r="LUN28" s="9"/>
      <c r="LUS28" s="9"/>
      <c r="LUX28" s="9"/>
      <c r="LVC28" s="9"/>
      <c r="LVH28" s="9"/>
      <c r="LVM28" s="9"/>
      <c r="LVR28" s="9"/>
      <c r="LVW28" s="9"/>
      <c r="LWB28" s="9"/>
      <c r="LWG28" s="9"/>
      <c r="LWL28" s="9"/>
      <c r="LWQ28" s="9"/>
      <c r="LWV28" s="9"/>
      <c r="LXA28" s="9"/>
      <c r="LXF28" s="9"/>
      <c r="LXK28" s="9"/>
      <c r="LXP28" s="9"/>
      <c r="LXU28" s="9"/>
      <c r="LXZ28" s="9"/>
      <c r="LYE28" s="9"/>
      <c r="LYJ28" s="9"/>
      <c r="LYO28" s="9"/>
      <c r="LYT28" s="9"/>
      <c r="LYY28" s="9"/>
      <c r="LZD28" s="9"/>
      <c r="LZI28" s="9"/>
      <c r="LZN28" s="9"/>
      <c r="LZS28" s="9"/>
      <c r="LZX28" s="9"/>
      <c r="MAC28" s="9"/>
      <c r="MAH28" s="9"/>
      <c r="MAM28" s="9"/>
      <c r="MAR28" s="9"/>
      <c r="MAW28" s="9"/>
      <c r="MBB28" s="9"/>
      <c r="MBG28" s="9"/>
      <c r="MBL28" s="9"/>
      <c r="MBQ28" s="9"/>
      <c r="MBV28" s="9"/>
      <c r="MCA28" s="9"/>
      <c r="MCF28" s="9"/>
      <c r="MCK28" s="9"/>
      <c r="MCP28" s="9"/>
      <c r="MCU28" s="9"/>
      <c r="MCZ28" s="9"/>
      <c r="MDE28" s="9"/>
      <c r="MDJ28" s="9"/>
      <c r="MDO28" s="9"/>
      <c r="MDT28" s="9"/>
      <c r="MDY28" s="9"/>
      <c r="MED28" s="9"/>
      <c r="MEI28" s="9"/>
      <c r="MEN28" s="9"/>
      <c r="MES28" s="9"/>
      <c r="MEX28" s="9"/>
      <c r="MFC28" s="9"/>
      <c r="MFH28" s="9"/>
      <c r="MFM28" s="9"/>
      <c r="MFR28" s="9"/>
      <c r="MFW28" s="9"/>
      <c r="MGB28" s="9"/>
      <c r="MGG28" s="9"/>
      <c r="MGL28" s="9"/>
      <c r="MGQ28" s="9"/>
      <c r="MGV28" s="9"/>
      <c r="MHA28" s="9"/>
      <c r="MHF28" s="9"/>
      <c r="MHK28" s="9"/>
      <c r="MHP28" s="9"/>
      <c r="MHU28" s="9"/>
      <c r="MHZ28" s="9"/>
      <c r="MIE28" s="9"/>
      <c r="MIJ28" s="9"/>
      <c r="MIO28" s="9"/>
      <c r="MIT28" s="9"/>
      <c r="MIY28" s="9"/>
      <c r="MJD28" s="9"/>
      <c r="MJI28" s="9"/>
      <c r="MJN28" s="9"/>
      <c r="MJS28" s="9"/>
      <c r="MJX28" s="9"/>
      <c r="MKC28" s="9"/>
      <c r="MKH28" s="9"/>
      <c r="MKM28" s="9"/>
      <c r="MKR28" s="9"/>
      <c r="MKW28" s="9"/>
      <c r="MLB28" s="9"/>
      <c r="MLG28" s="9"/>
      <c r="MLL28" s="9"/>
      <c r="MLQ28" s="9"/>
      <c r="MLV28" s="9"/>
      <c r="MMA28" s="9"/>
      <c r="MMF28" s="9"/>
      <c r="MMK28" s="9"/>
      <c r="MMP28" s="9"/>
      <c r="MMU28" s="9"/>
      <c r="MMZ28" s="9"/>
      <c r="MNE28" s="9"/>
      <c r="MNJ28" s="9"/>
      <c r="MNO28" s="9"/>
      <c r="MNT28" s="9"/>
      <c r="MNY28" s="9"/>
      <c r="MOD28" s="9"/>
      <c r="MOI28" s="9"/>
      <c r="MON28" s="9"/>
      <c r="MOS28" s="9"/>
      <c r="MOX28" s="9"/>
      <c r="MPC28" s="9"/>
      <c r="MPH28" s="9"/>
      <c r="MPM28" s="9"/>
      <c r="MPR28" s="9"/>
      <c r="MPW28" s="9"/>
      <c r="MQB28" s="9"/>
      <c r="MQG28" s="9"/>
      <c r="MQL28" s="9"/>
      <c r="MQQ28" s="9"/>
      <c r="MQV28" s="9"/>
      <c r="MRA28" s="9"/>
      <c r="MRF28" s="9"/>
      <c r="MRK28" s="9"/>
      <c r="MRP28" s="9"/>
      <c r="MRU28" s="9"/>
      <c r="MRZ28" s="9"/>
      <c r="MSE28" s="9"/>
      <c r="MSJ28" s="9"/>
      <c r="MSO28" s="9"/>
      <c r="MST28" s="9"/>
      <c r="MSY28" s="9"/>
      <c r="MTD28" s="9"/>
      <c r="MTI28" s="9"/>
      <c r="MTN28" s="9"/>
      <c r="MTS28" s="9"/>
      <c r="MTX28" s="9"/>
      <c r="MUC28" s="9"/>
      <c r="MUH28" s="9"/>
      <c r="MUM28" s="9"/>
      <c r="MUR28" s="9"/>
      <c r="MUW28" s="9"/>
      <c r="MVB28" s="9"/>
      <c r="MVG28" s="9"/>
      <c r="MVL28" s="9"/>
      <c r="MVQ28" s="9"/>
      <c r="MVV28" s="9"/>
      <c r="MWA28" s="9"/>
      <c r="MWF28" s="9"/>
      <c r="MWK28" s="9"/>
      <c r="MWP28" s="9"/>
      <c r="MWU28" s="9"/>
      <c r="MWZ28" s="9"/>
      <c r="MXE28" s="9"/>
      <c r="MXJ28" s="9"/>
      <c r="MXO28" s="9"/>
      <c r="MXT28" s="9"/>
      <c r="MXY28" s="9"/>
      <c r="MYD28" s="9"/>
      <c r="MYI28" s="9"/>
      <c r="MYN28" s="9"/>
      <c r="MYS28" s="9"/>
      <c r="MYX28" s="9"/>
      <c r="MZC28" s="9"/>
      <c r="MZH28" s="9"/>
      <c r="MZM28" s="9"/>
      <c r="MZR28" s="9"/>
      <c r="MZW28" s="9"/>
      <c r="NAB28" s="9"/>
      <c r="NAG28" s="9"/>
      <c r="NAL28" s="9"/>
      <c r="NAQ28" s="9"/>
      <c r="NAV28" s="9"/>
      <c r="NBA28" s="9"/>
      <c r="NBF28" s="9"/>
      <c r="NBK28" s="9"/>
      <c r="NBP28" s="9"/>
      <c r="NBU28" s="9"/>
      <c r="NBZ28" s="9"/>
      <c r="NCE28" s="9"/>
      <c r="NCJ28" s="9"/>
      <c r="NCO28" s="9"/>
      <c r="NCT28" s="9"/>
      <c r="NCY28" s="9"/>
      <c r="NDD28" s="9"/>
      <c r="NDI28" s="9"/>
      <c r="NDN28" s="9"/>
      <c r="NDS28" s="9"/>
      <c r="NDX28" s="9"/>
      <c r="NEC28" s="9"/>
      <c r="NEH28" s="9"/>
      <c r="NEM28" s="9"/>
      <c r="NER28" s="9"/>
      <c r="NEW28" s="9"/>
      <c r="NFB28" s="9"/>
      <c r="NFG28" s="9"/>
      <c r="NFL28" s="9"/>
      <c r="NFQ28" s="9"/>
      <c r="NFV28" s="9"/>
      <c r="NGA28" s="9"/>
      <c r="NGF28" s="9"/>
      <c r="NGK28" s="9"/>
      <c r="NGP28" s="9"/>
      <c r="NGU28" s="9"/>
      <c r="NGZ28" s="9"/>
      <c r="NHE28" s="9"/>
      <c r="NHJ28" s="9"/>
      <c r="NHO28" s="9"/>
      <c r="NHT28" s="9"/>
      <c r="NHY28" s="9"/>
      <c r="NID28" s="9"/>
      <c r="NII28" s="9"/>
      <c r="NIN28" s="9"/>
      <c r="NIS28" s="9"/>
      <c r="NIX28" s="9"/>
      <c r="NJC28" s="9"/>
      <c r="NJH28" s="9"/>
      <c r="NJM28" s="9"/>
      <c r="NJR28" s="9"/>
      <c r="NJW28" s="9"/>
      <c r="NKB28" s="9"/>
      <c r="NKG28" s="9"/>
      <c r="NKL28" s="9"/>
      <c r="NKQ28" s="9"/>
      <c r="NKV28" s="9"/>
      <c r="NLA28" s="9"/>
      <c r="NLF28" s="9"/>
      <c r="NLK28" s="9"/>
      <c r="NLP28" s="9"/>
      <c r="NLU28" s="9"/>
      <c r="NLZ28" s="9"/>
      <c r="NME28" s="9"/>
      <c r="NMJ28" s="9"/>
      <c r="NMO28" s="9"/>
      <c r="NMT28" s="9"/>
      <c r="NMY28" s="9"/>
      <c r="NND28" s="9"/>
      <c r="NNI28" s="9"/>
      <c r="NNN28" s="9"/>
      <c r="NNS28" s="9"/>
      <c r="NNX28" s="9"/>
      <c r="NOC28" s="9"/>
      <c r="NOH28" s="9"/>
      <c r="NOM28" s="9"/>
      <c r="NOR28" s="9"/>
      <c r="NOW28" s="9"/>
      <c r="NPB28" s="9"/>
      <c r="NPG28" s="9"/>
      <c r="NPL28" s="9"/>
      <c r="NPQ28" s="9"/>
      <c r="NPV28" s="9"/>
      <c r="NQA28" s="9"/>
      <c r="NQF28" s="9"/>
      <c r="NQK28" s="9"/>
      <c r="NQP28" s="9"/>
      <c r="NQU28" s="9"/>
      <c r="NQZ28" s="9"/>
      <c r="NRE28" s="9"/>
      <c r="NRJ28" s="9"/>
      <c r="NRO28" s="9"/>
      <c r="NRT28" s="9"/>
      <c r="NRY28" s="9"/>
      <c r="NSD28" s="9"/>
      <c r="NSI28" s="9"/>
      <c r="NSN28" s="9"/>
      <c r="NSS28" s="9"/>
      <c r="NSX28" s="9"/>
      <c r="NTC28" s="9"/>
      <c r="NTH28" s="9"/>
      <c r="NTM28" s="9"/>
      <c r="NTR28" s="9"/>
      <c r="NTW28" s="9"/>
      <c r="NUB28" s="9"/>
      <c r="NUG28" s="9"/>
      <c r="NUL28" s="9"/>
      <c r="NUQ28" s="9"/>
      <c r="NUV28" s="9"/>
      <c r="NVA28" s="9"/>
      <c r="NVF28" s="9"/>
      <c r="NVK28" s="9"/>
      <c r="NVP28" s="9"/>
      <c r="NVU28" s="9"/>
      <c r="NVZ28" s="9"/>
      <c r="NWE28" s="9"/>
      <c r="NWJ28" s="9"/>
      <c r="NWO28" s="9"/>
      <c r="NWT28" s="9"/>
      <c r="NWY28" s="9"/>
      <c r="NXD28" s="9"/>
      <c r="NXI28" s="9"/>
      <c r="NXN28" s="9"/>
      <c r="NXS28" s="9"/>
      <c r="NXX28" s="9"/>
      <c r="NYC28" s="9"/>
      <c r="NYH28" s="9"/>
      <c r="NYM28" s="9"/>
      <c r="NYR28" s="9"/>
      <c r="NYW28" s="9"/>
      <c r="NZB28" s="9"/>
      <c r="NZG28" s="9"/>
      <c r="NZL28" s="9"/>
      <c r="NZQ28" s="9"/>
      <c r="NZV28" s="9"/>
      <c r="OAA28" s="9"/>
      <c r="OAF28" s="9"/>
      <c r="OAK28" s="9"/>
      <c r="OAP28" s="9"/>
      <c r="OAU28" s="9"/>
      <c r="OAZ28" s="9"/>
      <c r="OBE28" s="9"/>
      <c r="OBJ28" s="9"/>
      <c r="OBO28" s="9"/>
      <c r="OBT28" s="9"/>
      <c r="OBY28" s="9"/>
      <c r="OCD28" s="9"/>
      <c r="OCI28" s="9"/>
      <c r="OCN28" s="9"/>
      <c r="OCS28" s="9"/>
      <c r="OCX28" s="9"/>
      <c r="ODC28" s="9"/>
      <c r="ODH28" s="9"/>
      <c r="ODM28" s="9"/>
      <c r="ODR28" s="9"/>
      <c r="ODW28" s="9"/>
      <c r="OEB28" s="9"/>
      <c r="OEG28" s="9"/>
      <c r="OEL28" s="9"/>
      <c r="OEQ28" s="9"/>
      <c r="OEV28" s="9"/>
      <c r="OFA28" s="9"/>
      <c r="OFF28" s="9"/>
      <c r="OFK28" s="9"/>
      <c r="OFP28" s="9"/>
      <c r="OFU28" s="9"/>
      <c r="OFZ28" s="9"/>
      <c r="OGE28" s="9"/>
      <c r="OGJ28" s="9"/>
      <c r="OGO28" s="9"/>
      <c r="OGT28" s="9"/>
      <c r="OGY28" s="9"/>
      <c r="OHD28" s="9"/>
      <c r="OHI28" s="9"/>
      <c r="OHN28" s="9"/>
      <c r="OHS28" s="9"/>
      <c r="OHX28" s="9"/>
      <c r="OIC28" s="9"/>
      <c r="OIH28" s="9"/>
      <c r="OIM28" s="9"/>
      <c r="OIR28" s="9"/>
      <c r="OIW28" s="9"/>
      <c r="OJB28" s="9"/>
      <c r="OJG28" s="9"/>
      <c r="OJL28" s="9"/>
      <c r="OJQ28" s="9"/>
      <c r="OJV28" s="9"/>
      <c r="OKA28" s="9"/>
      <c r="OKF28" s="9"/>
      <c r="OKK28" s="9"/>
      <c r="OKP28" s="9"/>
      <c r="OKU28" s="9"/>
      <c r="OKZ28" s="9"/>
      <c r="OLE28" s="9"/>
      <c r="OLJ28" s="9"/>
      <c r="OLO28" s="9"/>
      <c r="OLT28" s="9"/>
      <c r="OLY28" s="9"/>
      <c r="OMD28" s="9"/>
      <c r="OMI28" s="9"/>
      <c r="OMN28" s="9"/>
      <c r="OMS28" s="9"/>
      <c r="OMX28" s="9"/>
      <c r="ONC28" s="9"/>
      <c r="ONH28" s="9"/>
      <c r="ONM28" s="9"/>
      <c r="ONR28" s="9"/>
      <c r="ONW28" s="9"/>
      <c r="OOB28" s="9"/>
      <c r="OOG28" s="9"/>
      <c r="OOL28" s="9"/>
      <c r="OOQ28" s="9"/>
      <c r="OOV28" s="9"/>
      <c r="OPA28" s="9"/>
      <c r="OPF28" s="9"/>
      <c r="OPK28" s="9"/>
      <c r="OPP28" s="9"/>
      <c r="OPU28" s="9"/>
      <c r="OPZ28" s="9"/>
      <c r="OQE28" s="9"/>
      <c r="OQJ28" s="9"/>
      <c r="OQO28" s="9"/>
      <c r="OQT28" s="9"/>
      <c r="OQY28" s="9"/>
      <c r="ORD28" s="9"/>
      <c r="ORI28" s="9"/>
      <c r="ORN28" s="9"/>
      <c r="ORS28" s="9"/>
      <c r="ORX28" s="9"/>
      <c r="OSC28" s="9"/>
      <c r="OSH28" s="9"/>
      <c r="OSM28" s="9"/>
      <c r="OSR28" s="9"/>
      <c r="OSW28" s="9"/>
      <c r="OTB28" s="9"/>
      <c r="OTG28" s="9"/>
      <c r="OTL28" s="9"/>
      <c r="OTQ28" s="9"/>
      <c r="OTV28" s="9"/>
      <c r="OUA28" s="9"/>
      <c r="OUF28" s="9"/>
      <c r="OUK28" s="9"/>
      <c r="OUP28" s="9"/>
      <c r="OUU28" s="9"/>
      <c r="OUZ28" s="9"/>
      <c r="OVE28" s="9"/>
      <c r="OVJ28" s="9"/>
      <c r="OVO28" s="9"/>
      <c r="OVT28" s="9"/>
      <c r="OVY28" s="9"/>
      <c r="OWD28" s="9"/>
      <c r="OWI28" s="9"/>
      <c r="OWN28" s="9"/>
      <c r="OWS28" s="9"/>
      <c r="OWX28" s="9"/>
      <c r="OXC28" s="9"/>
      <c r="OXH28" s="9"/>
      <c r="OXM28" s="9"/>
      <c r="OXR28" s="9"/>
      <c r="OXW28" s="9"/>
      <c r="OYB28" s="9"/>
      <c r="OYG28" s="9"/>
      <c r="OYL28" s="9"/>
      <c r="OYQ28" s="9"/>
      <c r="OYV28" s="9"/>
      <c r="OZA28" s="9"/>
      <c r="OZF28" s="9"/>
      <c r="OZK28" s="9"/>
      <c r="OZP28" s="9"/>
      <c r="OZU28" s="9"/>
      <c r="OZZ28" s="9"/>
      <c r="PAE28" s="9"/>
      <c r="PAJ28" s="9"/>
      <c r="PAO28" s="9"/>
      <c r="PAT28" s="9"/>
      <c r="PAY28" s="9"/>
      <c r="PBD28" s="9"/>
      <c r="PBI28" s="9"/>
      <c r="PBN28" s="9"/>
      <c r="PBS28" s="9"/>
      <c r="PBX28" s="9"/>
      <c r="PCC28" s="9"/>
      <c r="PCH28" s="9"/>
      <c r="PCM28" s="9"/>
      <c r="PCR28" s="9"/>
      <c r="PCW28" s="9"/>
      <c r="PDB28" s="9"/>
      <c r="PDG28" s="9"/>
      <c r="PDL28" s="9"/>
      <c r="PDQ28" s="9"/>
      <c r="PDV28" s="9"/>
      <c r="PEA28" s="9"/>
      <c r="PEF28" s="9"/>
      <c r="PEK28" s="9"/>
      <c r="PEP28" s="9"/>
      <c r="PEU28" s="9"/>
      <c r="PEZ28" s="9"/>
      <c r="PFE28" s="9"/>
      <c r="PFJ28" s="9"/>
      <c r="PFO28" s="9"/>
      <c r="PFT28" s="9"/>
      <c r="PFY28" s="9"/>
      <c r="PGD28" s="9"/>
      <c r="PGI28" s="9"/>
      <c r="PGN28" s="9"/>
      <c r="PGS28" s="9"/>
      <c r="PGX28" s="9"/>
      <c r="PHC28" s="9"/>
      <c r="PHH28" s="9"/>
      <c r="PHM28" s="9"/>
      <c r="PHR28" s="9"/>
      <c r="PHW28" s="9"/>
      <c r="PIB28" s="9"/>
      <c r="PIG28" s="9"/>
      <c r="PIL28" s="9"/>
      <c r="PIQ28" s="9"/>
      <c r="PIV28" s="9"/>
      <c r="PJA28" s="9"/>
      <c r="PJF28" s="9"/>
      <c r="PJK28" s="9"/>
      <c r="PJP28" s="9"/>
      <c r="PJU28" s="9"/>
      <c r="PJZ28" s="9"/>
      <c r="PKE28" s="9"/>
      <c r="PKJ28" s="9"/>
      <c r="PKO28" s="9"/>
      <c r="PKT28" s="9"/>
      <c r="PKY28" s="9"/>
      <c r="PLD28" s="9"/>
      <c r="PLI28" s="9"/>
      <c r="PLN28" s="9"/>
      <c r="PLS28" s="9"/>
      <c r="PLX28" s="9"/>
      <c r="PMC28" s="9"/>
      <c r="PMH28" s="9"/>
      <c r="PMM28" s="9"/>
      <c r="PMR28" s="9"/>
      <c r="PMW28" s="9"/>
      <c r="PNB28" s="9"/>
      <c r="PNG28" s="9"/>
      <c r="PNL28" s="9"/>
      <c r="PNQ28" s="9"/>
      <c r="PNV28" s="9"/>
      <c r="POA28" s="9"/>
      <c r="POF28" s="9"/>
      <c r="POK28" s="9"/>
      <c r="POP28" s="9"/>
      <c r="POU28" s="9"/>
      <c r="POZ28" s="9"/>
      <c r="PPE28" s="9"/>
      <c r="PPJ28" s="9"/>
      <c r="PPO28" s="9"/>
      <c r="PPT28" s="9"/>
      <c r="PPY28" s="9"/>
      <c r="PQD28" s="9"/>
      <c r="PQI28" s="9"/>
      <c r="PQN28" s="9"/>
      <c r="PQS28" s="9"/>
      <c r="PQX28" s="9"/>
      <c r="PRC28" s="9"/>
      <c r="PRH28" s="9"/>
      <c r="PRM28" s="9"/>
      <c r="PRR28" s="9"/>
      <c r="PRW28" s="9"/>
      <c r="PSB28" s="9"/>
      <c r="PSG28" s="9"/>
      <c r="PSL28" s="9"/>
      <c r="PSQ28" s="9"/>
      <c r="PSV28" s="9"/>
      <c r="PTA28" s="9"/>
      <c r="PTF28" s="9"/>
      <c r="PTK28" s="9"/>
      <c r="PTP28" s="9"/>
      <c r="PTU28" s="9"/>
      <c r="PTZ28" s="9"/>
      <c r="PUE28" s="9"/>
      <c r="PUJ28" s="9"/>
      <c r="PUO28" s="9"/>
      <c r="PUT28" s="9"/>
      <c r="PUY28" s="9"/>
      <c r="PVD28" s="9"/>
      <c r="PVI28" s="9"/>
      <c r="PVN28" s="9"/>
      <c r="PVS28" s="9"/>
      <c r="PVX28" s="9"/>
      <c r="PWC28" s="9"/>
      <c r="PWH28" s="9"/>
      <c r="PWM28" s="9"/>
      <c r="PWR28" s="9"/>
      <c r="PWW28" s="9"/>
      <c r="PXB28" s="9"/>
      <c r="PXG28" s="9"/>
      <c r="PXL28" s="9"/>
      <c r="PXQ28" s="9"/>
      <c r="PXV28" s="9"/>
      <c r="PYA28" s="9"/>
      <c r="PYF28" s="9"/>
      <c r="PYK28" s="9"/>
      <c r="PYP28" s="9"/>
      <c r="PYU28" s="9"/>
      <c r="PYZ28" s="9"/>
      <c r="PZE28" s="9"/>
      <c r="PZJ28" s="9"/>
      <c r="PZO28" s="9"/>
      <c r="PZT28" s="9"/>
      <c r="PZY28" s="9"/>
      <c r="QAD28" s="9"/>
      <c r="QAI28" s="9"/>
      <c r="QAN28" s="9"/>
      <c r="QAS28" s="9"/>
      <c r="QAX28" s="9"/>
      <c r="QBC28" s="9"/>
      <c r="QBH28" s="9"/>
      <c r="QBM28" s="9"/>
      <c r="QBR28" s="9"/>
      <c r="QBW28" s="9"/>
      <c r="QCB28" s="9"/>
      <c r="QCG28" s="9"/>
      <c r="QCL28" s="9"/>
      <c r="QCQ28" s="9"/>
      <c r="QCV28" s="9"/>
      <c r="QDA28" s="9"/>
      <c r="QDF28" s="9"/>
      <c r="QDK28" s="9"/>
      <c r="QDP28" s="9"/>
      <c r="QDU28" s="9"/>
      <c r="QDZ28" s="9"/>
      <c r="QEE28" s="9"/>
      <c r="QEJ28" s="9"/>
      <c r="QEO28" s="9"/>
      <c r="QET28" s="9"/>
      <c r="QEY28" s="9"/>
      <c r="QFD28" s="9"/>
      <c r="QFI28" s="9"/>
      <c r="QFN28" s="9"/>
      <c r="QFS28" s="9"/>
      <c r="QFX28" s="9"/>
      <c r="QGC28" s="9"/>
      <c r="QGH28" s="9"/>
      <c r="QGM28" s="9"/>
      <c r="QGR28" s="9"/>
      <c r="QGW28" s="9"/>
      <c r="QHB28" s="9"/>
      <c r="QHG28" s="9"/>
      <c r="QHL28" s="9"/>
      <c r="QHQ28" s="9"/>
      <c r="QHV28" s="9"/>
      <c r="QIA28" s="9"/>
      <c r="QIF28" s="9"/>
      <c r="QIK28" s="9"/>
      <c r="QIP28" s="9"/>
      <c r="QIU28" s="9"/>
      <c r="QIZ28" s="9"/>
      <c r="QJE28" s="9"/>
      <c r="QJJ28" s="9"/>
      <c r="QJO28" s="9"/>
      <c r="QJT28" s="9"/>
      <c r="QJY28" s="9"/>
      <c r="QKD28" s="9"/>
      <c r="QKI28" s="9"/>
      <c r="QKN28" s="9"/>
      <c r="QKS28" s="9"/>
      <c r="QKX28" s="9"/>
      <c r="QLC28" s="9"/>
      <c r="QLH28" s="9"/>
      <c r="QLM28" s="9"/>
      <c r="QLR28" s="9"/>
      <c r="QLW28" s="9"/>
      <c r="QMB28" s="9"/>
      <c r="QMG28" s="9"/>
      <c r="QML28" s="9"/>
      <c r="QMQ28" s="9"/>
      <c r="QMV28" s="9"/>
      <c r="QNA28" s="9"/>
      <c r="QNF28" s="9"/>
      <c r="QNK28" s="9"/>
      <c r="QNP28" s="9"/>
      <c r="QNU28" s="9"/>
      <c r="QNZ28" s="9"/>
      <c r="QOE28" s="9"/>
      <c r="QOJ28" s="9"/>
      <c r="QOO28" s="9"/>
      <c r="QOT28" s="9"/>
      <c r="QOY28" s="9"/>
      <c r="QPD28" s="9"/>
      <c r="QPI28" s="9"/>
      <c r="QPN28" s="9"/>
      <c r="QPS28" s="9"/>
      <c r="QPX28" s="9"/>
      <c r="QQC28" s="9"/>
      <c r="QQH28" s="9"/>
      <c r="QQM28" s="9"/>
      <c r="QQR28" s="9"/>
      <c r="QQW28" s="9"/>
      <c r="QRB28" s="9"/>
      <c r="QRG28" s="9"/>
      <c r="QRL28" s="9"/>
      <c r="QRQ28" s="9"/>
      <c r="QRV28" s="9"/>
      <c r="QSA28" s="9"/>
      <c r="QSF28" s="9"/>
      <c r="QSK28" s="9"/>
      <c r="QSP28" s="9"/>
      <c r="QSU28" s="9"/>
      <c r="QSZ28" s="9"/>
      <c r="QTE28" s="9"/>
      <c r="QTJ28" s="9"/>
      <c r="QTO28" s="9"/>
      <c r="QTT28" s="9"/>
      <c r="QTY28" s="9"/>
      <c r="QUD28" s="9"/>
      <c r="QUI28" s="9"/>
      <c r="QUN28" s="9"/>
      <c r="QUS28" s="9"/>
      <c r="QUX28" s="9"/>
      <c r="QVC28" s="9"/>
      <c r="QVH28" s="9"/>
      <c r="QVM28" s="9"/>
      <c r="QVR28" s="9"/>
      <c r="QVW28" s="9"/>
      <c r="QWB28" s="9"/>
      <c r="QWG28" s="9"/>
      <c r="QWL28" s="9"/>
      <c r="QWQ28" s="9"/>
      <c r="QWV28" s="9"/>
      <c r="QXA28" s="9"/>
      <c r="QXF28" s="9"/>
      <c r="QXK28" s="9"/>
      <c r="QXP28" s="9"/>
      <c r="QXU28" s="9"/>
      <c r="QXZ28" s="9"/>
      <c r="QYE28" s="9"/>
      <c r="QYJ28" s="9"/>
      <c r="QYO28" s="9"/>
      <c r="QYT28" s="9"/>
      <c r="QYY28" s="9"/>
      <c r="QZD28" s="9"/>
      <c r="QZI28" s="9"/>
      <c r="QZN28" s="9"/>
      <c r="QZS28" s="9"/>
      <c r="QZX28" s="9"/>
      <c r="RAC28" s="9"/>
      <c r="RAH28" s="9"/>
      <c r="RAM28" s="9"/>
      <c r="RAR28" s="9"/>
      <c r="RAW28" s="9"/>
      <c r="RBB28" s="9"/>
      <c r="RBG28" s="9"/>
      <c r="RBL28" s="9"/>
      <c r="RBQ28" s="9"/>
      <c r="RBV28" s="9"/>
      <c r="RCA28" s="9"/>
      <c r="RCF28" s="9"/>
      <c r="RCK28" s="9"/>
      <c r="RCP28" s="9"/>
      <c r="RCU28" s="9"/>
      <c r="RCZ28" s="9"/>
      <c r="RDE28" s="9"/>
      <c r="RDJ28" s="9"/>
      <c r="RDO28" s="9"/>
      <c r="RDT28" s="9"/>
      <c r="RDY28" s="9"/>
      <c r="RED28" s="9"/>
      <c r="REI28" s="9"/>
      <c r="REN28" s="9"/>
      <c r="RES28" s="9"/>
      <c r="REX28" s="9"/>
      <c r="RFC28" s="9"/>
      <c r="RFH28" s="9"/>
      <c r="RFM28" s="9"/>
      <c r="RFR28" s="9"/>
      <c r="RFW28" s="9"/>
      <c r="RGB28" s="9"/>
      <c r="RGG28" s="9"/>
      <c r="RGL28" s="9"/>
      <c r="RGQ28" s="9"/>
      <c r="RGV28" s="9"/>
      <c r="RHA28" s="9"/>
      <c r="RHF28" s="9"/>
      <c r="RHK28" s="9"/>
      <c r="RHP28" s="9"/>
      <c r="RHU28" s="9"/>
      <c r="RHZ28" s="9"/>
      <c r="RIE28" s="9"/>
      <c r="RIJ28" s="9"/>
      <c r="RIO28" s="9"/>
      <c r="RIT28" s="9"/>
      <c r="RIY28" s="9"/>
      <c r="RJD28" s="9"/>
      <c r="RJI28" s="9"/>
      <c r="RJN28" s="9"/>
      <c r="RJS28" s="9"/>
      <c r="RJX28" s="9"/>
      <c r="RKC28" s="9"/>
      <c r="RKH28" s="9"/>
      <c r="RKM28" s="9"/>
      <c r="RKR28" s="9"/>
      <c r="RKW28" s="9"/>
      <c r="RLB28" s="9"/>
      <c r="RLG28" s="9"/>
      <c r="RLL28" s="9"/>
      <c r="RLQ28" s="9"/>
      <c r="RLV28" s="9"/>
      <c r="RMA28" s="9"/>
      <c r="RMF28" s="9"/>
      <c r="RMK28" s="9"/>
      <c r="RMP28" s="9"/>
      <c r="RMU28" s="9"/>
      <c r="RMZ28" s="9"/>
      <c r="RNE28" s="9"/>
      <c r="RNJ28" s="9"/>
      <c r="RNO28" s="9"/>
      <c r="RNT28" s="9"/>
      <c r="RNY28" s="9"/>
      <c r="ROD28" s="9"/>
      <c r="ROI28" s="9"/>
      <c r="RON28" s="9"/>
      <c r="ROS28" s="9"/>
      <c r="ROX28" s="9"/>
      <c r="RPC28" s="9"/>
      <c r="RPH28" s="9"/>
      <c r="RPM28" s="9"/>
      <c r="RPR28" s="9"/>
      <c r="RPW28" s="9"/>
      <c r="RQB28" s="9"/>
      <c r="RQG28" s="9"/>
      <c r="RQL28" s="9"/>
      <c r="RQQ28" s="9"/>
      <c r="RQV28" s="9"/>
      <c r="RRA28" s="9"/>
      <c r="RRF28" s="9"/>
      <c r="RRK28" s="9"/>
      <c r="RRP28" s="9"/>
      <c r="RRU28" s="9"/>
      <c r="RRZ28" s="9"/>
      <c r="RSE28" s="9"/>
      <c r="RSJ28" s="9"/>
      <c r="RSO28" s="9"/>
      <c r="RST28" s="9"/>
      <c r="RSY28" s="9"/>
      <c r="RTD28" s="9"/>
      <c r="RTI28" s="9"/>
      <c r="RTN28" s="9"/>
      <c r="RTS28" s="9"/>
      <c r="RTX28" s="9"/>
      <c r="RUC28" s="9"/>
      <c r="RUH28" s="9"/>
      <c r="RUM28" s="9"/>
      <c r="RUR28" s="9"/>
      <c r="RUW28" s="9"/>
      <c r="RVB28" s="9"/>
      <c r="RVG28" s="9"/>
      <c r="RVL28" s="9"/>
      <c r="RVQ28" s="9"/>
      <c r="RVV28" s="9"/>
      <c r="RWA28" s="9"/>
      <c r="RWF28" s="9"/>
      <c r="RWK28" s="9"/>
      <c r="RWP28" s="9"/>
      <c r="RWU28" s="9"/>
      <c r="RWZ28" s="9"/>
      <c r="RXE28" s="9"/>
      <c r="RXJ28" s="9"/>
      <c r="RXO28" s="9"/>
      <c r="RXT28" s="9"/>
      <c r="RXY28" s="9"/>
      <c r="RYD28" s="9"/>
      <c r="RYI28" s="9"/>
      <c r="RYN28" s="9"/>
      <c r="RYS28" s="9"/>
      <c r="RYX28" s="9"/>
      <c r="RZC28" s="9"/>
      <c r="RZH28" s="9"/>
      <c r="RZM28" s="9"/>
      <c r="RZR28" s="9"/>
      <c r="RZW28" s="9"/>
      <c r="SAB28" s="9"/>
      <c r="SAG28" s="9"/>
      <c r="SAL28" s="9"/>
      <c r="SAQ28" s="9"/>
      <c r="SAV28" s="9"/>
      <c r="SBA28" s="9"/>
      <c r="SBF28" s="9"/>
      <c r="SBK28" s="9"/>
      <c r="SBP28" s="9"/>
      <c r="SBU28" s="9"/>
      <c r="SBZ28" s="9"/>
      <c r="SCE28" s="9"/>
      <c r="SCJ28" s="9"/>
      <c r="SCO28" s="9"/>
      <c r="SCT28" s="9"/>
      <c r="SCY28" s="9"/>
      <c r="SDD28" s="9"/>
      <c r="SDI28" s="9"/>
      <c r="SDN28" s="9"/>
      <c r="SDS28" s="9"/>
      <c r="SDX28" s="9"/>
      <c r="SEC28" s="9"/>
      <c r="SEH28" s="9"/>
      <c r="SEM28" s="9"/>
      <c r="SER28" s="9"/>
      <c r="SEW28" s="9"/>
      <c r="SFB28" s="9"/>
      <c r="SFG28" s="9"/>
      <c r="SFL28" s="9"/>
      <c r="SFQ28" s="9"/>
      <c r="SFV28" s="9"/>
      <c r="SGA28" s="9"/>
      <c r="SGF28" s="9"/>
      <c r="SGK28" s="9"/>
      <c r="SGP28" s="9"/>
      <c r="SGU28" s="9"/>
      <c r="SGZ28" s="9"/>
      <c r="SHE28" s="9"/>
      <c r="SHJ28" s="9"/>
      <c r="SHO28" s="9"/>
      <c r="SHT28" s="9"/>
      <c r="SHY28" s="9"/>
      <c r="SID28" s="9"/>
      <c r="SII28" s="9"/>
      <c r="SIN28" s="9"/>
      <c r="SIS28" s="9"/>
      <c r="SIX28" s="9"/>
      <c r="SJC28" s="9"/>
      <c r="SJH28" s="9"/>
      <c r="SJM28" s="9"/>
      <c r="SJR28" s="9"/>
      <c r="SJW28" s="9"/>
      <c r="SKB28" s="9"/>
      <c r="SKG28" s="9"/>
      <c r="SKL28" s="9"/>
      <c r="SKQ28" s="9"/>
      <c r="SKV28" s="9"/>
      <c r="SLA28" s="9"/>
      <c r="SLF28" s="9"/>
      <c r="SLK28" s="9"/>
      <c r="SLP28" s="9"/>
      <c r="SLU28" s="9"/>
      <c r="SLZ28" s="9"/>
      <c r="SME28" s="9"/>
      <c r="SMJ28" s="9"/>
      <c r="SMO28" s="9"/>
      <c r="SMT28" s="9"/>
      <c r="SMY28" s="9"/>
      <c r="SND28" s="9"/>
      <c r="SNI28" s="9"/>
      <c r="SNN28" s="9"/>
      <c r="SNS28" s="9"/>
      <c r="SNX28" s="9"/>
      <c r="SOC28" s="9"/>
      <c r="SOH28" s="9"/>
      <c r="SOM28" s="9"/>
      <c r="SOR28" s="9"/>
      <c r="SOW28" s="9"/>
      <c r="SPB28" s="9"/>
      <c r="SPG28" s="9"/>
      <c r="SPL28" s="9"/>
      <c r="SPQ28" s="9"/>
      <c r="SPV28" s="9"/>
      <c r="SQA28" s="9"/>
      <c r="SQF28" s="9"/>
      <c r="SQK28" s="9"/>
      <c r="SQP28" s="9"/>
      <c r="SQU28" s="9"/>
      <c r="SQZ28" s="9"/>
      <c r="SRE28" s="9"/>
      <c r="SRJ28" s="9"/>
      <c r="SRO28" s="9"/>
      <c r="SRT28" s="9"/>
      <c r="SRY28" s="9"/>
      <c r="SSD28" s="9"/>
      <c r="SSI28" s="9"/>
      <c r="SSN28" s="9"/>
      <c r="SSS28" s="9"/>
      <c r="SSX28" s="9"/>
      <c r="STC28" s="9"/>
      <c r="STH28" s="9"/>
      <c r="STM28" s="9"/>
      <c r="STR28" s="9"/>
      <c r="STW28" s="9"/>
      <c r="SUB28" s="9"/>
      <c r="SUG28" s="9"/>
      <c r="SUL28" s="9"/>
      <c r="SUQ28" s="9"/>
      <c r="SUV28" s="9"/>
      <c r="SVA28" s="9"/>
      <c r="SVF28" s="9"/>
      <c r="SVK28" s="9"/>
      <c r="SVP28" s="9"/>
      <c r="SVU28" s="9"/>
      <c r="SVZ28" s="9"/>
      <c r="SWE28" s="9"/>
      <c r="SWJ28" s="9"/>
      <c r="SWO28" s="9"/>
      <c r="SWT28" s="9"/>
      <c r="SWY28" s="9"/>
      <c r="SXD28" s="9"/>
      <c r="SXI28" s="9"/>
      <c r="SXN28" s="9"/>
      <c r="SXS28" s="9"/>
      <c r="SXX28" s="9"/>
      <c r="SYC28" s="9"/>
      <c r="SYH28" s="9"/>
      <c r="SYM28" s="9"/>
      <c r="SYR28" s="9"/>
      <c r="SYW28" s="9"/>
      <c r="SZB28" s="9"/>
      <c r="SZG28" s="9"/>
      <c r="SZL28" s="9"/>
      <c r="SZQ28" s="9"/>
      <c r="SZV28" s="9"/>
      <c r="TAA28" s="9"/>
      <c r="TAF28" s="9"/>
      <c r="TAK28" s="9"/>
      <c r="TAP28" s="9"/>
      <c r="TAU28" s="9"/>
      <c r="TAZ28" s="9"/>
      <c r="TBE28" s="9"/>
      <c r="TBJ28" s="9"/>
      <c r="TBO28" s="9"/>
      <c r="TBT28" s="9"/>
      <c r="TBY28" s="9"/>
      <c r="TCD28" s="9"/>
      <c r="TCI28" s="9"/>
      <c r="TCN28" s="9"/>
      <c r="TCS28" s="9"/>
      <c r="TCX28" s="9"/>
      <c r="TDC28" s="9"/>
      <c r="TDH28" s="9"/>
      <c r="TDM28" s="9"/>
      <c r="TDR28" s="9"/>
      <c r="TDW28" s="9"/>
      <c r="TEB28" s="9"/>
      <c r="TEG28" s="9"/>
      <c r="TEL28" s="9"/>
      <c r="TEQ28" s="9"/>
      <c r="TEV28" s="9"/>
      <c r="TFA28" s="9"/>
      <c r="TFF28" s="9"/>
      <c r="TFK28" s="9"/>
      <c r="TFP28" s="9"/>
      <c r="TFU28" s="9"/>
      <c r="TFZ28" s="9"/>
      <c r="TGE28" s="9"/>
      <c r="TGJ28" s="9"/>
      <c r="TGO28" s="9"/>
      <c r="TGT28" s="9"/>
      <c r="TGY28" s="9"/>
      <c r="THD28" s="9"/>
      <c r="THI28" s="9"/>
      <c r="THN28" s="9"/>
      <c r="THS28" s="9"/>
      <c r="THX28" s="9"/>
      <c r="TIC28" s="9"/>
      <c r="TIH28" s="9"/>
      <c r="TIM28" s="9"/>
      <c r="TIR28" s="9"/>
      <c r="TIW28" s="9"/>
      <c r="TJB28" s="9"/>
      <c r="TJG28" s="9"/>
      <c r="TJL28" s="9"/>
      <c r="TJQ28" s="9"/>
      <c r="TJV28" s="9"/>
      <c r="TKA28" s="9"/>
      <c r="TKF28" s="9"/>
      <c r="TKK28" s="9"/>
      <c r="TKP28" s="9"/>
      <c r="TKU28" s="9"/>
      <c r="TKZ28" s="9"/>
      <c r="TLE28" s="9"/>
      <c r="TLJ28" s="9"/>
      <c r="TLO28" s="9"/>
      <c r="TLT28" s="9"/>
      <c r="TLY28" s="9"/>
      <c r="TMD28" s="9"/>
      <c r="TMI28" s="9"/>
      <c r="TMN28" s="9"/>
      <c r="TMS28" s="9"/>
      <c r="TMX28" s="9"/>
      <c r="TNC28" s="9"/>
      <c r="TNH28" s="9"/>
      <c r="TNM28" s="9"/>
      <c r="TNR28" s="9"/>
      <c r="TNW28" s="9"/>
      <c r="TOB28" s="9"/>
      <c r="TOG28" s="9"/>
      <c r="TOL28" s="9"/>
      <c r="TOQ28" s="9"/>
      <c r="TOV28" s="9"/>
      <c r="TPA28" s="9"/>
      <c r="TPF28" s="9"/>
      <c r="TPK28" s="9"/>
      <c r="TPP28" s="9"/>
      <c r="TPU28" s="9"/>
      <c r="TPZ28" s="9"/>
      <c r="TQE28" s="9"/>
      <c r="TQJ28" s="9"/>
      <c r="TQO28" s="9"/>
      <c r="TQT28" s="9"/>
      <c r="TQY28" s="9"/>
      <c r="TRD28" s="9"/>
      <c r="TRI28" s="9"/>
      <c r="TRN28" s="9"/>
      <c r="TRS28" s="9"/>
      <c r="TRX28" s="9"/>
      <c r="TSC28" s="9"/>
      <c r="TSH28" s="9"/>
      <c r="TSM28" s="9"/>
      <c r="TSR28" s="9"/>
      <c r="TSW28" s="9"/>
      <c r="TTB28" s="9"/>
      <c r="TTG28" s="9"/>
      <c r="TTL28" s="9"/>
      <c r="TTQ28" s="9"/>
      <c r="TTV28" s="9"/>
      <c r="TUA28" s="9"/>
      <c r="TUF28" s="9"/>
      <c r="TUK28" s="9"/>
      <c r="TUP28" s="9"/>
      <c r="TUU28" s="9"/>
      <c r="TUZ28" s="9"/>
      <c r="TVE28" s="9"/>
      <c r="TVJ28" s="9"/>
      <c r="TVO28" s="9"/>
      <c r="TVT28" s="9"/>
      <c r="TVY28" s="9"/>
      <c r="TWD28" s="9"/>
      <c r="TWI28" s="9"/>
      <c r="TWN28" s="9"/>
      <c r="TWS28" s="9"/>
      <c r="TWX28" s="9"/>
      <c r="TXC28" s="9"/>
      <c r="TXH28" s="9"/>
      <c r="TXM28" s="9"/>
      <c r="TXR28" s="9"/>
      <c r="TXW28" s="9"/>
      <c r="TYB28" s="9"/>
      <c r="TYG28" s="9"/>
      <c r="TYL28" s="9"/>
      <c r="TYQ28" s="9"/>
      <c r="TYV28" s="9"/>
      <c r="TZA28" s="9"/>
      <c r="TZF28" s="9"/>
      <c r="TZK28" s="9"/>
      <c r="TZP28" s="9"/>
      <c r="TZU28" s="9"/>
      <c r="TZZ28" s="9"/>
      <c r="UAE28" s="9"/>
      <c r="UAJ28" s="9"/>
      <c r="UAO28" s="9"/>
      <c r="UAT28" s="9"/>
      <c r="UAY28" s="9"/>
      <c r="UBD28" s="9"/>
      <c r="UBI28" s="9"/>
      <c r="UBN28" s="9"/>
      <c r="UBS28" s="9"/>
      <c r="UBX28" s="9"/>
      <c r="UCC28" s="9"/>
      <c r="UCH28" s="9"/>
      <c r="UCM28" s="9"/>
      <c r="UCR28" s="9"/>
      <c r="UCW28" s="9"/>
      <c r="UDB28" s="9"/>
      <c r="UDG28" s="9"/>
      <c r="UDL28" s="9"/>
      <c r="UDQ28" s="9"/>
      <c r="UDV28" s="9"/>
      <c r="UEA28" s="9"/>
      <c r="UEF28" s="9"/>
      <c r="UEK28" s="9"/>
      <c r="UEP28" s="9"/>
      <c r="UEU28" s="9"/>
      <c r="UEZ28" s="9"/>
      <c r="UFE28" s="9"/>
      <c r="UFJ28" s="9"/>
      <c r="UFO28" s="9"/>
      <c r="UFT28" s="9"/>
      <c r="UFY28" s="9"/>
      <c r="UGD28" s="9"/>
      <c r="UGI28" s="9"/>
      <c r="UGN28" s="9"/>
      <c r="UGS28" s="9"/>
      <c r="UGX28" s="9"/>
      <c r="UHC28" s="9"/>
      <c r="UHH28" s="9"/>
      <c r="UHM28" s="9"/>
      <c r="UHR28" s="9"/>
      <c r="UHW28" s="9"/>
      <c r="UIB28" s="9"/>
      <c r="UIG28" s="9"/>
      <c r="UIL28" s="9"/>
      <c r="UIQ28" s="9"/>
      <c r="UIV28" s="9"/>
      <c r="UJA28" s="9"/>
      <c r="UJF28" s="9"/>
      <c r="UJK28" s="9"/>
      <c r="UJP28" s="9"/>
      <c r="UJU28" s="9"/>
      <c r="UJZ28" s="9"/>
      <c r="UKE28" s="9"/>
      <c r="UKJ28" s="9"/>
      <c r="UKO28" s="9"/>
      <c r="UKT28" s="9"/>
      <c r="UKY28" s="9"/>
      <c r="ULD28" s="9"/>
      <c r="ULI28" s="9"/>
      <c r="ULN28" s="9"/>
      <c r="ULS28" s="9"/>
      <c r="ULX28" s="9"/>
      <c r="UMC28" s="9"/>
      <c r="UMH28" s="9"/>
      <c r="UMM28" s="9"/>
      <c r="UMR28" s="9"/>
      <c r="UMW28" s="9"/>
      <c r="UNB28" s="9"/>
      <c r="UNG28" s="9"/>
      <c r="UNL28" s="9"/>
      <c r="UNQ28" s="9"/>
      <c r="UNV28" s="9"/>
      <c r="UOA28" s="9"/>
      <c r="UOF28" s="9"/>
      <c r="UOK28" s="9"/>
      <c r="UOP28" s="9"/>
      <c r="UOU28" s="9"/>
      <c r="UOZ28" s="9"/>
      <c r="UPE28" s="9"/>
      <c r="UPJ28" s="9"/>
      <c r="UPO28" s="9"/>
      <c r="UPT28" s="9"/>
      <c r="UPY28" s="9"/>
      <c r="UQD28" s="9"/>
      <c r="UQI28" s="9"/>
      <c r="UQN28" s="9"/>
      <c r="UQS28" s="9"/>
      <c r="UQX28" s="9"/>
      <c r="URC28" s="9"/>
      <c r="URH28" s="9"/>
      <c r="URM28" s="9"/>
      <c r="URR28" s="9"/>
      <c r="URW28" s="9"/>
      <c r="USB28" s="9"/>
      <c r="USG28" s="9"/>
      <c r="USL28" s="9"/>
      <c r="USQ28" s="9"/>
      <c r="USV28" s="9"/>
      <c r="UTA28" s="9"/>
      <c r="UTF28" s="9"/>
      <c r="UTK28" s="9"/>
      <c r="UTP28" s="9"/>
      <c r="UTU28" s="9"/>
      <c r="UTZ28" s="9"/>
      <c r="UUE28" s="9"/>
      <c r="UUJ28" s="9"/>
      <c r="UUO28" s="9"/>
      <c r="UUT28" s="9"/>
      <c r="UUY28" s="9"/>
      <c r="UVD28" s="9"/>
      <c r="UVI28" s="9"/>
      <c r="UVN28" s="9"/>
      <c r="UVS28" s="9"/>
      <c r="UVX28" s="9"/>
      <c r="UWC28" s="9"/>
      <c r="UWH28" s="9"/>
      <c r="UWM28" s="9"/>
      <c r="UWR28" s="9"/>
      <c r="UWW28" s="9"/>
      <c r="UXB28" s="9"/>
      <c r="UXG28" s="9"/>
      <c r="UXL28" s="9"/>
      <c r="UXQ28" s="9"/>
      <c r="UXV28" s="9"/>
      <c r="UYA28" s="9"/>
      <c r="UYF28" s="9"/>
      <c r="UYK28" s="9"/>
      <c r="UYP28" s="9"/>
      <c r="UYU28" s="9"/>
      <c r="UYZ28" s="9"/>
      <c r="UZE28" s="9"/>
      <c r="UZJ28" s="9"/>
      <c r="UZO28" s="9"/>
      <c r="UZT28" s="9"/>
      <c r="UZY28" s="9"/>
      <c r="VAD28" s="9"/>
      <c r="VAI28" s="9"/>
      <c r="VAN28" s="9"/>
      <c r="VAS28" s="9"/>
      <c r="VAX28" s="9"/>
      <c r="VBC28" s="9"/>
      <c r="VBH28" s="9"/>
      <c r="VBM28" s="9"/>
      <c r="VBR28" s="9"/>
      <c r="VBW28" s="9"/>
      <c r="VCB28" s="9"/>
      <c r="VCG28" s="9"/>
      <c r="VCL28" s="9"/>
      <c r="VCQ28" s="9"/>
      <c r="VCV28" s="9"/>
      <c r="VDA28" s="9"/>
      <c r="VDF28" s="9"/>
      <c r="VDK28" s="9"/>
      <c r="VDP28" s="9"/>
      <c r="VDU28" s="9"/>
      <c r="VDZ28" s="9"/>
      <c r="VEE28" s="9"/>
      <c r="VEJ28" s="9"/>
      <c r="VEO28" s="9"/>
      <c r="VET28" s="9"/>
      <c r="VEY28" s="9"/>
      <c r="VFD28" s="9"/>
      <c r="VFI28" s="9"/>
      <c r="VFN28" s="9"/>
      <c r="VFS28" s="9"/>
      <c r="VFX28" s="9"/>
      <c r="VGC28" s="9"/>
      <c r="VGH28" s="9"/>
      <c r="VGM28" s="9"/>
      <c r="VGR28" s="9"/>
      <c r="VGW28" s="9"/>
      <c r="VHB28" s="9"/>
      <c r="VHG28" s="9"/>
      <c r="VHL28" s="9"/>
      <c r="VHQ28" s="9"/>
      <c r="VHV28" s="9"/>
      <c r="VIA28" s="9"/>
      <c r="VIF28" s="9"/>
      <c r="VIK28" s="9"/>
      <c r="VIP28" s="9"/>
      <c r="VIU28" s="9"/>
      <c r="VIZ28" s="9"/>
      <c r="VJE28" s="9"/>
      <c r="VJJ28" s="9"/>
      <c r="VJO28" s="9"/>
      <c r="VJT28" s="9"/>
      <c r="VJY28" s="9"/>
      <c r="VKD28" s="9"/>
      <c r="VKI28" s="9"/>
      <c r="VKN28" s="9"/>
      <c r="VKS28" s="9"/>
      <c r="VKX28" s="9"/>
      <c r="VLC28" s="9"/>
      <c r="VLH28" s="9"/>
      <c r="VLM28" s="9"/>
      <c r="VLR28" s="9"/>
      <c r="VLW28" s="9"/>
      <c r="VMB28" s="9"/>
      <c r="VMG28" s="9"/>
      <c r="VML28" s="9"/>
      <c r="VMQ28" s="9"/>
      <c r="VMV28" s="9"/>
      <c r="VNA28" s="9"/>
      <c r="VNF28" s="9"/>
      <c r="VNK28" s="9"/>
      <c r="VNP28" s="9"/>
      <c r="VNU28" s="9"/>
      <c r="VNZ28" s="9"/>
      <c r="VOE28" s="9"/>
      <c r="VOJ28" s="9"/>
      <c r="VOO28" s="9"/>
      <c r="VOT28" s="9"/>
      <c r="VOY28" s="9"/>
      <c r="VPD28" s="9"/>
      <c r="VPI28" s="9"/>
      <c r="VPN28" s="9"/>
      <c r="VPS28" s="9"/>
      <c r="VPX28" s="9"/>
      <c r="VQC28" s="9"/>
      <c r="VQH28" s="9"/>
      <c r="VQM28" s="9"/>
      <c r="VQR28" s="9"/>
      <c r="VQW28" s="9"/>
      <c r="VRB28" s="9"/>
      <c r="VRG28" s="9"/>
      <c r="VRL28" s="9"/>
      <c r="VRQ28" s="9"/>
      <c r="VRV28" s="9"/>
      <c r="VSA28" s="9"/>
      <c r="VSF28" s="9"/>
      <c r="VSK28" s="9"/>
      <c r="VSP28" s="9"/>
      <c r="VSU28" s="9"/>
      <c r="VSZ28" s="9"/>
      <c r="VTE28" s="9"/>
      <c r="VTJ28" s="9"/>
      <c r="VTO28" s="9"/>
      <c r="VTT28" s="9"/>
      <c r="VTY28" s="9"/>
      <c r="VUD28" s="9"/>
      <c r="VUI28" s="9"/>
      <c r="VUN28" s="9"/>
      <c r="VUS28" s="9"/>
      <c r="VUX28" s="9"/>
      <c r="VVC28" s="9"/>
      <c r="VVH28" s="9"/>
      <c r="VVM28" s="9"/>
      <c r="VVR28" s="9"/>
      <c r="VVW28" s="9"/>
      <c r="VWB28" s="9"/>
      <c r="VWG28" s="9"/>
      <c r="VWL28" s="9"/>
      <c r="VWQ28" s="9"/>
      <c r="VWV28" s="9"/>
      <c r="VXA28" s="9"/>
      <c r="VXF28" s="9"/>
      <c r="VXK28" s="9"/>
      <c r="VXP28" s="9"/>
      <c r="VXU28" s="9"/>
      <c r="VXZ28" s="9"/>
      <c r="VYE28" s="9"/>
      <c r="VYJ28" s="9"/>
      <c r="VYO28" s="9"/>
      <c r="VYT28" s="9"/>
      <c r="VYY28" s="9"/>
      <c r="VZD28" s="9"/>
      <c r="VZI28" s="9"/>
      <c r="VZN28" s="9"/>
      <c r="VZS28" s="9"/>
      <c r="VZX28" s="9"/>
      <c r="WAC28" s="9"/>
      <c r="WAH28" s="9"/>
      <c r="WAM28" s="9"/>
      <c r="WAR28" s="9"/>
      <c r="WAW28" s="9"/>
      <c r="WBB28" s="9"/>
      <c r="WBG28" s="9"/>
      <c r="WBL28" s="9"/>
      <c r="WBQ28" s="9"/>
      <c r="WBV28" s="9"/>
      <c r="WCA28" s="9"/>
      <c r="WCF28" s="9"/>
      <c r="WCK28" s="9"/>
      <c r="WCP28" s="9"/>
      <c r="WCU28" s="9"/>
      <c r="WCZ28" s="9"/>
      <c r="WDE28" s="9"/>
      <c r="WDJ28" s="9"/>
      <c r="WDO28" s="9"/>
      <c r="WDT28" s="9"/>
      <c r="WDY28" s="9"/>
      <c r="WED28" s="9"/>
      <c r="WEI28" s="9"/>
      <c r="WEN28" s="9"/>
      <c r="WES28" s="9"/>
      <c r="WEX28" s="9"/>
      <c r="WFC28" s="9"/>
      <c r="WFH28" s="9"/>
      <c r="WFM28" s="9"/>
      <c r="WFR28" s="9"/>
      <c r="WFW28" s="9"/>
      <c r="WGB28" s="9"/>
      <c r="WGG28" s="9"/>
      <c r="WGL28" s="9"/>
      <c r="WGQ28" s="9"/>
      <c r="WGV28" s="9"/>
      <c r="WHA28" s="9"/>
      <c r="WHF28" s="9"/>
      <c r="WHK28" s="9"/>
      <c r="WHP28" s="9"/>
      <c r="WHU28" s="9"/>
      <c r="WHZ28" s="9"/>
      <c r="WIE28" s="9"/>
      <c r="WIJ28" s="9"/>
      <c r="WIO28" s="9"/>
      <c r="WIT28" s="9"/>
      <c r="WIY28" s="9"/>
      <c r="WJD28" s="9"/>
      <c r="WJI28" s="9"/>
      <c r="WJN28" s="9"/>
      <c r="WJS28" s="9"/>
      <c r="WJX28" s="9"/>
      <c r="WKC28" s="9"/>
      <c r="WKH28" s="9"/>
      <c r="WKM28" s="9"/>
      <c r="WKR28" s="9"/>
      <c r="WKW28" s="9"/>
      <c r="WLB28" s="9"/>
      <c r="WLG28" s="9"/>
      <c r="WLL28" s="9"/>
      <c r="WLQ28" s="9"/>
      <c r="WLV28" s="9"/>
      <c r="WMA28" s="9"/>
      <c r="WMF28" s="9"/>
      <c r="WMK28" s="9"/>
      <c r="WMP28" s="9"/>
      <c r="WMU28" s="9"/>
      <c r="WMZ28" s="9"/>
      <c r="WNE28" s="9"/>
      <c r="WNJ28" s="9"/>
      <c r="WNO28" s="9"/>
      <c r="WNT28" s="9"/>
      <c r="WNY28" s="9"/>
      <c r="WOD28" s="9"/>
      <c r="WOI28" s="9"/>
      <c r="WON28" s="9"/>
      <c r="WOS28" s="9"/>
      <c r="WOX28" s="9"/>
      <c r="WPC28" s="9"/>
      <c r="WPH28" s="9"/>
      <c r="WPM28" s="9"/>
      <c r="WPR28" s="9"/>
      <c r="WPW28" s="9"/>
      <c r="WQB28" s="9"/>
      <c r="WQG28" s="9"/>
      <c r="WQL28" s="9"/>
      <c r="WQQ28" s="9"/>
      <c r="WQV28" s="9"/>
      <c r="WRA28" s="9"/>
      <c r="WRF28" s="9"/>
      <c r="WRK28" s="9"/>
      <c r="WRP28" s="9"/>
      <c r="WRU28" s="9"/>
      <c r="WRZ28" s="9"/>
      <c r="WSE28" s="9"/>
      <c r="WSJ28" s="9"/>
      <c r="WSO28" s="9"/>
      <c r="WST28" s="9"/>
      <c r="WSY28" s="9"/>
      <c r="WTD28" s="9"/>
      <c r="WTI28" s="9"/>
      <c r="WTN28" s="9"/>
      <c r="WTS28" s="9"/>
      <c r="WTX28" s="9"/>
      <c r="WUC28" s="9"/>
      <c r="WUH28" s="9"/>
      <c r="WUM28" s="9"/>
      <c r="WUR28" s="9"/>
      <c r="WUW28" s="9"/>
      <c r="WVB28" s="9"/>
      <c r="WVG28" s="9"/>
      <c r="WVL28" s="9"/>
      <c r="WVQ28" s="9"/>
      <c r="WVV28" s="9"/>
      <c r="WWA28" s="9"/>
      <c r="WWF28" s="9"/>
      <c r="WWK28" s="9"/>
      <c r="WWP28" s="9"/>
      <c r="WWU28" s="9"/>
      <c r="WWZ28" s="9"/>
      <c r="WXE28" s="9"/>
      <c r="WXJ28" s="9"/>
      <c r="WXO28" s="9"/>
      <c r="WXT28" s="9"/>
      <c r="WXY28" s="9"/>
      <c r="WYD28" s="9"/>
      <c r="WYI28" s="9"/>
      <c r="WYN28" s="9"/>
      <c r="WYS28" s="9"/>
      <c r="WYX28" s="9"/>
      <c r="WZC28" s="9"/>
      <c r="WZH28" s="9"/>
      <c r="WZM28" s="9"/>
      <c r="WZR28" s="9"/>
      <c r="WZW28" s="9"/>
      <c r="XAB28" s="9"/>
      <c r="XAG28" s="9"/>
      <c r="XAL28" s="9"/>
      <c r="XAQ28" s="9"/>
      <c r="XAV28" s="9"/>
      <c r="XBA28" s="9"/>
      <c r="XBF28" s="9"/>
      <c r="XBK28" s="9"/>
      <c r="XBP28" s="9"/>
      <c r="XBU28" s="9"/>
      <c r="XBZ28" s="9"/>
      <c r="XCE28" s="9"/>
      <c r="XCJ28" s="9"/>
      <c r="XCO28" s="9"/>
      <c r="XCT28" s="9"/>
      <c r="XCY28" s="9"/>
      <c r="XDD28" s="9"/>
      <c r="XDI28" s="9"/>
      <c r="XDN28" s="9"/>
      <c r="XDS28" s="9"/>
      <c r="XDX28" s="9"/>
      <c r="XEC28" s="9"/>
      <c r="XEH28" s="9"/>
      <c r="XEM28" s="9"/>
      <c r="XER28" s="9"/>
      <c r="XEW28" s="9"/>
    </row>
    <row r="29" spans="1:1022 1027:2047 2052:3072 3077:4092 4097:5117 5122:6142 6147:7167 7172:8192 8197:9212 9217:10237 10242:11262 11267:12287 12292:13312 13317:14332 14337:15357 15362:16377" ht="19.899999999999999" customHeight="1" x14ac:dyDescent="0.25">
      <c r="D29" s="89"/>
      <c r="E29" s="89"/>
      <c r="F29" s="89"/>
      <c r="G29" s="89"/>
      <c r="H29" s="89"/>
      <c r="I29" s="89"/>
      <c r="K29" s="89"/>
    </row>
    <row r="30" spans="1:1022 1027:2047 2052:3072 3077:4092 4097:5117 5122:6142 6147:7167 7172:8192 8197:9212 9217:10237 10242:11262 11267:12287 12292:13312 13317:14332 14337:15357 15362:16377" ht="60" x14ac:dyDescent="0.25">
      <c r="A30" s="128" t="s">
        <v>572</v>
      </c>
      <c r="B30" s="179" t="s">
        <v>567</v>
      </c>
      <c r="C30" s="179" t="s">
        <v>568</v>
      </c>
      <c r="D30" s="179" t="s">
        <v>569</v>
      </c>
      <c r="E30" s="89"/>
      <c r="F30" s="89"/>
      <c r="G30" s="89"/>
      <c r="H30" s="89"/>
      <c r="I30" s="89"/>
      <c r="K30" s="89"/>
    </row>
    <row r="31" spans="1:1022 1027:2047 2052:3072 3077:4092 4097:5117 5122:6142 6147:7167 7172:8192 8197:9212 9217:10237 10242:11262 11267:12287 12292:13312 13317:14332 14337:15357 15362:16377" ht="19.899999999999999" customHeight="1" x14ac:dyDescent="0.25">
      <c r="A31" s="9" t="s">
        <v>541</v>
      </c>
      <c r="B31" s="89">
        <v>5.8</v>
      </c>
      <c r="C31" s="89">
        <v>1.630968999999999</v>
      </c>
      <c r="D31" s="89">
        <v>7.4210769999999986</v>
      </c>
      <c r="E31" s="89"/>
      <c r="F31" s="89"/>
      <c r="G31" s="89"/>
      <c r="H31" s="89"/>
      <c r="I31" s="89"/>
      <c r="K31" s="89"/>
    </row>
    <row r="32" spans="1:1022 1027:2047 2052:3072 3077:4092 4097:5117 5122:6142 6147:7167 7172:8192 8197:9212 9217:10237 10242:11262 11267:12287 12292:13312 13317:14332 14337:15357 15362:16377" ht="19.899999999999999" customHeight="1" x14ac:dyDescent="0.25">
      <c r="A32" s="9" t="s">
        <v>570</v>
      </c>
      <c r="B32" s="89">
        <v>1.9</v>
      </c>
      <c r="C32" s="89">
        <v>7.4658630000000006</v>
      </c>
      <c r="D32" s="89">
        <v>9.4239239999999995</v>
      </c>
      <c r="E32" s="89"/>
      <c r="F32" s="89"/>
      <c r="G32" s="89"/>
      <c r="H32" s="89"/>
      <c r="I32" s="89"/>
      <c r="K32" s="89"/>
    </row>
    <row r="33" spans="1:1022 1027:2047 2052:3072 3077:4092 4097:5117 5122:6142 6147:7167 7172:8192 8197:9212 9217:10237 10242:11262 11267:12287 12292:13312 13317:14332 14337:15357 15362:16377" ht="19.899999999999999" customHeight="1" x14ac:dyDescent="0.25">
      <c r="A33" s="9" t="s">
        <v>571</v>
      </c>
      <c r="B33" s="89">
        <v>1.7</v>
      </c>
      <c r="C33" s="89">
        <v>0</v>
      </c>
      <c r="D33" s="89">
        <v>1.6912180000000001</v>
      </c>
      <c r="E33" s="89"/>
      <c r="F33" s="89"/>
      <c r="G33" s="89"/>
      <c r="H33" s="89"/>
      <c r="I33" s="89"/>
      <c r="K33" s="89"/>
    </row>
    <row r="34" spans="1:1022 1027:2047 2052:3072 3077:4092 4097:5117 5122:6142 6147:7167 7172:8192 8197:9212 9217:10237 10242:11262 11267:12287 12292:13312 13317:14332 14337:15357 15362:16377" ht="19.899999999999999" customHeight="1" thickBot="1" x14ac:dyDescent="0.3">
      <c r="A34" s="189" t="s">
        <v>23</v>
      </c>
      <c r="B34" s="331">
        <f>SUM(B31:B33)</f>
        <v>9.3999999999999986</v>
      </c>
      <c r="C34" s="331">
        <v>9.0968319999999991</v>
      </c>
      <c r="D34" s="190">
        <v>18.536218999999996</v>
      </c>
      <c r="E34" s="89"/>
      <c r="F34" s="89"/>
      <c r="G34" s="89"/>
      <c r="H34" s="89"/>
      <c r="I34" s="89"/>
      <c r="K34" s="89"/>
    </row>
    <row r="35" spans="1:1022 1027:2047 2052:3072 3077:4092 4097:5117 5122:6142 6147:7167 7172:8192 8197:9212 9217:10237 10242:11262 11267:12287 12292:13312 13317:14332 14337:15357 15362:16377" ht="19.899999999999999" customHeight="1" x14ac:dyDescent="0.25">
      <c r="A35" s="62"/>
      <c r="B35" s="91"/>
      <c r="C35" s="89"/>
      <c r="D35" s="90"/>
      <c r="E35" s="89"/>
      <c r="F35" s="89"/>
      <c r="G35" s="89"/>
      <c r="H35" s="89"/>
      <c r="I35" s="89"/>
      <c r="K35" s="89"/>
    </row>
    <row r="36" spans="1:1022 1027:2047 2052:3072 3077:4092 4097:5117 5122:6142 6147:7167 7172:8192 8197:9212 9217:10237 10242:11262 11267:12287 12292:13312 13317:14332 14337:15357 15362:16377" ht="19.899999999999999" customHeight="1" x14ac:dyDescent="0.25">
      <c r="A36" s="128" t="s">
        <v>254</v>
      </c>
      <c r="B36" s="179"/>
      <c r="C36" s="179"/>
      <c r="D36" s="179"/>
      <c r="E36" s="179"/>
      <c r="G36" s="89"/>
      <c r="H36" s="89"/>
      <c r="I36" s="89"/>
      <c r="K36" s="21"/>
    </row>
    <row r="37" spans="1:1022 1027:2047 2052:3072 3077:4092 4097:5117 5122:6142 6147:7167 7172:8192 8197:9212 9217:10237 10242:11262 11267:12287 12292:13312 13317:14332 14337:15357 15362:16377" ht="19.899999999999999" customHeight="1" x14ac:dyDescent="0.25">
      <c r="A37" s="128" t="s">
        <v>33</v>
      </c>
      <c r="B37" s="179">
        <v>2021</v>
      </c>
      <c r="C37" s="179">
        <v>2020</v>
      </c>
      <c r="D37" s="179">
        <v>2019</v>
      </c>
      <c r="E37" s="179">
        <v>2018</v>
      </c>
      <c r="G37" s="89"/>
      <c r="H37" s="89"/>
      <c r="I37" s="89"/>
      <c r="K37" s="89"/>
    </row>
    <row r="38" spans="1:1022 1027:2047 2052:3072 3077:4092 4097:5117 5122:6142 6147:7167 7172:8192 8197:9212 9217:10237 10242:11262 11267:12287 12292:13312 13317:14332 14337:15357 15362:16377" ht="19.899999999999999" customHeight="1" x14ac:dyDescent="0.25">
      <c r="A38" s="9" t="s">
        <v>100</v>
      </c>
      <c r="B38" s="89">
        <v>6.35</v>
      </c>
      <c r="C38" s="89">
        <v>6.2489999999999997</v>
      </c>
      <c r="D38" s="83">
        <v>2.19</v>
      </c>
      <c r="E38" s="83">
        <v>2.96</v>
      </c>
      <c r="G38" s="89"/>
      <c r="H38" s="89"/>
      <c r="I38" s="89"/>
      <c r="J38" s="88"/>
      <c r="K38" s="89"/>
    </row>
    <row r="39" spans="1:1022 1027:2047 2052:3072 3077:4092 4097:5117 5122:6142 6147:7167 7172:8192 8197:9212 9217:10237 10242:11262 11267:12287 12292:13312 13317:14332 14337:15357 15362:16377" ht="19.899999999999999" customHeight="1" x14ac:dyDescent="0.25">
      <c r="A39" s="9" t="s">
        <v>85</v>
      </c>
      <c r="B39" s="89">
        <v>23.99</v>
      </c>
      <c r="C39" s="89">
        <v>23.14</v>
      </c>
      <c r="D39" s="83">
        <v>22.2</v>
      </c>
      <c r="E39" s="83">
        <v>15.83</v>
      </c>
      <c r="G39" s="89"/>
      <c r="H39" s="89"/>
      <c r="I39" s="89"/>
      <c r="K39" s="89"/>
    </row>
    <row r="40" spans="1:1022 1027:2047 2052:3072 3077:4092 4097:5117 5122:6142 6147:7167 7172:8192 8197:9212 9217:10237 10242:11262 11267:12287 12292:13312 13317:14332 14337:15357 15362:16377" ht="19.899999999999999" customHeight="1" x14ac:dyDescent="0.25">
      <c r="A40" s="9" t="s">
        <v>4</v>
      </c>
      <c r="B40" s="89">
        <v>19.48</v>
      </c>
      <c r="C40" s="89">
        <v>18.920000000000002</v>
      </c>
      <c r="D40" s="83">
        <v>18.04</v>
      </c>
      <c r="E40" s="83">
        <v>19.829999999999998</v>
      </c>
      <c r="G40" s="89"/>
      <c r="H40" s="89"/>
      <c r="I40" s="89"/>
      <c r="K40" s="89"/>
    </row>
    <row r="41" spans="1:1022 1027:2047 2052:3072 3077:4092 4097:5117 5122:6142 6147:7167 7172:8192 8197:9212 9217:10237 10242:11262 11267:12287 12292:13312 13317:14332 14337:15357 15362:16377" ht="19.899999999999999" customHeight="1" x14ac:dyDescent="0.25">
      <c r="A41" s="9" t="s">
        <v>3</v>
      </c>
      <c r="B41" s="89">
        <v>5.81</v>
      </c>
      <c r="C41" s="89">
        <v>5.8959999999999999</v>
      </c>
      <c r="D41" s="83">
        <v>5.18</v>
      </c>
      <c r="E41" s="83">
        <v>2.76</v>
      </c>
      <c r="G41" s="89"/>
      <c r="H41" s="89"/>
      <c r="I41" s="89"/>
      <c r="K41" s="101"/>
    </row>
    <row r="42" spans="1:1022 1027:2047 2052:3072 3077:4092 4097:5117 5122:6142 6147:7167 7172:8192 8197:9212 9217:10237 10242:11262 11267:12287 12292:13312 13317:14332 14337:15357 15362:16377" s="89" customFormat="1" ht="19.899999999999999" customHeight="1" thickBot="1" x14ac:dyDescent="0.3">
      <c r="A42" s="189" t="s">
        <v>13</v>
      </c>
      <c r="B42" s="190">
        <f>SUM(B38:B41)</f>
        <v>55.629999999999995</v>
      </c>
      <c r="C42" s="331">
        <f t="shared" ref="C42:E42" si="0">SUM(C38:C41)</f>
        <v>54.204999999999998</v>
      </c>
      <c r="D42" s="331">
        <f t="shared" si="0"/>
        <v>47.61</v>
      </c>
      <c r="E42" s="331">
        <f t="shared" si="0"/>
        <v>41.379999999999995</v>
      </c>
      <c r="F42" s="9"/>
      <c r="L42" s="9"/>
      <c r="Q42" s="9"/>
      <c r="V42" s="9"/>
      <c r="AA42" s="9"/>
      <c r="AF42" s="9"/>
      <c r="AK42" s="9"/>
      <c r="AP42" s="9"/>
      <c r="AU42" s="9"/>
      <c r="AZ42" s="9"/>
      <c r="BE42" s="9"/>
      <c r="BJ42" s="9"/>
      <c r="BO42" s="9"/>
      <c r="BT42" s="9"/>
      <c r="BY42" s="9"/>
      <c r="CD42" s="9"/>
      <c r="CI42" s="9"/>
      <c r="CN42" s="9"/>
      <c r="CS42" s="9"/>
      <c r="CX42" s="9"/>
      <c r="DC42" s="9"/>
      <c r="DH42" s="9"/>
      <c r="DM42" s="9"/>
      <c r="DR42" s="9"/>
      <c r="DW42" s="9"/>
      <c r="EB42" s="9"/>
      <c r="EG42" s="9"/>
      <c r="EL42" s="9"/>
      <c r="EQ42" s="9"/>
      <c r="EV42" s="9"/>
      <c r="FA42" s="9"/>
      <c r="FF42" s="9"/>
      <c r="FK42" s="9"/>
      <c r="FP42" s="9"/>
      <c r="FU42" s="9"/>
      <c r="FZ42" s="9"/>
      <c r="GE42" s="9"/>
      <c r="GJ42" s="9"/>
      <c r="GO42" s="9"/>
      <c r="GT42" s="9"/>
      <c r="GY42" s="9"/>
      <c r="HD42" s="9"/>
      <c r="HI42" s="9"/>
      <c r="HN42" s="9"/>
      <c r="HS42" s="9"/>
      <c r="HX42" s="9"/>
      <c r="IC42" s="9"/>
      <c r="IH42" s="9"/>
      <c r="IM42" s="9"/>
      <c r="IR42" s="9"/>
      <c r="IW42" s="9"/>
      <c r="JB42" s="9"/>
      <c r="JG42" s="9"/>
      <c r="JL42" s="9"/>
      <c r="JQ42" s="9"/>
      <c r="JV42" s="9"/>
      <c r="KA42" s="9"/>
      <c r="KF42" s="9"/>
      <c r="KK42" s="9"/>
      <c r="KP42" s="9"/>
      <c r="KU42" s="9"/>
      <c r="KZ42" s="9"/>
      <c r="LE42" s="9"/>
      <c r="LJ42" s="9"/>
      <c r="LO42" s="9"/>
      <c r="LT42" s="9"/>
      <c r="LY42" s="9"/>
      <c r="MD42" s="9"/>
      <c r="MI42" s="9"/>
      <c r="MN42" s="9"/>
      <c r="MS42" s="9"/>
      <c r="MX42" s="9"/>
      <c r="NC42" s="9"/>
      <c r="NH42" s="9"/>
      <c r="NM42" s="9"/>
      <c r="NR42" s="9"/>
      <c r="NW42" s="9"/>
      <c r="OB42" s="9"/>
      <c r="OG42" s="9"/>
      <c r="OL42" s="9"/>
      <c r="OQ42" s="9"/>
      <c r="OV42" s="9"/>
      <c r="PA42" s="9"/>
      <c r="PF42" s="9"/>
      <c r="PK42" s="9"/>
      <c r="PP42" s="9"/>
      <c r="PU42" s="9"/>
      <c r="PZ42" s="9"/>
      <c r="QE42" s="9"/>
      <c r="QJ42" s="9"/>
      <c r="QO42" s="9"/>
      <c r="QT42" s="9"/>
      <c r="QY42" s="9"/>
      <c r="RD42" s="9"/>
      <c r="RI42" s="9"/>
      <c r="RN42" s="9"/>
      <c r="RS42" s="9"/>
      <c r="RX42" s="9"/>
      <c r="SC42" s="9"/>
      <c r="SH42" s="9"/>
      <c r="SM42" s="9"/>
      <c r="SR42" s="9"/>
      <c r="SW42" s="9"/>
      <c r="TB42" s="9"/>
      <c r="TG42" s="9"/>
      <c r="TL42" s="9"/>
      <c r="TQ42" s="9"/>
      <c r="TV42" s="9"/>
      <c r="UA42" s="9"/>
      <c r="UF42" s="9"/>
      <c r="UK42" s="9"/>
      <c r="UP42" s="9"/>
      <c r="UU42" s="9"/>
      <c r="UZ42" s="9"/>
      <c r="VE42" s="9"/>
      <c r="VJ42" s="9"/>
      <c r="VO42" s="9"/>
      <c r="VT42" s="9"/>
      <c r="VY42" s="9"/>
      <c r="WD42" s="9"/>
      <c r="WI42" s="9"/>
      <c r="WN42" s="9"/>
      <c r="WS42" s="9"/>
      <c r="WX42" s="9"/>
      <c r="XC42" s="9"/>
      <c r="XH42" s="9"/>
      <c r="XM42" s="9"/>
      <c r="XR42" s="9"/>
      <c r="XW42" s="9"/>
      <c r="YB42" s="9"/>
      <c r="YG42" s="9"/>
      <c r="YL42" s="9"/>
      <c r="YQ42" s="9"/>
      <c r="YV42" s="9"/>
      <c r="ZA42" s="9"/>
      <c r="ZF42" s="9"/>
      <c r="ZK42" s="9"/>
      <c r="ZP42" s="9"/>
      <c r="ZU42" s="9"/>
      <c r="ZZ42" s="9"/>
      <c r="AAE42" s="9"/>
      <c r="AAJ42" s="9"/>
      <c r="AAO42" s="9"/>
      <c r="AAT42" s="9"/>
      <c r="AAY42" s="9"/>
      <c r="ABD42" s="9"/>
      <c r="ABI42" s="9"/>
      <c r="ABN42" s="9"/>
      <c r="ABS42" s="9"/>
      <c r="ABX42" s="9"/>
      <c r="ACC42" s="9"/>
      <c r="ACH42" s="9"/>
      <c r="ACM42" s="9"/>
      <c r="ACR42" s="9"/>
      <c r="ACW42" s="9"/>
      <c r="ADB42" s="9"/>
      <c r="ADG42" s="9"/>
      <c r="ADL42" s="9"/>
      <c r="ADQ42" s="9"/>
      <c r="ADV42" s="9"/>
      <c r="AEA42" s="9"/>
      <c r="AEF42" s="9"/>
      <c r="AEK42" s="9"/>
      <c r="AEP42" s="9"/>
      <c r="AEU42" s="9"/>
      <c r="AEZ42" s="9"/>
      <c r="AFE42" s="9"/>
      <c r="AFJ42" s="9"/>
      <c r="AFO42" s="9"/>
      <c r="AFT42" s="9"/>
      <c r="AFY42" s="9"/>
      <c r="AGD42" s="9"/>
      <c r="AGI42" s="9"/>
      <c r="AGN42" s="9"/>
      <c r="AGS42" s="9"/>
      <c r="AGX42" s="9"/>
      <c r="AHC42" s="9"/>
      <c r="AHH42" s="9"/>
      <c r="AHM42" s="9"/>
      <c r="AHR42" s="9"/>
      <c r="AHW42" s="9"/>
      <c r="AIB42" s="9"/>
      <c r="AIG42" s="9"/>
      <c r="AIL42" s="9"/>
      <c r="AIQ42" s="9"/>
      <c r="AIV42" s="9"/>
      <c r="AJA42" s="9"/>
      <c r="AJF42" s="9"/>
      <c r="AJK42" s="9"/>
      <c r="AJP42" s="9"/>
      <c r="AJU42" s="9"/>
      <c r="AJZ42" s="9"/>
      <c r="AKE42" s="9"/>
      <c r="AKJ42" s="9"/>
      <c r="AKO42" s="9"/>
      <c r="AKT42" s="9"/>
      <c r="AKY42" s="9"/>
      <c r="ALD42" s="9"/>
      <c r="ALI42" s="9"/>
      <c r="ALN42" s="9"/>
      <c r="ALS42" s="9"/>
      <c r="ALX42" s="9"/>
      <c r="AMC42" s="9"/>
      <c r="AMH42" s="9"/>
      <c r="AMM42" s="9"/>
      <c r="AMR42" s="9"/>
      <c r="AMW42" s="9"/>
      <c r="ANB42" s="9"/>
      <c r="ANG42" s="9"/>
      <c r="ANL42" s="9"/>
      <c r="ANQ42" s="9"/>
      <c r="ANV42" s="9"/>
      <c r="AOA42" s="9"/>
      <c r="AOF42" s="9"/>
      <c r="AOK42" s="9"/>
      <c r="AOP42" s="9"/>
      <c r="AOU42" s="9"/>
      <c r="AOZ42" s="9"/>
      <c r="APE42" s="9"/>
      <c r="APJ42" s="9"/>
      <c r="APO42" s="9"/>
      <c r="APT42" s="9"/>
      <c r="APY42" s="9"/>
      <c r="AQD42" s="9"/>
      <c r="AQI42" s="9"/>
      <c r="AQN42" s="9"/>
      <c r="AQS42" s="9"/>
      <c r="AQX42" s="9"/>
      <c r="ARC42" s="9"/>
      <c r="ARH42" s="9"/>
      <c r="ARM42" s="9"/>
      <c r="ARR42" s="9"/>
      <c r="ARW42" s="9"/>
      <c r="ASB42" s="9"/>
      <c r="ASG42" s="9"/>
      <c r="ASL42" s="9"/>
      <c r="ASQ42" s="9"/>
      <c r="ASV42" s="9"/>
      <c r="ATA42" s="9"/>
      <c r="ATF42" s="9"/>
      <c r="ATK42" s="9"/>
      <c r="ATP42" s="9"/>
      <c r="ATU42" s="9"/>
      <c r="ATZ42" s="9"/>
      <c r="AUE42" s="9"/>
      <c r="AUJ42" s="9"/>
      <c r="AUO42" s="9"/>
      <c r="AUT42" s="9"/>
      <c r="AUY42" s="9"/>
      <c r="AVD42" s="9"/>
      <c r="AVI42" s="9"/>
      <c r="AVN42" s="9"/>
      <c r="AVS42" s="9"/>
      <c r="AVX42" s="9"/>
      <c r="AWC42" s="9"/>
      <c r="AWH42" s="9"/>
      <c r="AWM42" s="9"/>
      <c r="AWR42" s="9"/>
      <c r="AWW42" s="9"/>
      <c r="AXB42" s="9"/>
      <c r="AXG42" s="9"/>
      <c r="AXL42" s="9"/>
      <c r="AXQ42" s="9"/>
      <c r="AXV42" s="9"/>
      <c r="AYA42" s="9"/>
      <c r="AYF42" s="9"/>
      <c r="AYK42" s="9"/>
      <c r="AYP42" s="9"/>
      <c r="AYU42" s="9"/>
      <c r="AYZ42" s="9"/>
      <c r="AZE42" s="9"/>
      <c r="AZJ42" s="9"/>
      <c r="AZO42" s="9"/>
      <c r="AZT42" s="9"/>
      <c r="AZY42" s="9"/>
      <c r="BAD42" s="9"/>
      <c r="BAI42" s="9"/>
      <c r="BAN42" s="9"/>
      <c r="BAS42" s="9"/>
      <c r="BAX42" s="9"/>
      <c r="BBC42" s="9"/>
      <c r="BBH42" s="9"/>
      <c r="BBM42" s="9"/>
      <c r="BBR42" s="9"/>
      <c r="BBW42" s="9"/>
      <c r="BCB42" s="9"/>
      <c r="BCG42" s="9"/>
      <c r="BCL42" s="9"/>
      <c r="BCQ42" s="9"/>
      <c r="BCV42" s="9"/>
      <c r="BDA42" s="9"/>
      <c r="BDF42" s="9"/>
      <c r="BDK42" s="9"/>
      <c r="BDP42" s="9"/>
      <c r="BDU42" s="9"/>
      <c r="BDZ42" s="9"/>
      <c r="BEE42" s="9"/>
      <c r="BEJ42" s="9"/>
      <c r="BEO42" s="9"/>
      <c r="BET42" s="9"/>
      <c r="BEY42" s="9"/>
      <c r="BFD42" s="9"/>
      <c r="BFI42" s="9"/>
      <c r="BFN42" s="9"/>
      <c r="BFS42" s="9"/>
      <c r="BFX42" s="9"/>
      <c r="BGC42" s="9"/>
      <c r="BGH42" s="9"/>
      <c r="BGM42" s="9"/>
      <c r="BGR42" s="9"/>
      <c r="BGW42" s="9"/>
      <c r="BHB42" s="9"/>
      <c r="BHG42" s="9"/>
      <c r="BHL42" s="9"/>
      <c r="BHQ42" s="9"/>
      <c r="BHV42" s="9"/>
      <c r="BIA42" s="9"/>
      <c r="BIF42" s="9"/>
      <c r="BIK42" s="9"/>
      <c r="BIP42" s="9"/>
      <c r="BIU42" s="9"/>
      <c r="BIZ42" s="9"/>
      <c r="BJE42" s="9"/>
      <c r="BJJ42" s="9"/>
      <c r="BJO42" s="9"/>
      <c r="BJT42" s="9"/>
      <c r="BJY42" s="9"/>
      <c r="BKD42" s="9"/>
      <c r="BKI42" s="9"/>
      <c r="BKN42" s="9"/>
      <c r="BKS42" s="9"/>
      <c r="BKX42" s="9"/>
      <c r="BLC42" s="9"/>
      <c r="BLH42" s="9"/>
      <c r="BLM42" s="9"/>
      <c r="BLR42" s="9"/>
      <c r="BLW42" s="9"/>
      <c r="BMB42" s="9"/>
      <c r="BMG42" s="9"/>
      <c r="BML42" s="9"/>
      <c r="BMQ42" s="9"/>
      <c r="BMV42" s="9"/>
      <c r="BNA42" s="9"/>
      <c r="BNF42" s="9"/>
      <c r="BNK42" s="9"/>
      <c r="BNP42" s="9"/>
      <c r="BNU42" s="9"/>
      <c r="BNZ42" s="9"/>
      <c r="BOE42" s="9"/>
      <c r="BOJ42" s="9"/>
      <c r="BOO42" s="9"/>
      <c r="BOT42" s="9"/>
      <c r="BOY42" s="9"/>
      <c r="BPD42" s="9"/>
      <c r="BPI42" s="9"/>
      <c r="BPN42" s="9"/>
      <c r="BPS42" s="9"/>
      <c r="BPX42" s="9"/>
      <c r="BQC42" s="9"/>
      <c r="BQH42" s="9"/>
      <c r="BQM42" s="9"/>
      <c r="BQR42" s="9"/>
      <c r="BQW42" s="9"/>
      <c r="BRB42" s="9"/>
      <c r="BRG42" s="9"/>
      <c r="BRL42" s="9"/>
      <c r="BRQ42" s="9"/>
      <c r="BRV42" s="9"/>
      <c r="BSA42" s="9"/>
      <c r="BSF42" s="9"/>
      <c r="BSK42" s="9"/>
      <c r="BSP42" s="9"/>
      <c r="BSU42" s="9"/>
      <c r="BSZ42" s="9"/>
      <c r="BTE42" s="9"/>
      <c r="BTJ42" s="9"/>
      <c r="BTO42" s="9"/>
      <c r="BTT42" s="9"/>
      <c r="BTY42" s="9"/>
      <c r="BUD42" s="9"/>
      <c r="BUI42" s="9"/>
      <c r="BUN42" s="9"/>
      <c r="BUS42" s="9"/>
      <c r="BUX42" s="9"/>
      <c r="BVC42" s="9"/>
      <c r="BVH42" s="9"/>
      <c r="BVM42" s="9"/>
      <c r="BVR42" s="9"/>
      <c r="BVW42" s="9"/>
      <c r="BWB42" s="9"/>
      <c r="BWG42" s="9"/>
      <c r="BWL42" s="9"/>
      <c r="BWQ42" s="9"/>
      <c r="BWV42" s="9"/>
      <c r="BXA42" s="9"/>
      <c r="BXF42" s="9"/>
      <c r="BXK42" s="9"/>
      <c r="BXP42" s="9"/>
      <c r="BXU42" s="9"/>
      <c r="BXZ42" s="9"/>
      <c r="BYE42" s="9"/>
      <c r="BYJ42" s="9"/>
      <c r="BYO42" s="9"/>
      <c r="BYT42" s="9"/>
      <c r="BYY42" s="9"/>
      <c r="BZD42" s="9"/>
      <c r="BZI42" s="9"/>
      <c r="BZN42" s="9"/>
      <c r="BZS42" s="9"/>
      <c r="BZX42" s="9"/>
      <c r="CAC42" s="9"/>
      <c r="CAH42" s="9"/>
      <c r="CAM42" s="9"/>
      <c r="CAR42" s="9"/>
      <c r="CAW42" s="9"/>
      <c r="CBB42" s="9"/>
      <c r="CBG42" s="9"/>
      <c r="CBL42" s="9"/>
      <c r="CBQ42" s="9"/>
      <c r="CBV42" s="9"/>
      <c r="CCA42" s="9"/>
      <c r="CCF42" s="9"/>
      <c r="CCK42" s="9"/>
      <c r="CCP42" s="9"/>
      <c r="CCU42" s="9"/>
      <c r="CCZ42" s="9"/>
      <c r="CDE42" s="9"/>
      <c r="CDJ42" s="9"/>
      <c r="CDO42" s="9"/>
      <c r="CDT42" s="9"/>
      <c r="CDY42" s="9"/>
      <c r="CED42" s="9"/>
      <c r="CEI42" s="9"/>
      <c r="CEN42" s="9"/>
      <c r="CES42" s="9"/>
      <c r="CEX42" s="9"/>
      <c r="CFC42" s="9"/>
      <c r="CFH42" s="9"/>
      <c r="CFM42" s="9"/>
      <c r="CFR42" s="9"/>
      <c r="CFW42" s="9"/>
      <c r="CGB42" s="9"/>
      <c r="CGG42" s="9"/>
      <c r="CGL42" s="9"/>
      <c r="CGQ42" s="9"/>
      <c r="CGV42" s="9"/>
      <c r="CHA42" s="9"/>
      <c r="CHF42" s="9"/>
      <c r="CHK42" s="9"/>
      <c r="CHP42" s="9"/>
      <c r="CHU42" s="9"/>
      <c r="CHZ42" s="9"/>
      <c r="CIE42" s="9"/>
      <c r="CIJ42" s="9"/>
      <c r="CIO42" s="9"/>
      <c r="CIT42" s="9"/>
      <c r="CIY42" s="9"/>
      <c r="CJD42" s="9"/>
      <c r="CJI42" s="9"/>
      <c r="CJN42" s="9"/>
      <c r="CJS42" s="9"/>
      <c r="CJX42" s="9"/>
      <c r="CKC42" s="9"/>
      <c r="CKH42" s="9"/>
      <c r="CKM42" s="9"/>
      <c r="CKR42" s="9"/>
      <c r="CKW42" s="9"/>
      <c r="CLB42" s="9"/>
      <c r="CLG42" s="9"/>
      <c r="CLL42" s="9"/>
      <c r="CLQ42" s="9"/>
      <c r="CLV42" s="9"/>
      <c r="CMA42" s="9"/>
      <c r="CMF42" s="9"/>
      <c r="CMK42" s="9"/>
      <c r="CMP42" s="9"/>
      <c r="CMU42" s="9"/>
      <c r="CMZ42" s="9"/>
      <c r="CNE42" s="9"/>
      <c r="CNJ42" s="9"/>
      <c r="CNO42" s="9"/>
      <c r="CNT42" s="9"/>
      <c r="CNY42" s="9"/>
      <c r="COD42" s="9"/>
      <c r="COI42" s="9"/>
      <c r="CON42" s="9"/>
      <c r="COS42" s="9"/>
      <c r="COX42" s="9"/>
      <c r="CPC42" s="9"/>
      <c r="CPH42" s="9"/>
      <c r="CPM42" s="9"/>
      <c r="CPR42" s="9"/>
      <c r="CPW42" s="9"/>
      <c r="CQB42" s="9"/>
      <c r="CQG42" s="9"/>
      <c r="CQL42" s="9"/>
      <c r="CQQ42" s="9"/>
      <c r="CQV42" s="9"/>
      <c r="CRA42" s="9"/>
      <c r="CRF42" s="9"/>
      <c r="CRK42" s="9"/>
      <c r="CRP42" s="9"/>
      <c r="CRU42" s="9"/>
      <c r="CRZ42" s="9"/>
      <c r="CSE42" s="9"/>
      <c r="CSJ42" s="9"/>
      <c r="CSO42" s="9"/>
      <c r="CST42" s="9"/>
      <c r="CSY42" s="9"/>
      <c r="CTD42" s="9"/>
      <c r="CTI42" s="9"/>
      <c r="CTN42" s="9"/>
      <c r="CTS42" s="9"/>
      <c r="CTX42" s="9"/>
      <c r="CUC42" s="9"/>
      <c r="CUH42" s="9"/>
      <c r="CUM42" s="9"/>
      <c r="CUR42" s="9"/>
      <c r="CUW42" s="9"/>
      <c r="CVB42" s="9"/>
      <c r="CVG42" s="9"/>
      <c r="CVL42" s="9"/>
      <c r="CVQ42" s="9"/>
      <c r="CVV42" s="9"/>
      <c r="CWA42" s="9"/>
      <c r="CWF42" s="9"/>
      <c r="CWK42" s="9"/>
      <c r="CWP42" s="9"/>
      <c r="CWU42" s="9"/>
      <c r="CWZ42" s="9"/>
      <c r="CXE42" s="9"/>
      <c r="CXJ42" s="9"/>
      <c r="CXO42" s="9"/>
      <c r="CXT42" s="9"/>
      <c r="CXY42" s="9"/>
      <c r="CYD42" s="9"/>
      <c r="CYI42" s="9"/>
      <c r="CYN42" s="9"/>
      <c r="CYS42" s="9"/>
      <c r="CYX42" s="9"/>
      <c r="CZC42" s="9"/>
      <c r="CZH42" s="9"/>
      <c r="CZM42" s="9"/>
      <c r="CZR42" s="9"/>
      <c r="CZW42" s="9"/>
      <c r="DAB42" s="9"/>
      <c r="DAG42" s="9"/>
      <c r="DAL42" s="9"/>
      <c r="DAQ42" s="9"/>
      <c r="DAV42" s="9"/>
      <c r="DBA42" s="9"/>
      <c r="DBF42" s="9"/>
      <c r="DBK42" s="9"/>
      <c r="DBP42" s="9"/>
      <c r="DBU42" s="9"/>
      <c r="DBZ42" s="9"/>
      <c r="DCE42" s="9"/>
      <c r="DCJ42" s="9"/>
      <c r="DCO42" s="9"/>
      <c r="DCT42" s="9"/>
      <c r="DCY42" s="9"/>
      <c r="DDD42" s="9"/>
      <c r="DDI42" s="9"/>
      <c r="DDN42" s="9"/>
      <c r="DDS42" s="9"/>
      <c r="DDX42" s="9"/>
      <c r="DEC42" s="9"/>
      <c r="DEH42" s="9"/>
      <c r="DEM42" s="9"/>
      <c r="DER42" s="9"/>
      <c r="DEW42" s="9"/>
      <c r="DFB42" s="9"/>
      <c r="DFG42" s="9"/>
      <c r="DFL42" s="9"/>
      <c r="DFQ42" s="9"/>
      <c r="DFV42" s="9"/>
      <c r="DGA42" s="9"/>
      <c r="DGF42" s="9"/>
      <c r="DGK42" s="9"/>
      <c r="DGP42" s="9"/>
      <c r="DGU42" s="9"/>
      <c r="DGZ42" s="9"/>
      <c r="DHE42" s="9"/>
      <c r="DHJ42" s="9"/>
      <c r="DHO42" s="9"/>
      <c r="DHT42" s="9"/>
      <c r="DHY42" s="9"/>
      <c r="DID42" s="9"/>
      <c r="DII42" s="9"/>
      <c r="DIN42" s="9"/>
      <c r="DIS42" s="9"/>
      <c r="DIX42" s="9"/>
      <c r="DJC42" s="9"/>
      <c r="DJH42" s="9"/>
      <c r="DJM42" s="9"/>
      <c r="DJR42" s="9"/>
      <c r="DJW42" s="9"/>
      <c r="DKB42" s="9"/>
      <c r="DKG42" s="9"/>
      <c r="DKL42" s="9"/>
      <c r="DKQ42" s="9"/>
      <c r="DKV42" s="9"/>
      <c r="DLA42" s="9"/>
      <c r="DLF42" s="9"/>
      <c r="DLK42" s="9"/>
      <c r="DLP42" s="9"/>
      <c r="DLU42" s="9"/>
      <c r="DLZ42" s="9"/>
      <c r="DME42" s="9"/>
      <c r="DMJ42" s="9"/>
      <c r="DMO42" s="9"/>
      <c r="DMT42" s="9"/>
      <c r="DMY42" s="9"/>
      <c r="DND42" s="9"/>
      <c r="DNI42" s="9"/>
      <c r="DNN42" s="9"/>
      <c r="DNS42" s="9"/>
      <c r="DNX42" s="9"/>
      <c r="DOC42" s="9"/>
      <c r="DOH42" s="9"/>
      <c r="DOM42" s="9"/>
      <c r="DOR42" s="9"/>
      <c r="DOW42" s="9"/>
      <c r="DPB42" s="9"/>
      <c r="DPG42" s="9"/>
      <c r="DPL42" s="9"/>
      <c r="DPQ42" s="9"/>
      <c r="DPV42" s="9"/>
      <c r="DQA42" s="9"/>
      <c r="DQF42" s="9"/>
      <c r="DQK42" s="9"/>
      <c r="DQP42" s="9"/>
      <c r="DQU42" s="9"/>
      <c r="DQZ42" s="9"/>
      <c r="DRE42" s="9"/>
      <c r="DRJ42" s="9"/>
      <c r="DRO42" s="9"/>
      <c r="DRT42" s="9"/>
      <c r="DRY42" s="9"/>
      <c r="DSD42" s="9"/>
      <c r="DSI42" s="9"/>
      <c r="DSN42" s="9"/>
      <c r="DSS42" s="9"/>
      <c r="DSX42" s="9"/>
      <c r="DTC42" s="9"/>
      <c r="DTH42" s="9"/>
      <c r="DTM42" s="9"/>
      <c r="DTR42" s="9"/>
      <c r="DTW42" s="9"/>
      <c r="DUB42" s="9"/>
      <c r="DUG42" s="9"/>
      <c r="DUL42" s="9"/>
      <c r="DUQ42" s="9"/>
      <c r="DUV42" s="9"/>
      <c r="DVA42" s="9"/>
      <c r="DVF42" s="9"/>
      <c r="DVK42" s="9"/>
      <c r="DVP42" s="9"/>
      <c r="DVU42" s="9"/>
      <c r="DVZ42" s="9"/>
      <c r="DWE42" s="9"/>
      <c r="DWJ42" s="9"/>
      <c r="DWO42" s="9"/>
      <c r="DWT42" s="9"/>
      <c r="DWY42" s="9"/>
      <c r="DXD42" s="9"/>
      <c r="DXI42" s="9"/>
      <c r="DXN42" s="9"/>
      <c r="DXS42" s="9"/>
      <c r="DXX42" s="9"/>
      <c r="DYC42" s="9"/>
      <c r="DYH42" s="9"/>
      <c r="DYM42" s="9"/>
      <c r="DYR42" s="9"/>
      <c r="DYW42" s="9"/>
      <c r="DZB42" s="9"/>
      <c r="DZG42" s="9"/>
      <c r="DZL42" s="9"/>
      <c r="DZQ42" s="9"/>
      <c r="DZV42" s="9"/>
      <c r="EAA42" s="9"/>
      <c r="EAF42" s="9"/>
      <c r="EAK42" s="9"/>
      <c r="EAP42" s="9"/>
      <c r="EAU42" s="9"/>
      <c r="EAZ42" s="9"/>
      <c r="EBE42" s="9"/>
      <c r="EBJ42" s="9"/>
      <c r="EBO42" s="9"/>
      <c r="EBT42" s="9"/>
      <c r="EBY42" s="9"/>
      <c r="ECD42" s="9"/>
      <c r="ECI42" s="9"/>
      <c r="ECN42" s="9"/>
      <c r="ECS42" s="9"/>
      <c r="ECX42" s="9"/>
      <c r="EDC42" s="9"/>
      <c r="EDH42" s="9"/>
      <c r="EDM42" s="9"/>
      <c r="EDR42" s="9"/>
      <c r="EDW42" s="9"/>
      <c r="EEB42" s="9"/>
      <c r="EEG42" s="9"/>
      <c r="EEL42" s="9"/>
      <c r="EEQ42" s="9"/>
      <c r="EEV42" s="9"/>
      <c r="EFA42" s="9"/>
      <c r="EFF42" s="9"/>
      <c r="EFK42" s="9"/>
      <c r="EFP42" s="9"/>
      <c r="EFU42" s="9"/>
      <c r="EFZ42" s="9"/>
      <c r="EGE42" s="9"/>
      <c r="EGJ42" s="9"/>
      <c r="EGO42" s="9"/>
      <c r="EGT42" s="9"/>
      <c r="EGY42" s="9"/>
      <c r="EHD42" s="9"/>
      <c r="EHI42" s="9"/>
      <c r="EHN42" s="9"/>
      <c r="EHS42" s="9"/>
      <c r="EHX42" s="9"/>
      <c r="EIC42" s="9"/>
      <c r="EIH42" s="9"/>
      <c r="EIM42" s="9"/>
      <c r="EIR42" s="9"/>
      <c r="EIW42" s="9"/>
      <c r="EJB42" s="9"/>
      <c r="EJG42" s="9"/>
      <c r="EJL42" s="9"/>
      <c r="EJQ42" s="9"/>
      <c r="EJV42" s="9"/>
      <c r="EKA42" s="9"/>
      <c r="EKF42" s="9"/>
      <c r="EKK42" s="9"/>
      <c r="EKP42" s="9"/>
      <c r="EKU42" s="9"/>
      <c r="EKZ42" s="9"/>
      <c r="ELE42" s="9"/>
      <c r="ELJ42" s="9"/>
      <c r="ELO42" s="9"/>
      <c r="ELT42" s="9"/>
      <c r="ELY42" s="9"/>
      <c r="EMD42" s="9"/>
      <c r="EMI42" s="9"/>
      <c r="EMN42" s="9"/>
      <c r="EMS42" s="9"/>
      <c r="EMX42" s="9"/>
      <c r="ENC42" s="9"/>
      <c r="ENH42" s="9"/>
      <c r="ENM42" s="9"/>
      <c r="ENR42" s="9"/>
      <c r="ENW42" s="9"/>
      <c r="EOB42" s="9"/>
      <c r="EOG42" s="9"/>
      <c r="EOL42" s="9"/>
      <c r="EOQ42" s="9"/>
      <c r="EOV42" s="9"/>
      <c r="EPA42" s="9"/>
      <c r="EPF42" s="9"/>
      <c r="EPK42" s="9"/>
      <c r="EPP42" s="9"/>
      <c r="EPU42" s="9"/>
      <c r="EPZ42" s="9"/>
      <c r="EQE42" s="9"/>
      <c r="EQJ42" s="9"/>
      <c r="EQO42" s="9"/>
      <c r="EQT42" s="9"/>
      <c r="EQY42" s="9"/>
      <c r="ERD42" s="9"/>
      <c r="ERI42" s="9"/>
      <c r="ERN42" s="9"/>
      <c r="ERS42" s="9"/>
      <c r="ERX42" s="9"/>
      <c r="ESC42" s="9"/>
      <c r="ESH42" s="9"/>
      <c r="ESM42" s="9"/>
      <c r="ESR42" s="9"/>
      <c r="ESW42" s="9"/>
      <c r="ETB42" s="9"/>
      <c r="ETG42" s="9"/>
      <c r="ETL42" s="9"/>
      <c r="ETQ42" s="9"/>
      <c r="ETV42" s="9"/>
      <c r="EUA42" s="9"/>
      <c r="EUF42" s="9"/>
      <c r="EUK42" s="9"/>
      <c r="EUP42" s="9"/>
      <c r="EUU42" s="9"/>
      <c r="EUZ42" s="9"/>
      <c r="EVE42" s="9"/>
      <c r="EVJ42" s="9"/>
      <c r="EVO42" s="9"/>
      <c r="EVT42" s="9"/>
      <c r="EVY42" s="9"/>
      <c r="EWD42" s="9"/>
      <c r="EWI42" s="9"/>
      <c r="EWN42" s="9"/>
      <c r="EWS42" s="9"/>
      <c r="EWX42" s="9"/>
      <c r="EXC42" s="9"/>
      <c r="EXH42" s="9"/>
      <c r="EXM42" s="9"/>
      <c r="EXR42" s="9"/>
      <c r="EXW42" s="9"/>
      <c r="EYB42" s="9"/>
      <c r="EYG42" s="9"/>
      <c r="EYL42" s="9"/>
      <c r="EYQ42" s="9"/>
      <c r="EYV42" s="9"/>
      <c r="EZA42" s="9"/>
      <c r="EZF42" s="9"/>
      <c r="EZK42" s="9"/>
      <c r="EZP42" s="9"/>
      <c r="EZU42" s="9"/>
      <c r="EZZ42" s="9"/>
      <c r="FAE42" s="9"/>
      <c r="FAJ42" s="9"/>
      <c r="FAO42" s="9"/>
      <c r="FAT42" s="9"/>
      <c r="FAY42" s="9"/>
      <c r="FBD42" s="9"/>
      <c r="FBI42" s="9"/>
      <c r="FBN42" s="9"/>
      <c r="FBS42" s="9"/>
      <c r="FBX42" s="9"/>
      <c r="FCC42" s="9"/>
      <c r="FCH42" s="9"/>
      <c r="FCM42" s="9"/>
      <c r="FCR42" s="9"/>
      <c r="FCW42" s="9"/>
      <c r="FDB42" s="9"/>
      <c r="FDG42" s="9"/>
      <c r="FDL42" s="9"/>
      <c r="FDQ42" s="9"/>
      <c r="FDV42" s="9"/>
      <c r="FEA42" s="9"/>
      <c r="FEF42" s="9"/>
      <c r="FEK42" s="9"/>
      <c r="FEP42" s="9"/>
      <c r="FEU42" s="9"/>
      <c r="FEZ42" s="9"/>
      <c r="FFE42" s="9"/>
      <c r="FFJ42" s="9"/>
      <c r="FFO42" s="9"/>
      <c r="FFT42" s="9"/>
      <c r="FFY42" s="9"/>
      <c r="FGD42" s="9"/>
      <c r="FGI42" s="9"/>
      <c r="FGN42" s="9"/>
      <c r="FGS42" s="9"/>
      <c r="FGX42" s="9"/>
      <c r="FHC42" s="9"/>
      <c r="FHH42" s="9"/>
      <c r="FHM42" s="9"/>
      <c r="FHR42" s="9"/>
      <c r="FHW42" s="9"/>
      <c r="FIB42" s="9"/>
      <c r="FIG42" s="9"/>
      <c r="FIL42" s="9"/>
      <c r="FIQ42" s="9"/>
      <c r="FIV42" s="9"/>
      <c r="FJA42" s="9"/>
      <c r="FJF42" s="9"/>
      <c r="FJK42" s="9"/>
      <c r="FJP42" s="9"/>
      <c r="FJU42" s="9"/>
      <c r="FJZ42" s="9"/>
      <c r="FKE42" s="9"/>
      <c r="FKJ42" s="9"/>
      <c r="FKO42" s="9"/>
      <c r="FKT42" s="9"/>
      <c r="FKY42" s="9"/>
      <c r="FLD42" s="9"/>
      <c r="FLI42" s="9"/>
      <c r="FLN42" s="9"/>
      <c r="FLS42" s="9"/>
      <c r="FLX42" s="9"/>
      <c r="FMC42" s="9"/>
      <c r="FMH42" s="9"/>
      <c r="FMM42" s="9"/>
      <c r="FMR42" s="9"/>
      <c r="FMW42" s="9"/>
      <c r="FNB42" s="9"/>
      <c r="FNG42" s="9"/>
      <c r="FNL42" s="9"/>
      <c r="FNQ42" s="9"/>
      <c r="FNV42" s="9"/>
      <c r="FOA42" s="9"/>
      <c r="FOF42" s="9"/>
      <c r="FOK42" s="9"/>
      <c r="FOP42" s="9"/>
      <c r="FOU42" s="9"/>
      <c r="FOZ42" s="9"/>
      <c r="FPE42" s="9"/>
      <c r="FPJ42" s="9"/>
      <c r="FPO42" s="9"/>
      <c r="FPT42" s="9"/>
      <c r="FPY42" s="9"/>
      <c r="FQD42" s="9"/>
      <c r="FQI42" s="9"/>
      <c r="FQN42" s="9"/>
      <c r="FQS42" s="9"/>
      <c r="FQX42" s="9"/>
      <c r="FRC42" s="9"/>
      <c r="FRH42" s="9"/>
      <c r="FRM42" s="9"/>
      <c r="FRR42" s="9"/>
      <c r="FRW42" s="9"/>
      <c r="FSB42" s="9"/>
      <c r="FSG42" s="9"/>
      <c r="FSL42" s="9"/>
      <c r="FSQ42" s="9"/>
      <c r="FSV42" s="9"/>
      <c r="FTA42" s="9"/>
      <c r="FTF42" s="9"/>
      <c r="FTK42" s="9"/>
      <c r="FTP42" s="9"/>
      <c r="FTU42" s="9"/>
      <c r="FTZ42" s="9"/>
      <c r="FUE42" s="9"/>
      <c r="FUJ42" s="9"/>
      <c r="FUO42" s="9"/>
      <c r="FUT42" s="9"/>
      <c r="FUY42" s="9"/>
      <c r="FVD42" s="9"/>
      <c r="FVI42" s="9"/>
      <c r="FVN42" s="9"/>
      <c r="FVS42" s="9"/>
      <c r="FVX42" s="9"/>
      <c r="FWC42" s="9"/>
      <c r="FWH42" s="9"/>
      <c r="FWM42" s="9"/>
      <c r="FWR42" s="9"/>
      <c r="FWW42" s="9"/>
      <c r="FXB42" s="9"/>
      <c r="FXG42" s="9"/>
      <c r="FXL42" s="9"/>
      <c r="FXQ42" s="9"/>
      <c r="FXV42" s="9"/>
      <c r="FYA42" s="9"/>
      <c r="FYF42" s="9"/>
      <c r="FYK42" s="9"/>
      <c r="FYP42" s="9"/>
      <c r="FYU42" s="9"/>
      <c r="FYZ42" s="9"/>
      <c r="FZE42" s="9"/>
      <c r="FZJ42" s="9"/>
      <c r="FZO42" s="9"/>
      <c r="FZT42" s="9"/>
      <c r="FZY42" s="9"/>
      <c r="GAD42" s="9"/>
      <c r="GAI42" s="9"/>
      <c r="GAN42" s="9"/>
      <c r="GAS42" s="9"/>
      <c r="GAX42" s="9"/>
      <c r="GBC42" s="9"/>
      <c r="GBH42" s="9"/>
      <c r="GBM42" s="9"/>
      <c r="GBR42" s="9"/>
      <c r="GBW42" s="9"/>
      <c r="GCB42" s="9"/>
      <c r="GCG42" s="9"/>
      <c r="GCL42" s="9"/>
      <c r="GCQ42" s="9"/>
      <c r="GCV42" s="9"/>
      <c r="GDA42" s="9"/>
      <c r="GDF42" s="9"/>
      <c r="GDK42" s="9"/>
      <c r="GDP42" s="9"/>
      <c r="GDU42" s="9"/>
      <c r="GDZ42" s="9"/>
      <c r="GEE42" s="9"/>
      <c r="GEJ42" s="9"/>
      <c r="GEO42" s="9"/>
      <c r="GET42" s="9"/>
      <c r="GEY42" s="9"/>
      <c r="GFD42" s="9"/>
      <c r="GFI42" s="9"/>
      <c r="GFN42" s="9"/>
      <c r="GFS42" s="9"/>
      <c r="GFX42" s="9"/>
      <c r="GGC42" s="9"/>
      <c r="GGH42" s="9"/>
      <c r="GGM42" s="9"/>
      <c r="GGR42" s="9"/>
      <c r="GGW42" s="9"/>
      <c r="GHB42" s="9"/>
      <c r="GHG42" s="9"/>
      <c r="GHL42" s="9"/>
      <c r="GHQ42" s="9"/>
      <c r="GHV42" s="9"/>
      <c r="GIA42" s="9"/>
      <c r="GIF42" s="9"/>
      <c r="GIK42" s="9"/>
      <c r="GIP42" s="9"/>
      <c r="GIU42" s="9"/>
      <c r="GIZ42" s="9"/>
      <c r="GJE42" s="9"/>
      <c r="GJJ42" s="9"/>
      <c r="GJO42" s="9"/>
      <c r="GJT42" s="9"/>
      <c r="GJY42" s="9"/>
      <c r="GKD42" s="9"/>
      <c r="GKI42" s="9"/>
      <c r="GKN42" s="9"/>
      <c r="GKS42" s="9"/>
      <c r="GKX42" s="9"/>
      <c r="GLC42" s="9"/>
      <c r="GLH42" s="9"/>
      <c r="GLM42" s="9"/>
      <c r="GLR42" s="9"/>
      <c r="GLW42" s="9"/>
      <c r="GMB42" s="9"/>
      <c r="GMG42" s="9"/>
      <c r="GML42" s="9"/>
      <c r="GMQ42" s="9"/>
      <c r="GMV42" s="9"/>
      <c r="GNA42" s="9"/>
      <c r="GNF42" s="9"/>
      <c r="GNK42" s="9"/>
      <c r="GNP42" s="9"/>
      <c r="GNU42" s="9"/>
      <c r="GNZ42" s="9"/>
      <c r="GOE42" s="9"/>
      <c r="GOJ42" s="9"/>
      <c r="GOO42" s="9"/>
      <c r="GOT42" s="9"/>
      <c r="GOY42" s="9"/>
      <c r="GPD42" s="9"/>
      <c r="GPI42" s="9"/>
      <c r="GPN42" s="9"/>
      <c r="GPS42" s="9"/>
      <c r="GPX42" s="9"/>
      <c r="GQC42" s="9"/>
      <c r="GQH42" s="9"/>
      <c r="GQM42" s="9"/>
      <c r="GQR42" s="9"/>
      <c r="GQW42" s="9"/>
      <c r="GRB42" s="9"/>
      <c r="GRG42" s="9"/>
      <c r="GRL42" s="9"/>
      <c r="GRQ42" s="9"/>
      <c r="GRV42" s="9"/>
      <c r="GSA42" s="9"/>
      <c r="GSF42" s="9"/>
      <c r="GSK42" s="9"/>
      <c r="GSP42" s="9"/>
      <c r="GSU42" s="9"/>
      <c r="GSZ42" s="9"/>
      <c r="GTE42" s="9"/>
      <c r="GTJ42" s="9"/>
      <c r="GTO42" s="9"/>
      <c r="GTT42" s="9"/>
      <c r="GTY42" s="9"/>
      <c r="GUD42" s="9"/>
      <c r="GUI42" s="9"/>
      <c r="GUN42" s="9"/>
      <c r="GUS42" s="9"/>
      <c r="GUX42" s="9"/>
      <c r="GVC42" s="9"/>
      <c r="GVH42" s="9"/>
      <c r="GVM42" s="9"/>
      <c r="GVR42" s="9"/>
      <c r="GVW42" s="9"/>
      <c r="GWB42" s="9"/>
      <c r="GWG42" s="9"/>
      <c r="GWL42" s="9"/>
      <c r="GWQ42" s="9"/>
      <c r="GWV42" s="9"/>
      <c r="GXA42" s="9"/>
      <c r="GXF42" s="9"/>
      <c r="GXK42" s="9"/>
      <c r="GXP42" s="9"/>
      <c r="GXU42" s="9"/>
      <c r="GXZ42" s="9"/>
      <c r="GYE42" s="9"/>
      <c r="GYJ42" s="9"/>
      <c r="GYO42" s="9"/>
      <c r="GYT42" s="9"/>
      <c r="GYY42" s="9"/>
      <c r="GZD42" s="9"/>
      <c r="GZI42" s="9"/>
      <c r="GZN42" s="9"/>
      <c r="GZS42" s="9"/>
      <c r="GZX42" s="9"/>
      <c r="HAC42" s="9"/>
      <c r="HAH42" s="9"/>
      <c r="HAM42" s="9"/>
      <c r="HAR42" s="9"/>
      <c r="HAW42" s="9"/>
      <c r="HBB42" s="9"/>
      <c r="HBG42" s="9"/>
      <c r="HBL42" s="9"/>
      <c r="HBQ42" s="9"/>
      <c r="HBV42" s="9"/>
      <c r="HCA42" s="9"/>
      <c r="HCF42" s="9"/>
      <c r="HCK42" s="9"/>
      <c r="HCP42" s="9"/>
      <c r="HCU42" s="9"/>
      <c r="HCZ42" s="9"/>
      <c r="HDE42" s="9"/>
      <c r="HDJ42" s="9"/>
      <c r="HDO42" s="9"/>
      <c r="HDT42" s="9"/>
      <c r="HDY42" s="9"/>
      <c r="HED42" s="9"/>
      <c r="HEI42" s="9"/>
      <c r="HEN42" s="9"/>
      <c r="HES42" s="9"/>
      <c r="HEX42" s="9"/>
      <c r="HFC42" s="9"/>
      <c r="HFH42" s="9"/>
      <c r="HFM42" s="9"/>
      <c r="HFR42" s="9"/>
      <c r="HFW42" s="9"/>
      <c r="HGB42" s="9"/>
      <c r="HGG42" s="9"/>
      <c r="HGL42" s="9"/>
      <c r="HGQ42" s="9"/>
      <c r="HGV42" s="9"/>
      <c r="HHA42" s="9"/>
      <c r="HHF42" s="9"/>
      <c r="HHK42" s="9"/>
      <c r="HHP42" s="9"/>
      <c r="HHU42" s="9"/>
      <c r="HHZ42" s="9"/>
      <c r="HIE42" s="9"/>
      <c r="HIJ42" s="9"/>
      <c r="HIO42" s="9"/>
      <c r="HIT42" s="9"/>
      <c r="HIY42" s="9"/>
      <c r="HJD42" s="9"/>
      <c r="HJI42" s="9"/>
      <c r="HJN42" s="9"/>
      <c r="HJS42" s="9"/>
      <c r="HJX42" s="9"/>
      <c r="HKC42" s="9"/>
      <c r="HKH42" s="9"/>
      <c r="HKM42" s="9"/>
      <c r="HKR42" s="9"/>
      <c r="HKW42" s="9"/>
      <c r="HLB42" s="9"/>
      <c r="HLG42" s="9"/>
      <c r="HLL42" s="9"/>
      <c r="HLQ42" s="9"/>
      <c r="HLV42" s="9"/>
      <c r="HMA42" s="9"/>
      <c r="HMF42" s="9"/>
      <c r="HMK42" s="9"/>
      <c r="HMP42" s="9"/>
      <c r="HMU42" s="9"/>
      <c r="HMZ42" s="9"/>
      <c r="HNE42" s="9"/>
      <c r="HNJ42" s="9"/>
      <c r="HNO42" s="9"/>
      <c r="HNT42" s="9"/>
      <c r="HNY42" s="9"/>
      <c r="HOD42" s="9"/>
      <c r="HOI42" s="9"/>
      <c r="HON42" s="9"/>
      <c r="HOS42" s="9"/>
      <c r="HOX42" s="9"/>
      <c r="HPC42" s="9"/>
      <c r="HPH42" s="9"/>
      <c r="HPM42" s="9"/>
      <c r="HPR42" s="9"/>
      <c r="HPW42" s="9"/>
      <c r="HQB42" s="9"/>
      <c r="HQG42" s="9"/>
      <c r="HQL42" s="9"/>
      <c r="HQQ42" s="9"/>
      <c r="HQV42" s="9"/>
      <c r="HRA42" s="9"/>
      <c r="HRF42" s="9"/>
      <c r="HRK42" s="9"/>
      <c r="HRP42" s="9"/>
      <c r="HRU42" s="9"/>
      <c r="HRZ42" s="9"/>
      <c r="HSE42" s="9"/>
      <c r="HSJ42" s="9"/>
      <c r="HSO42" s="9"/>
      <c r="HST42" s="9"/>
      <c r="HSY42" s="9"/>
      <c r="HTD42" s="9"/>
      <c r="HTI42" s="9"/>
      <c r="HTN42" s="9"/>
      <c r="HTS42" s="9"/>
      <c r="HTX42" s="9"/>
      <c r="HUC42" s="9"/>
      <c r="HUH42" s="9"/>
      <c r="HUM42" s="9"/>
      <c r="HUR42" s="9"/>
      <c r="HUW42" s="9"/>
      <c r="HVB42" s="9"/>
      <c r="HVG42" s="9"/>
      <c r="HVL42" s="9"/>
      <c r="HVQ42" s="9"/>
      <c r="HVV42" s="9"/>
      <c r="HWA42" s="9"/>
      <c r="HWF42" s="9"/>
      <c r="HWK42" s="9"/>
      <c r="HWP42" s="9"/>
      <c r="HWU42" s="9"/>
      <c r="HWZ42" s="9"/>
      <c r="HXE42" s="9"/>
      <c r="HXJ42" s="9"/>
      <c r="HXO42" s="9"/>
      <c r="HXT42" s="9"/>
      <c r="HXY42" s="9"/>
      <c r="HYD42" s="9"/>
      <c r="HYI42" s="9"/>
      <c r="HYN42" s="9"/>
      <c r="HYS42" s="9"/>
      <c r="HYX42" s="9"/>
      <c r="HZC42" s="9"/>
      <c r="HZH42" s="9"/>
      <c r="HZM42" s="9"/>
      <c r="HZR42" s="9"/>
      <c r="HZW42" s="9"/>
      <c r="IAB42" s="9"/>
      <c r="IAG42" s="9"/>
      <c r="IAL42" s="9"/>
      <c r="IAQ42" s="9"/>
      <c r="IAV42" s="9"/>
      <c r="IBA42" s="9"/>
      <c r="IBF42" s="9"/>
      <c r="IBK42" s="9"/>
      <c r="IBP42" s="9"/>
      <c r="IBU42" s="9"/>
      <c r="IBZ42" s="9"/>
      <c r="ICE42" s="9"/>
      <c r="ICJ42" s="9"/>
      <c r="ICO42" s="9"/>
      <c r="ICT42" s="9"/>
      <c r="ICY42" s="9"/>
      <c r="IDD42" s="9"/>
      <c r="IDI42" s="9"/>
      <c r="IDN42" s="9"/>
      <c r="IDS42" s="9"/>
      <c r="IDX42" s="9"/>
      <c r="IEC42" s="9"/>
      <c r="IEH42" s="9"/>
      <c r="IEM42" s="9"/>
      <c r="IER42" s="9"/>
      <c r="IEW42" s="9"/>
      <c r="IFB42" s="9"/>
      <c r="IFG42" s="9"/>
      <c r="IFL42" s="9"/>
      <c r="IFQ42" s="9"/>
      <c r="IFV42" s="9"/>
      <c r="IGA42" s="9"/>
      <c r="IGF42" s="9"/>
      <c r="IGK42" s="9"/>
      <c r="IGP42" s="9"/>
      <c r="IGU42" s="9"/>
      <c r="IGZ42" s="9"/>
      <c r="IHE42" s="9"/>
      <c r="IHJ42" s="9"/>
      <c r="IHO42" s="9"/>
      <c r="IHT42" s="9"/>
      <c r="IHY42" s="9"/>
      <c r="IID42" s="9"/>
      <c r="III42" s="9"/>
      <c r="IIN42" s="9"/>
      <c r="IIS42" s="9"/>
      <c r="IIX42" s="9"/>
      <c r="IJC42" s="9"/>
      <c r="IJH42" s="9"/>
      <c r="IJM42" s="9"/>
      <c r="IJR42" s="9"/>
      <c r="IJW42" s="9"/>
      <c r="IKB42" s="9"/>
      <c r="IKG42" s="9"/>
      <c r="IKL42" s="9"/>
      <c r="IKQ42" s="9"/>
      <c r="IKV42" s="9"/>
      <c r="ILA42" s="9"/>
      <c r="ILF42" s="9"/>
      <c r="ILK42" s="9"/>
      <c r="ILP42" s="9"/>
      <c r="ILU42" s="9"/>
      <c r="ILZ42" s="9"/>
      <c r="IME42" s="9"/>
      <c r="IMJ42" s="9"/>
      <c r="IMO42" s="9"/>
      <c r="IMT42" s="9"/>
      <c r="IMY42" s="9"/>
      <c r="IND42" s="9"/>
      <c r="INI42" s="9"/>
      <c r="INN42" s="9"/>
      <c r="INS42" s="9"/>
      <c r="INX42" s="9"/>
      <c r="IOC42" s="9"/>
      <c r="IOH42" s="9"/>
      <c r="IOM42" s="9"/>
      <c r="IOR42" s="9"/>
      <c r="IOW42" s="9"/>
      <c r="IPB42" s="9"/>
      <c r="IPG42" s="9"/>
      <c r="IPL42" s="9"/>
      <c r="IPQ42" s="9"/>
      <c r="IPV42" s="9"/>
      <c r="IQA42" s="9"/>
      <c r="IQF42" s="9"/>
      <c r="IQK42" s="9"/>
      <c r="IQP42" s="9"/>
      <c r="IQU42" s="9"/>
      <c r="IQZ42" s="9"/>
      <c r="IRE42" s="9"/>
      <c r="IRJ42" s="9"/>
      <c r="IRO42" s="9"/>
      <c r="IRT42" s="9"/>
      <c r="IRY42" s="9"/>
      <c r="ISD42" s="9"/>
      <c r="ISI42" s="9"/>
      <c r="ISN42" s="9"/>
      <c r="ISS42" s="9"/>
      <c r="ISX42" s="9"/>
      <c r="ITC42" s="9"/>
      <c r="ITH42" s="9"/>
      <c r="ITM42" s="9"/>
      <c r="ITR42" s="9"/>
      <c r="ITW42" s="9"/>
      <c r="IUB42" s="9"/>
      <c r="IUG42" s="9"/>
      <c r="IUL42" s="9"/>
      <c r="IUQ42" s="9"/>
      <c r="IUV42" s="9"/>
      <c r="IVA42" s="9"/>
      <c r="IVF42" s="9"/>
      <c r="IVK42" s="9"/>
      <c r="IVP42" s="9"/>
      <c r="IVU42" s="9"/>
      <c r="IVZ42" s="9"/>
      <c r="IWE42" s="9"/>
      <c r="IWJ42" s="9"/>
      <c r="IWO42" s="9"/>
      <c r="IWT42" s="9"/>
      <c r="IWY42" s="9"/>
      <c r="IXD42" s="9"/>
      <c r="IXI42" s="9"/>
      <c r="IXN42" s="9"/>
      <c r="IXS42" s="9"/>
      <c r="IXX42" s="9"/>
      <c r="IYC42" s="9"/>
      <c r="IYH42" s="9"/>
      <c r="IYM42" s="9"/>
      <c r="IYR42" s="9"/>
      <c r="IYW42" s="9"/>
      <c r="IZB42" s="9"/>
      <c r="IZG42" s="9"/>
      <c r="IZL42" s="9"/>
      <c r="IZQ42" s="9"/>
      <c r="IZV42" s="9"/>
      <c r="JAA42" s="9"/>
      <c r="JAF42" s="9"/>
      <c r="JAK42" s="9"/>
      <c r="JAP42" s="9"/>
      <c r="JAU42" s="9"/>
      <c r="JAZ42" s="9"/>
      <c r="JBE42" s="9"/>
      <c r="JBJ42" s="9"/>
      <c r="JBO42" s="9"/>
      <c r="JBT42" s="9"/>
      <c r="JBY42" s="9"/>
      <c r="JCD42" s="9"/>
      <c r="JCI42" s="9"/>
      <c r="JCN42" s="9"/>
      <c r="JCS42" s="9"/>
      <c r="JCX42" s="9"/>
      <c r="JDC42" s="9"/>
      <c r="JDH42" s="9"/>
      <c r="JDM42" s="9"/>
      <c r="JDR42" s="9"/>
      <c r="JDW42" s="9"/>
      <c r="JEB42" s="9"/>
      <c r="JEG42" s="9"/>
      <c r="JEL42" s="9"/>
      <c r="JEQ42" s="9"/>
      <c r="JEV42" s="9"/>
      <c r="JFA42" s="9"/>
      <c r="JFF42" s="9"/>
      <c r="JFK42" s="9"/>
      <c r="JFP42" s="9"/>
      <c r="JFU42" s="9"/>
      <c r="JFZ42" s="9"/>
      <c r="JGE42" s="9"/>
      <c r="JGJ42" s="9"/>
      <c r="JGO42" s="9"/>
      <c r="JGT42" s="9"/>
      <c r="JGY42" s="9"/>
      <c r="JHD42" s="9"/>
      <c r="JHI42" s="9"/>
      <c r="JHN42" s="9"/>
      <c r="JHS42" s="9"/>
      <c r="JHX42" s="9"/>
      <c r="JIC42" s="9"/>
      <c r="JIH42" s="9"/>
      <c r="JIM42" s="9"/>
      <c r="JIR42" s="9"/>
      <c r="JIW42" s="9"/>
      <c r="JJB42" s="9"/>
      <c r="JJG42" s="9"/>
      <c r="JJL42" s="9"/>
      <c r="JJQ42" s="9"/>
      <c r="JJV42" s="9"/>
      <c r="JKA42" s="9"/>
      <c r="JKF42" s="9"/>
      <c r="JKK42" s="9"/>
      <c r="JKP42" s="9"/>
      <c r="JKU42" s="9"/>
      <c r="JKZ42" s="9"/>
      <c r="JLE42" s="9"/>
      <c r="JLJ42" s="9"/>
      <c r="JLO42" s="9"/>
      <c r="JLT42" s="9"/>
      <c r="JLY42" s="9"/>
      <c r="JMD42" s="9"/>
      <c r="JMI42" s="9"/>
      <c r="JMN42" s="9"/>
      <c r="JMS42" s="9"/>
      <c r="JMX42" s="9"/>
      <c r="JNC42" s="9"/>
      <c r="JNH42" s="9"/>
      <c r="JNM42" s="9"/>
      <c r="JNR42" s="9"/>
      <c r="JNW42" s="9"/>
      <c r="JOB42" s="9"/>
      <c r="JOG42" s="9"/>
      <c r="JOL42" s="9"/>
      <c r="JOQ42" s="9"/>
      <c r="JOV42" s="9"/>
      <c r="JPA42" s="9"/>
      <c r="JPF42" s="9"/>
      <c r="JPK42" s="9"/>
      <c r="JPP42" s="9"/>
      <c r="JPU42" s="9"/>
      <c r="JPZ42" s="9"/>
      <c r="JQE42" s="9"/>
      <c r="JQJ42" s="9"/>
      <c r="JQO42" s="9"/>
      <c r="JQT42" s="9"/>
      <c r="JQY42" s="9"/>
      <c r="JRD42" s="9"/>
      <c r="JRI42" s="9"/>
      <c r="JRN42" s="9"/>
      <c r="JRS42" s="9"/>
      <c r="JRX42" s="9"/>
      <c r="JSC42" s="9"/>
      <c r="JSH42" s="9"/>
      <c r="JSM42" s="9"/>
      <c r="JSR42" s="9"/>
      <c r="JSW42" s="9"/>
      <c r="JTB42" s="9"/>
      <c r="JTG42" s="9"/>
      <c r="JTL42" s="9"/>
      <c r="JTQ42" s="9"/>
      <c r="JTV42" s="9"/>
      <c r="JUA42" s="9"/>
      <c r="JUF42" s="9"/>
      <c r="JUK42" s="9"/>
      <c r="JUP42" s="9"/>
      <c r="JUU42" s="9"/>
      <c r="JUZ42" s="9"/>
      <c r="JVE42" s="9"/>
      <c r="JVJ42" s="9"/>
      <c r="JVO42" s="9"/>
      <c r="JVT42" s="9"/>
      <c r="JVY42" s="9"/>
      <c r="JWD42" s="9"/>
      <c r="JWI42" s="9"/>
      <c r="JWN42" s="9"/>
      <c r="JWS42" s="9"/>
      <c r="JWX42" s="9"/>
      <c r="JXC42" s="9"/>
      <c r="JXH42" s="9"/>
      <c r="JXM42" s="9"/>
      <c r="JXR42" s="9"/>
      <c r="JXW42" s="9"/>
      <c r="JYB42" s="9"/>
      <c r="JYG42" s="9"/>
      <c r="JYL42" s="9"/>
      <c r="JYQ42" s="9"/>
      <c r="JYV42" s="9"/>
      <c r="JZA42" s="9"/>
      <c r="JZF42" s="9"/>
      <c r="JZK42" s="9"/>
      <c r="JZP42" s="9"/>
      <c r="JZU42" s="9"/>
      <c r="JZZ42" s="9"/>
      <c r="KAE42" s="9"/>
      <c r="KAJ42" s="9"/>
      <c r="KAO42" s="9"/>
      <c r="KAT42" s="9"/>
      <c r="KAY42" s="9"/>
      <c r="KBD42" s="9"/>
      <c r="KBI42" s="9"/>
      <c r="KBN42" s="9"/>
      <c r="KBS42" s="9"/>
      <c r="KBX42" s="9"/>
      <c r="KCC42" s="9"/>
      <c r="KCH42" s="9"/>
      <c r="KCM42" s="9"/>
      <c r="KCR42" s="9"/>
      <c r="KCW42" s="9"/>
      <c r="KDB42" s="9"/>
      <c r="KDG42" s="9"/>
      <c r="KDL42" s="9"/>
      <c r="KDQ42" s="9"/>
      <c r="KDV42" s="9"/>
      <c r="KEA42" s="9"/>
      <c r="KEF42" s="9"/>
      <c r="KEK42" s="9"/>
      <c r="KEP42" s="9"/>
      <c r="KEU42" s="9"/>
      <c r="KEZ42" s="9"/>
      <c r="KFE42" s="9"/>
      <c r="KFJ42" s="9"/>
      <c r="KFO42" s="9"/>
      <c r="KFT42" s="9"/>
      <c r="KFY42" s="9"/>
      <c r="KGD42" s="9"/>
      <c r="KGI42" s="9"/>
      <c r="KGN42" s="9"/>
      <c r="KGS42" s="9"/>
      <c r="KGX42" s="9"/>
      <c r="KHC42" s="9"/>
      <c r="KHH42" s="9"/>
      <c r="KHM42" s="9"/>
      <c r="KHR42" s="9"/>
      <c r="KHW42" s="9"/>
      <c r="KIB42" s="9"/>
      <c r="KIG42" s="9"/>
      <c r="KIL42" s="9"/>
      <c r="KIQ42" s="9"/>
      <c r="KIV42" s="9"/>
      <c r="KJA42" s="9"/>
      <c r="KJF42" s="9"/>
      <c r="KJK42" s="9"/>
      <c r="KJP42" s="9"/>
      <c r="KJU42" s="9"/>
      <c r="KJZ42" s="9"/>
      <c r="KKE42" s="9"/>
      <c r="KKJ42" s="9"/>
      <c r="KKO42" s="9"/>
      <c r="KKT42" s="9"/>
      <c r="KKY42" s="9"/>
      <c r="KLD42" s="9"/>
      <c r="KLI42" s="9"/>
      <c r="KLN42" s="9"/>
      <c r="KLS42" s="9"/>
      <c r="KLX42" s="9"/>
      <c r="KMC42" s="9"/>
      <c r="KMH42" s="9"/>
      <c r="KMM42" s="9"/>
      <c r="KMR42" s="9"/>
      <c r="KMW42" s="9"/>
      <c r="KNB42" s="9"/>
      <c r="KNG42" s="9"/>
      <c r="KNL42" s="9"/>
      <c r="KNQ42" s="9"/>
      <c r="KNV42" s="9"/>
      <c r="KOA42" s="9"/>
      <c r="KOF42" s="9"/>
      <c r="KOK42" s="9"/>
      <c r="KOP42" s="9"/>
      <c r="KOU42" s="9"/>
      <c r="KOZ42" s="9"/>
      <c r="KPE42" s="9"/>
      <c r="KPJ42" s="9"/>
      <c r="KPO42" s="9"/>
      <c r="KPT42" s="9"/>
      <c r="KPY42" s="9"/>
      <c r="KQD42" s="9"/>
      <c r="KQI42" s="9"/>
      <c r="KQN42" s="9"/>
      <c r="KQS42" s="9"/>
      <c r="KQX42" s="9"/>
      <c r="KRC42" s="9"/>
      <c r="KRH42" s="9"/>
      <c r="KRM42" s="9"/>
      <c r="KRR42" s="9"/>
      <c r="KRW42" s="9"/>
      <c r="KSB42" s="9"/>
      <c r="KSG42" s="9"/>
      <c r="KSL42" s="9"/>
      <c r="KSQ42" s="9"/>
      <c r="KSV42" s="9"/>
      <c r="KTA42" s="9"/>
      <c r="KTF42" s="9"/>
      <c r="KTK42" s="9"/>
      <c r="KTP42" s="9"/>
      <c r="KTU42" s="9"/>
      <c r="KTZ42" s="9"/>
      <c r="KUE42" s="9"/>
      <c r="KUJ42" s="9"/>
      <c r="KUO42" s="9"/>
      <c r="KUT42" s="9"/>
      <c r="KUY42" s="9"/>
      <c r="KVD42" s="9"/>
      <c r="KVI42" s="9"/>
      <c r="KVN42" s="9"/>
      <c r="KVS42" s="9"/>
      <c r="KVX42" s="9"/>
      <c r="KWC42" s="9"/>
      <c r="KWH42" s="9"/>
      <c r="KWM42" s="9"/>
      <c r="KWR42" s="9"/>
      <c r="KWW42" s="9"/>
      <c r="KXB42" s="9"/>
      <c r="KXG42" s="9"/>
      <c r="KXL42" s="9"/>
      <c r="KXQ42" s="9"/>
      <c r="KXV42" s="9"/>
      <c r="KYA42" s="9"/>
      <c r="KYF42" s="9"/>
      <c r="KYK42" s="9"/>
      <c r="KYP42" s="9"/>
      <c r="KYU42" s="9"/>
      <c r="KYZ42" s="9"/>
      <c r="KZE42" s="9"/>
      <c r="KZJ42" s="9"/>
      <c r="KZO42" s="9"/>
      <c r="KZT42" s="9"/>
      <c r="KZY42" s="9"/>
      <c r="LAD42" s="9"/>
      <c r="LAI42" s="9"/>
      <c r="LAN42" s="9"/>
      <c r="LAS42" s="9"/>
      <c r="LAX42" s="9"/>
      <c r="LBC42" s="9"/>
      <c r="LBH42" s="9"/>
      <c r="LBM42" s="9"/>
      <c r="LBR42" s="9"/>
      <c r="LBW42" s="9"/>
      <c r="LCB42" s="9"/>
      <c r="LCG42" s="9"/>
      <c r="LCL42" s="9"/>
      <c r="LCQ42" s="9"/>
      <c r="LCV42" s="9"/>
      <c r="LDA42" s="9"/>
      <c r="LDF42" s="9"/>
      <c r="LDK42" s="9"/>
      <c r="LDP42" s="9"/>
      <c r="LDU42" s="9"/>
      <c r="LDZ42" s="9"/>
      <c r="LEE42" s="9"/>
      <c r="LEJ42" s="9"/>
      <c r="LEO42" s="9"/>
      <c r="LET42" s="9"/>
      <c r="LEY42" s="9"/>
      <c r="LFD42" s="9"/>
      <c r="LFI42" s="9"/>
      <c r="LFN42" s="9"/>
      <c r="LFS42" s="9"/>
      <c r="LFX42" s="9"/>
      <c r="LGC42" s="9"/>
      <c r="LGH42" s="9"/>
      <c r="LGM42" s="9"/>
      <c r="LGR42" s="9"/>
      <c r="LGW42" s="9"/>
      <c r="LHB42" s="9"/>
      <c r="LHG42" s="9"/>
      <c r="LHL42" s="9"/>
      <c r="LHQ42" s="9"/>
      <c r="LHV42" s="9"/>
      <c r="LIA42" s="9"/>
      <c r="LIF42" s="9"/>
      <c r="LIK42" s="9"/>
      <c r="LIP42" s="9"/>
      <c r="LIU42" s="9"/>
      <c r="LIZ42" s="9"/>
      <c r="LJE42" s="9"/>
      <c r="LJJ42" s="9"/>
      <c r="LJO42" s="9"/>
      <c r="LJT42" s="9"/>
      <c r="LJY42" s="9"/>
      <c r="LKD42" s="9"/>
      <c r="LKI42" s="9"/>
      <c r="LKN42" s="9"/>
      <c r="LKS42" s="9"/>
      <c r="LKX42" s="9"/>
      <c r="LLC42" s="9"/>
      <c r="LLH42" s="9"/>
      <c r="LLM42" s="9"/>
      <c r="LLR42" s="9"/>
      <c r="LLW42" s="9"/>
      <c r="LMB42" s="9"/>
      <c r="LMG42" s="9"/>
      <c r="LML42" s="9"/>
      <c r="LMQ42" s="9"/>
      <c r="LMV42" s="9"/>
      <c r="LNA42" s="9"/>
      <c r="LNF42" s="9"/>
      <c r="LNK42" s="9"/>
      <c r="LNP42" s="9"/>
      <c r="LNU42" s="9"/>
      <c r="LNZ42" s="9"/>
      <c r="LOE42" s="9"/>
      <c r="LOJ42" s="9"/>
      <c r="LOO42" s="9"/>
      <c r="LOT42" s="9"/>
      <c r="LOY42" s="9"/>
      <c r="LPD42" s="9"/>
      <c r="LPI42" s="9"/>
      <c r="LPN42" s="9"/>
      <c r="LPS42" s="9"/>
      <c r="LPX42" s="9"/>
      <c r="LQC42" s="9"/>
      <c r="LQH42" s="9"/>
      <c r="LQM42" s="9"/>
      <c r="LQR42" s="9"/>
      <c r="LQW42" s="9"/>
      <c r="LRB42" s="9"/>
      <c r="LRG42" s="9"/>
      <c r="LRL42" s="9"/>
      <c r="LRQ42" s="9"/>
      <c r="LRV42" s="9"/>
      <c r="LSA42" s="9"/>
      <c r="LSF42" s="9"/>
      <c r="LSK42" s="9"/>
      <c r="LSP42" s="9"/>
      <c r="LSU42" s="9"/>
      <c r="LSZ42" s="9"/>
      <c r="LTE42" s="9"/>
      <c r="LTJ42" s="9"/>
      <c r="LTO42" s="9"/>
      <c r="LTT42" s="9"/>
      <c r="LTY42" s="9"/>
      <c r="LUD42" s="9"/>
      <c r="LUI42" s="9"/>
      <c r="LUN42" s="9"/>
      <c r="LUS42" s="9"/>
      <c r="LUX42" s="9"/>
      <c r="LVC42" s="9"/>
      <c r="LVH42" s="9"/>
      <c r="LVM42" s="9"/>
      <c r="LVR42" s="9"/>
      <c r="LVW42" s="9"/>
      <c r="LWB42" s="9"/>
      <c r="LWG42" s="9"/>
      <c r="LWL42" s="9"/>
      <c r="LWQ42" s="9"/>
      <c r="LWV42" s="9"/>
      <c r="LXA42" s="9"/>
      <c r="LXF42" s="9"/>
      <c r="LXK42" s="9"/>
      <c r="LXP42" s="9"/>
      <c r="LXU42" s="9"/>
      <c r="LXZ42" s="9"/>
      <c r="LYE42" s="9"/>
      <c r="LYJ42" s="9"/>
      <c r="LYO42" s="9"/>
      <c r="LYT42" s="9"/>
      <c r="LYY42" s="9"/>
      <c r="LZD42" s="9"/>
      <c r="LZI42" s="9"/>
      <c r="LZN42" s="9"/>
      <c r="LZS42" s="9"/>
      <c r="LZX42" s="9"/>
      <c r="MAC42" s="9"/>
      <c r="MAH42" s="9"/>
      <c r="MAM42" s="9"/>
      <c r="MAR42" s="9"/>
      <c r="MAW42" s="9"/>
      <c r="MBB42" s="9"/>
      <c r="MBG42" s="9"/>
      <c r="MBL42" s="9"/>
      <c r="MBQ42" s="9"/>
      <c r="MBV42" s="9"/>
      <c r="MCA42" s="9"/>
      <c r="MCF42" s="9"/>
      <c r="MCK42" s="9"/>
      <c r="MCP42" s="9"/>
      <c r="MCU42" s="9"/>
      <c r="MCZ42" s="9"/>
      <c r="MDE42" s="9"/>
      <c r="MDJ42" s="9"/>
      <c r="MDO42" s="9"/>
      <c r="MDT42" s="9"/>
      <c r="MDY42" s="9"/>
      <c r="MED42" s="9"/>
      <c r="MEI42" s="9"/>
      <c r="MEN42" s="9"/>
      <c r="MES42" s="9"/>
      <c r="MEX42" s="9"/>
      <c r="MFC42" s="9"/>
      <c r="MFH42" s="9"/>
      <c r="MFM42" s="9"/>
      <c r="MFR42" s="9"/>
      <c r="MFW42" s="9"/>
      <c r="MGB42" s="9"/>
      <c r="MGG42" s="9"/>
      <c r="MGL42" s="9"/>
      <c r="MGQ42" s="9"/>
      <c r="MGV42" s="9"/>
      <c r="MHA42" s="9"/>
      <c r="MHF42" s="9"/>
      <c r="MHK42" s="9"/>
      <c r="MHP42" s="9"/>
      <c r="MHU42" s="9"/>
      <c r="MHZ42" s="9"/>
      <c r="MIE42" s="9"/>
      <c r="MIJ42" s="9"/>
      <c r="MIO42" s="9"/>
      <c r="MIT42" s="9"/>
      <c r="MIY42" s="9"/>
      <c r="MJD42" s="9"/>
      <c r="MJI42" s="9"/>
      <c r="MJN42" s="9"/>
      <c r="MJS42" s="9"/>
      <c r="MJX42" s="9"/>
      <c r="MKC42" s="9"/>
      <c r="MKH42" s="9"/>
      <c r="MKM42" s="9"/>
      <c r="MKR42" s="9"/>
      <c r="MKW42" s="9"/>
      <c r="MLB42" s="9"/>
      <c r="MLG42" s="9"/>
      <c r="MLL42" s="9"/>
      <c r="MLQ42" s="9"/>
      <c r="MLV42" s="9"/>
      <c r="MMA42" s="9"/>
      <c r="MMF42" s="9"/>
      <c r="MMK42" s="9"/>
      <c r="MMP42" s="9"/>
      <c r="MMU42" s="9"/>
      <c r="MMZ42" s="9"/>
      <c r="MNE42" s="9"/>
      <c r="MNJ42" s="9"/>
      <c r="MNO42" s="9"/>
      <c r="MNT42" s="9"/>
      <c r="MNY42" s="9"/>
      <c r="MOD42" s="9"/>
      <c r="MOI42" s="9"/>
      <c r="MON42" s="9"/>
      <c r="MOS42" s="9"/>
      <c r="MOX42" s="9"/>
      <c r="MPC42" s="9"/>
      <c r="MPH42" s="9"/>
      <c r="MPM42" s="9"/>
      <c r="MPR42" s="9"/>
      <c r="MPW42" s="9"/>
      <c r="MQB42" s="9"/>
      <c r="MQG42" s="9"/>
      <c r="MQL42" s="9"/>
      <c r="MQQ42" s="9"/>
      <c r="MQV42" s="9"/>
      <c r="MRA42" s="9"/>
      <c r="MRF42" s="9"/>
      <c r="MRK42" s="9"/>
      <c r="MRP42" s="9"/>
      <c r="MRU42" s="9"/>
      <c r="MRZ42" s="9"/>
      <c r="MSE42" s="9"/>
      <c r="MSJ42" s="9"/>
      <c r="MSO42" s="9"/>
      <c r="MST42" s="9"/>
      <c r="MSY42" s="9"/>
      <c r="MTD42" s="9"/>
      <c r="MTI42" s="9"/>
      <c r="MTN42" s="9"/>
      <c r="MTS42" s="9"/>
      <c r="MTX42" s="9"/>
      <c r="MUC42" s="9"/>
      <c r="MUH42" s="9"/>
      <c r="MUM42" s="9"/>
      <c r="MUR42" s="9"/>
      <c r="MUW42" s="9"/>
      <c r="MVB42" s="9"/>
      <c r="MVG42" s="9"/>
      <c r="MVL42" s="9"/>
      <c r="MVQ42" s="9"/>
      <c r="MVV42" s="9"/>
      <c r="MWA42" s="9"/>
      <c r="MWF42" s="9"/>
      <c r="MWK42" s="9"/>
      <c r="MWP42" s="9"/>
      <c r="MWU42" s="9"/>
      <c r="MWZ42" s="9"/>
      <c r="MXE42" s="9"/>
      <c r="MXJ42" s="9"/>
      <c r="MXO42" s="9"/>
      <c r="MXT42" s="9"/>
      <c r="MXY42" s="9"/>
      <c r="MYD42" s="9"/>
      <c r="MYI42" s="9"/>
      <c r="MYN42" s="9"/>
      <c r="MYS42" s="9"/>
      <c r="MYX42" s="9"/>
      <c r="MZC42" s="9"/>
      <c r="MZH42" s="9"/>
      <c r="MZM42" s="9"/>
      <c r="MZR42" s="9"/>
      <c r="MZW42" s="9"/>
      <c r="NAB42" s="9"/>
      <c r="NAG42" s="9"/>
      <c r="NAL42" s="9"/>
      <c r="NAQ42" s="9"/>
      <c r="NAV42" s="9"/>
      <c r="NBA42" s="9"/>
      <c r="NBF42" s="9"/>
      <c r="NBK42" s="9"/>
      <c r="NBP42" s="9"/>
      <c r="NBU42" s="9"/>
      <c r="NBZ42" s="9"/>
      <c r="NCE42" s="9"/>
      <c r="NCJ42" s="9"/>
      <c r="NCO42" s="9"/>
      <c r="NCT42" s="9"/>
      <c r="NCY42" s="9"/>
      <c r="NDD42" s="9"/>
      <c r="NDI42" s="9"/>
      <c r="NDN42" s="9"/>
      <c r="NDS42" s="9"/>
      <c r="NDX42" s="9"/>
      <c r="NEC42" s="9"/>
      <c r="NEH42" s="9"/>
      <c r="NEM42" s="9"/>
      <c r="NER42" s="9"/>
      <c r="NEW42" s="9"/>
      <c r="NFB42" s="9"/>
      <c r="NFG42" s="9"/>
      <c r="NFL42" s="9"/>
      <c r="NFQ42" s="9"/>
      <c r="NFV42" s="9"/>
      <c r="NGA42" s="9"/>
      <c r="NGF42" s="9"/>
      <c r="NGK42" s="9"/>
      <c r="NGP42" s="9"/>
      <c r="NGU42" s="9"/>
      <c r="NGZ42" s="9"/>
      <c r="NHE42" s="9"/>
      <c r="NHJ42" s="9"/>
      <c r="NHO42" s="9"/>
      <c r="NHT42" s="9"/>
      <c r="NHY42" s="9"/>
      <c r="NID42" s="9"/>
      <c r="NII42" s="9"/>
      <c r="NIN42" s="9"/>
      <c r="NIS42" s="9"/>
      <c r="NIX42" s="9"/>
      <c r="NJC42" s="9"/>
      <c r="NJH42" s="9"/>
      <c r="NJM42" s="9"/>
      <c r="NJR42" s="9"/>
      <c r="NJW42" s="9"/>
      <c r="NKB42" s="9"/>
      <c r="NKG42" s="9"/>
      <c r="NKL42" s="9"/>
      <c r="NKQ42" s="9"/>
      <c r="NKV42" s="9"/>
      <c r="NLA42" s="9"/>
      <c r="NLF42" s="9"/>
      <c r="NLK42" s="9"/>
      <c r="NLP42" s="9"/>
      <c r="NLU42" s="9"/>
      <c r="NLZ42" s="9"/>
      <c r="NME42" s="9"/>
      <c r="NMJ42" s="9"/>
      <c r="NMO42" s="9"/>
      <c r="NMT42" s="9"/>
      <c r="NMY42" s="9"/>
      <c r="NND42" s="9"/>
      <c r="NNI42" s="9"/>
      <c r="NNN42" s="9"/>
      <c r="NNS42" s="9"/>
      <c r="NNX42" s="9"/>
      <c r="NOC42" s="9"/>
      <c r="NOH42" s="9"/>
      <c r="NOM42" s="9"/>
      <c r="NOR42" s="9"/>
      <c r="NOW42" s="9"/>
      <c r="NPB42" s="9"/>
      <c r="NPG42" s="9"/>
      <c r="NPL42" s="9"/>
      <c r="NPQ42" s="9"/>
      <c r="NPV42" s="9"/>
      <c r="NQA42" s="9"/>
      <c r="NQF42" s="9"/>
      <c r="NQK42" s="9"/>
      <c r="NQP42" s="9"/>
      <c r="NQU42" s="9"/>
      <c r="NQZ42" s="9"/>
      <c r="NRE42" s="9"/>
      <c r="NRJ42" s="9"/>
      <c r="NRO42" s="9"/>
      <c r="NRT42" s="9"/>
      <c r="NRY42" s="9"/>
      <c r="NSD42" s="9"/>
      <c r="NSI42" s="9"/>
      <c r="NSN42" s="9"/>
      <c r="NSS42" s="9"/>
      <c r="NSX42" s="9"/>
      <c r="NTC42" s="9"/>
      <c r="NTH42" s="9"/>
      <c r="NTM42" s="9"/>
      <c r="NTR42" s="9"/>
      <c r="NTW42" s="9"/>
      <c r="NUB42" s="9"/>
      <c r="NUG42" s="9"/>
      <c r="NUL42" s="9"/>
      <c r="NUQ42" s="9"/>
      <c r="NUV42" s="9"/>
      <c r="NVA42" s="9"/>
      <c r="NVF42" s="9"/>
      <c r="NVK42" s="9"/>
      <c r="NVP42" s="9"/>
      <c r="NVU42" s="9"/>
      <c r="NVZ42" s="9"/>
      <c r="NWE42" s="9"/>
      <c r="NWJ42" s="9"/>
      <c r="NWO42" s="9"/>
      <c r="NWT42" s="9"/>
      <c r="NWY42" s="9"/>
      <c r="NXD42" s="9"/>
      <c r="NXI42" s="9"/>
      <c r="NXN42" s="9"/>
      <c r="NXS42" s="9"/>
      <c r="NXX42" s="9"/>
      <c r="NYC42" s="9"/>
      <c r="NYH42" s="9"/>
      <c r="NYM42" s="9"/>
      <c r="NYR42" s="9"/>
      <c r="NYW42" s="9"/>
      <c r="NZB42" s="9"/>
      <c r="NZG42" s="9"/>
      <c r="NZL42" s="9"/>
      <c r="NZQ42" s="9"/>
      <c r="NZV42" s="9"/>
      <c r="OAA42" s="9"/>
      <c r="OAF42" s="9"/>
      <c r="OAK42" s="9"/>
      <c r="OAP42" s="9"/>
      <c r="OAU42" s="9"/>
      <c r="OAZ42" s="9"/>
      <c r="OBE42" s="9"/>
      <c r="OBJ42" s="9"/>
      <c r="OBO42" s="9"/>
      <c r="OBT42" s="9"/>
      <c r="OBY42" s="9"/>
      <c r="OCD42" s="9"/>
      <c r="OCI42" s="9"/>
      <c r="OCN42" s="9"/>
      <c r="OCS42" s="9"/>
      <c r="OCX42" s="9"/>
      <c r="ODC42" s="9"/>
      <c r="ODH42" s="9"/>
      <c r="ODM42" s="9"/>
      <c r="ODR42" s="9"/>
      <c r="ODW42" s="9"/>
      <c r="OEB42" s="9"/>
      <c r="OEG42" s="9"/>
      <c r="OEL42" s="9"/>
      <c r="OEQ42" s="9"/>
      <c r="OEV42" s="9"/>
      <c r="OFA42" s="9"/>
      <c r="OFF42" s="9"/>
      <c r="OFK42" s="9"/>
      <c r="OFP42" s="9"/>
      <c r="OFU42" s="9"/>
      <c r="OFZ42" s="9"/>
      <c r="OGE42" s="9"/>
      <c r="OGJ42" s="9"/>
      <c r="OGO42" s="9"/>
      <c r="OGT42" s="9"/>
      <c r="OGY42" s="9"/>
      <c r="OHD42" s="9"/>
      <c r="OHI42" s="9"/>
      <c r="OHN42" s="9"/>
      <c r="OHS42" s="9"/>
      <c r="OHX42" s="9"/>
      <c r="OIC42" s="9"/>
      <c r="OIH42" s="9"/>
      <c r="OIM42" s="9"/>
      <c r="OIR42" s="9"/>
      <c r="OIW42" s="9"/>
      <c r="OJB42" s="9"/>
      <c r="OJG42" s="9"/>
      <c r="OJL42" s="9"/>
      <c r="OJQ42" s="9"/>
      <c r="OJV42" s="9"/>
      <c r="OKA42" s="9"/>
      <c r="OKF42" s="9"/>
      <c r="OKK42" s="9"/>
      <c r="OKP42" s="9"/>
      <c r="OKU42" s="9"/>
      <c r="OKZ42" s="9"/>
      <c r="OLE42" s="9"/>
      <c r="OLJ42" s="9"/>
      <c r="OLO42" s="9"/>
      <c r="OLT42" s="9"/>
      <c r="OLY42" s="9"/>
      <c r="OMD42" s="9"/>
      <c r="OMI42" s="9"/>
      <c r="OMN42" s="9"/>
      <c r="OMS42" s="9"/>
      <c r="OMX42" s="9"/>
      <c r="ONC42" s="9"/>
      <c r="ONH42" s="9"/>
      <c r="ONM42" s="9"/>
      <c r="ONR42" s="9"/>
      <c r="ONW42" s="9"/>
      <c r="OOB42" s="9"/>
      <c r="OOG42" s="9"/>
      <c r="OOL42" s="9"/>
      <c r="OOQ42" s="9"/>
      <c r="OOV42" s="9"/>
      <c r="OPA42" s="9"/>
      <c r="OPF42" s="9"/>
      <c r="OPK42" s="9"/>
      <c r="OPP42" s="9"/>
      <c r="OPU42" s="9"/>
      <c r="OPZ42" s="9"/>
      <c r="OQE42" s="9"/>
      <c r="OQJ42" s="9"/>
      <c r="OQO42" s="9"/>
      <c r="OQT42" s="9"/>
      <c r="OQY42" s="9"/>
      <c r="ORD42" s="9"/>
      <c r="ORI42" s="9"/>
      <c r="ORN42" s="9"/>
      <c r="ORS42" s="9"/>
      <c r="ORX42" s="9"/>
      <c r="OSC42" s="9"/>
      <c r="OSH42" s="9"/>
      <c r="OSM42" s="9"/>
      <c r="OSR42" s="9"/>
      <c r="OSW42" s="9"/>
      <c r="OTB42" s="9"/>
      <c r="OTG42" s="9"/>
      <c r="OTL42" s="9"/>
      <c r="OTQ42" s="9"/>
      <c r="OTV42" s="9"/>
      <c r="OUA42" s="9"/>
      <c r="OUF42" s="9"/>
      <c r="OUK42" s="9"/>
      <c r="OUP42" s="9"/>
      <c r="OUU42" s="9"/>
      <c r="OUZ42" s="9"/>
      <c r="OVE42" s="9"/>
      <c r="OVJ42" s="9"/>
      <c r="OVO42" s="9"/>
      <c r="OVT42" s="9"/>
      <c r="OVY42" s="9"/>
      <c r="OWD42" s="9"/>
      <c r="OWI42" s="9"/>
      <c r="OWN42" s="9"/>
      <c r="OWS42" s="9"/>
      <c r="OWX42" s="9"/>
      <c r="OXC42" s="9"/>
      <c r="OXH42" s="9"/>
      <c r="OXM42" s="9"/>
      <c r="OXR42" s="9"/>
      <c r="OXW42" s="9"/>
      <c r="OYB42" s="9"/>
      <c r="OYG42" s="9"/>
      <c r="OYL42" s="9"/>
      <c r="OYQ42" s="9"/>
      <c r="OYV42" s="9"/>
      <c r="OZA42" s="9"/>
      <c r="OZF42" s="9"/>
      <c r="OZK42" s="9"/>
      <c r="OZP42" s="9"/>
      <c r="OZU42" s="9"/>
      <c r="OZZ42" s="9"/>
      <c r="PAE42" s="9"/>
      <c r="PAJ42" s="9"/>
      <c r="PAO42" s="9"/>
      <c r="PAT42" s="9"/>
      <c r="PAY42" s="9"/>
      <c r="PBD42" s="9"/>
      <c r="PBI42" s="9"/>
      <c r="PBN42" s="9"/>
      <c r="PBS42" s="9"/>
      <c r="PBX42" s="9"/>
      <c r="PCC42" s="9"/>
      <c r="PCH42" s="9"/>
      <c r="PCM42" s="9"/>
      <c r="PCR42" s="9"/>
      <c r="PCW42" s="9"/>
      <c r="PDB42" s="9"/>
      <c r="PDG42" s="9"/>
      <c r="PDL42" s="9"/>
      <c r="PDQ42" s="9"/>
      <c r="PDV42" s="9"/>
      <c r="PEA42" s="9"/>
      <c r="PEF42" s="9"/>
      <c r="PEK42" s="9"/>
      <c r="PEP42" s="9"/>
      <c r="PEU42" s="9"/>
      <c r="PEZ42" s="9"/>
      <c r="PFE42" s="9"/>
      <c r="PFJ42" s="9"/>
      <c r="PFO42" s="9"/>
      <c r="PFT42" s="9"/>
      <c r="PFY42" s="9"/>
      <c r="PGD42" s="9"/>
      <c r="PGI42" s="9"/>
      <c r="PGN42" s="9"/>
      <c r="PGS42" s="9"/>
      <c r="PGX42" s="9"/>
      <c r="PHC42" s="9"/>
      <c r="PHH42" s="9"/>
      <c r="PHM42" s="9"/>
      <c r="PHR42" s="9"/>
      <c r="PHW42" s="9"/>
      <c r="PIB42" s="9"/>
      <c r="PIG42" s="9"/>
      <c r="PIL42" s="9"/>
      <c r="PIQ42" s="9"/>
      <c r="PIV42" s="9"/>
      <c r="PJA42" s="9"/>
      <c r="PJF42" s="9"/>
      <c r="PJK42" s="9"/>
      <c r="PJP42" s="9"/>
      <c r="PJU42" s="9"/>
      <c r="PJZ42" s="9"/>
      <c r="PKE42" s="9"/>
      <c r="PKJ42" s="9"/>
      <c r="PKO42" s="9"/>
      <c r="PKT42" s="9"/>
      <c r="PKY42" s="9"/>
      <c r="PLD42" s="9"/>
      <c r="PLI42" s="9"/>
      <c r="PLN42" s="9"/>
      <c r="PLS42" s="9"/>
      <c r="PLX42" s="9"/>
      <c r="PMC42" s="9"/>
      <c r="PMH42" s="9"/>
      <c r="PMM42" s="9"/>
      <c r="PMR42" s="9"/>
      <c r="PMW42" s="9"/>
      <c r="PNB42" s="9"/>
      <c r="PNG42" s="9"/>
      <c r="PNL42" s="9"/>
      <c r="PNQ42" s="9"/>
      <c r="PNV42" s="9"/>
      <c r="POA42" s="9"/>
      <c r="POF42" s="9"/>
      <c r="POK42" s="9"/>
      <c r="POP42" s="9"/>
      <c r="POU42" s="9"/>
      <c r="POZ42" s="9"/>
      <c r="PPE42" s="9"/>
      <c r="PPJ42" s="9"/>
      <c r="PPO42" s="9"/>
      <c r="PPT42" s="9"/>
      <c r="PPY42" s="9"/>
      <c r="PQD42" s="9"/>
      <c r="PQI42" s="9"/>
      <c r="PQN42" s="9"/>
      <c r="PQS42" s="9"/>
      <c r="PQX42" s="9"/>
      <c r="PRC42" s="9"/>
      <c r="PRH42" s="9"/>
      <c r="PRM42" s="9"/>
      <c r="PRR42" s="9"/>
      <c r="PRW42" s="9"/>
      <c r="PSB42" s="9"/>
      <c r="PSG42" s="9"/>
      <c r="PSL42" s="9"/>
      <c r="PSQ42" s="9"/>
      <c r="PSV42" s="9"/>
      <c r="PTA42" s="9"/>
      <c r="PTF42" s="9"/>
      <c r="PTK42" s="9"/>
      <c r="PTP42" s="9"/>
      <c r="PTU42" s="9"/>
      <c r="PTZ42" s="9"/>
      <c r="PUE42" s="9"/>
      <c r="PUJ42" s="9"/>
      <c r="PUO42" s="9"/>
      <c r="PUT42" s="9"/>
      <c r="PUY42" s="9"/>
      <c r="PVD42" s="9"/>
      <c r="PVI42" s="9"/>
      <c r="PVN42" s="9"/>
      <c r="PVS42" s="9"/>
      <c r="PVX42" s="9"/>
      <c r="PWC42" s="9"/>
      <c r="PWH42" s="9"/>
      <c r="PWM42" s="9"/>
      <c r="PWR42" s="9"/>
      <c r="PWW42" s="9"/>
      <c r="PXB42" s="9"/>
      <c r="PXG42" s="9"/>
      <c r="PXL42" s="9"/>
      <c r="PXQ42" s="9"/>
      <c r="PXV42" s="9"/>
      <c r="PYA42" s="9"/>
      <c r="PYF42" s="9"/>
      <c r="PYK42" s="9"/>
      <c r="PYP42" s="9"/>
      <c r="PYU42" s="9"/>
      <c r="PYZ42" s="9"/>
      <c r="PZE42" s="9"/>
      <c r="PZJ42" s="9"/>
      <c r="PZO42" s="9"/>
      <c r="PZT42" s="9"/>
      <c r="PZY42" s="9"/>
      <c r="QAD42" s="9"/>
      <c r="QAI42" s="9"/>
      <c r="QAN42" s="9"/>
      <c r="QAS42" s="9"/>
      <c r="QAX42" s="9"/>
      <c r="QBC42" s="9"/>
      <c r="QBH42" s="9"/>
      <c r="QBM42" s="9"/>
      <c r="QBR42" s="9"/>
      <c r="QBW42" s="9"/>
      <c r="QCB42" s="9"/>
      <c r="QCG42" s="9"/>
      <c r="QCL42" s="9"/>
      <c r="QCQ42" s="9"/>
      <c r="QCV42" s="9"/>
      <c r="QDA42" s="9"/>
      <c r="QDF42" s="9"/>
      <c r="QDK42" s="9"/>
      <c r="QDP42" s="9"/>
      <c r="QDU42" s="9"/>
      <c r="QDZ42" s="9"/>
      <c r="QEE42" s="9"/>
      <c r="QEJ42" s="9"/>
      <c r="QEO42" s="9"/>
      <c r="QET42" s="9"/>
      <c r="QEY42" s="9"/>
      <c r="QFD42" s="9"/>
      <c r="QFI42" s="9"/>
      <c r="QFN42" s="9"/>
      <c r="QFS42" s="9"/>
      <c r="QFX42" s="9"/>
      <c r="QGC42" s="9"/>
      <c r="QGH42" s="9"/>
      <c r="QGM42" s="9"/>
      <c r="QGR42" s="9"/>
      <c r="QGW42" s="9"/>
      <c r="QHB42" s="9"/>
      <c r="QHG42" s="9"/>
      <c r="QHL42" s="9"/>
      <c r="QHQ42" s="9"/>
      <c r="QHV42" s="9"/>
      <c r="QIA42" s="9"/>
      <c r="QIF42" s="9"/>
      <c r="QIK42" s="9"/>
      <c r="QIP42" s="9"/>
      <c r="QIU42" s="9"/>
      <c r="QIZ42" s="9"/>
      <c r="QJE42" s="9"/>
      <c r="QJJ42" s="9"/>
      <c r="QJO42" s="9"/>
      <c r="QJT42" s="9"/>
      <c r="QJY42" s="9"/>
      <c r="QKD42" s="9"/>
      <c r="QKI42" s="9"/>
      <c r="QKN42" s="9"/>
      <c r="QKS42" s="9"/>
      <c r="QKX42" s="9"/>
      <c r="QLC42" s="9"/>
      <c r="QLH42" s="9"/>
      <c r="QLM42" s="9"/>
      <c r="QLR42" s="9"/>
      <c r="QLW42" s="9"/>
      <c r="QMB42" s="9"/>
      <c r="QMG42" s="9"/>
      <c r="QML42" s="9"/>
      <c r="QMQ42" s="9"/>
      <c r="QMV42" s="9"/>
      <c r="QNA42" s="9"/>
      <c r="QNF42" s="9"/>
      <c r="QNK42" s="9"/>
      <c r="QNP42" s="9"/>
      <c r="QNU42" s="9"/>
      <c r="QNZ42" s="9"/>
      <c r="QOE42" s="9"/>
      <c r="QOJ42" s="9"/>
      <c r="QOO42" s="9"/>
      <c r="QOT42" s="9"/>
      <c r="QOY42" s="9"/>
      <c r="QPD42" s="9"/>
      <c r="QPI42" s="9"/>
      <c r="QPN42" s="9"/>
      <c r="QPS42" s="9"/>
      <c r="QPX42" s="9"/>
      <c r="QQC42" s="9"/>
      <c r="QQH42" s="9"/>
      <c r="QQM42" s="9"/>
      <c r="QQR42" s="9"/>
      <c r="QQW42" s="9"/>
      <c r="QRB42" s="9"/>
      <c r="QRG42" s="9"/>
      <c r="QRL42" s="9"/>
      <c r="QRQ42" s="9"/>
      <c r="QRV42" s="9"/>
      <c r="QSA42" s="9"/>
      <c r="QSF42" s="9"/>
      <c r="QSK42" s="9"/>
      <c r="QSP42" s="9"/>
      <c r="QSU42" s="9"/>
      <c r="QSZ42" s="9"/>
      <c r="QTE42" s="9"/>
      <c r="QTJ42" s="9"/>
      <c r="QTO42" s="9"/>
      <c r="QTT42" s="9"/>
      <c r="QTY42" s="9"/>
      <c r="QUD42" s="9"/>
      <c r="QUI42" s="9"/>
      <c r="QUN42" s="9"/>
      <c r="QUS42" s="9"/>
      <c r="QUX42" s="9"/>
      <c r="QVC42" s="9"/>
      <c r="QVH42" s="9"/>
      <c r="QVM42" s="9"/>
      <c r="QVR42" s="9"/>
      <c r="QVW42" s="9"/>
      <c r="QWB42" s="9"/>
      <c r="QWG42" s="9"/>
      <c r="QWL42" s="9"/>
      <c r="QWQ42" s="9"/>
      <c r="QWV42" s="9"/>
      <c r="QXA42" s="9"/>
      <c r="QXF42" s="9"/>
      <c r="QXK42" s="9"/>
      <c r="QXP42" s="9"/>
      <c r="QXU42" s="9"/>
      <c r="QXZ42" s="9"/>
      <c r="QYE42" s="9"/>
      <c r="QYJ42" s="9"/>
      <c r="QYO42" s="9"/>
      <c r="QYT42" s="9"/>
      <c r="QYY42" s="9"/>
      <c r="QZD42" s="9"/>
      <c r="QZI42" s="9"/>
      <c r="QZN42" s="9"/>
      <c r="QZS42" s="9"/>
      <c r="QZX42" s="9"/>
      <c r="RAC42" s="9"/>
      <c r="RAH42" s="9"/>
      <c r="RAM42" s="9"/>
      <c r="RAR42" s="9"/>
      <c r="RAW42" s="9"/>
      <c r="RBB42" s="9"/>
      <c r="RBG42" s="9"/>
      <c r="RBL42" s="9"/>
      <c r="RBQ42" s="9"/>
      <c r="RBV42" s="9"/>
      <c r="RCA42" s="9"/>
      <c r="RCF42" s="9"/>
      <c r="RCK42" s="9"/>
      <c r="RCP42" s="9"/>
      <c r="RCU42" s="9"/>
      <c r="RCZ42" s="9"/>
      <c r="RDE42" s="9"/>
      <c r="RDJ42" s="9"/>
      <c r="RDO42" s="9"/>
      <c r="RDT42" s="9"/>
      <c r="RDY42" s="9"/>
      <c r="RED42" s="9"/>
      <c r="REI42" s="9"/>
      <c r="REN42" s="9"/>
      <c r="RES42" s="9"/>
      <c r="REX42" s="9"/>
      <c r="RFC42" s="9"/>
      <c r="RFH42" s="9"/>
      <c r="RFM42" s="9"/>
      <c r="RFR42" s="9"/>
      <c r="RFW42" s="9"/>
      <c r="RGB42" s="9"/>
      <c r="RGG42" s="9"/>
      <c r="RGL42" s="9"/>
      <c r="RGQ42" s="9"/>
      <c r="RGV42" s="9"/>
      <c r="RHA42" s="9"/>
      <c r="RHF42" s="9"/>
      <c r="RHK42" s="9"/>
      <c r="RHP42" s="9"/>
      <c r="RHU42" s="9"/>
      <c r="RHZ42" s="9"/>
      <c r="RIE42" s="9"/>
      <c r="RIJ42" s="9"/>
      <c r="RIO42" s="9"/>
      <c r="RIT42" s="9"/>
      <c r="RIY42" s="9"/>
      <c r="RJD42" s="9"/>
      <c r="RJI42" s="9"/>
      <c r="RJN42" s="9"/>
      <c r="RJS42" s="9"/>
      <c r="RJX42" s="9"/>
      <c r="RKC42" s="9"/>
      <c r="RKH42" s="9"/>
      <c r="RKM42" s="9"/>
      <c r="RKR42" s="9"/>
      <c r="RKW42" s="9"/>
      <c r="RLB42" s="9"/>
      <c r="RLG42" s="9"/>
      <c r="RLL42" s="9"/>
      <c r="RLQ42" s="9"/>
      <c r="RLV42" s="9"/>
      <c r="RMA42" s="9"/>
      <c r="RMF42" s="9"/>
      <c r="RMK42" s="9"/>
      <c r="RMP42" s="9"/>
      <c r="RMU42" s="9"/>
      <c r="RMZ42" s="9"/>
      <c r="RNE42" s="9"/>
      <c r="RNJ42" s="9"/>
      <c r="RNO42" s="9"/>
      <c r="RNT42" s="9"/>
      <c r="RNY42" s="9"/>
      <c r="ROD42" s="9"/>
      <c r="ROI42" s="9"/>
      <c r="RON42" s="9"/>
      <c r="ROS42" s="9"/>
      <c r="ROX42" s="9"/>
      <c r="RPC42" s="9"/>
      <c r="RPH42" s="9"/>
      <c r="RPM42" s="9"/>
      <c r="RPR42" s="9"/>
      <c r="RPW42" s="9"/>
      <c r="RQB42" s="9"/>
      <c r="RQG42" s="9"/>
      <c r="RQL42" s="9"/>
      <c r="RQQ42" s="9"/>
      <c r="RQV42" s="9"/>
      <c r="RRA42" s="9"/>
      <c r="RRF42" s="9"/>
      <c r="RRK42" s="9"/>
      <c r="RRP42" s="9"/>
      <c r="RRU42" s="9"/>
      <c r="RRZ42" s="9"/>
      <c r="RSE42" s="9"/>
      <c r="RSJ42" s="9"/>
      <c r="RSO42" s="9"/>
      <c r="RST42" s="9"/>
      <c r="RSY42" s="9"/>
      <c r="RTD42" s="9"/>
      <c r="RTI42" s="9"/>
      <c r="RTN42" s="9"/>
      <c r="RTS42" s="9"/>
      <c r="RTX42" s="9"/>
      <c r="RUC42" s="9"/>
      <c r="RUH42" s="9"/>
      <c r="RUM42" s="9"/>
      <c r="RUR42" s="9"/>
      <c r="RUW42" s="9"/>
      <c r="RVB42" s="9"/>
      <c r="RVG42" s="9"/>
      <c r="RVL42" s="9"/>
      <c r="RVQ42" s="9"/>
      <c r="RVV42" s="9"/>
      <c r="RWA42" s="9"/>
      <c r="RWF42" s="9"/>
      <c r="RWK42" s="9"/>
      <c r="RWP42" s="9"/>
      <c r="RWU42" s="9"/>
      <c r="RWZ42" s="9"/>
      <c r="RXE42" s="9"/>
      <c r="RXJ42" s="9"/>
      <c r="RXO42" s="9"/>
      <c r="RXT42" s="9"/>
      <c r="RXY42" s="9"/>
      <c r="RYD42" s="9"/>
      <c r="RYI42" s="9"/>
      <c r="RYN42" s="9"/>
      <c r="RYS42" s="9"/>
      <c r="RYX42" s="9"/>
      <c r="RZC42" s="9"/>
      <c r="RZH42" s="9"/>
      <c r="RZM42" s="9"/>
      <c r="RZR42" s="9"/>
      <c r="RZW42" s="9"/>
      <c r="SAB42" s="9"/>
      <c r="SAG42" s="9"/>
      <c r="SAL42" s="9"/>
      <c r="SAQ42" s="9"/>
      <c r="SAV42" s="9"/>
      <c r="SBA42" s="9"/>
      <c r="SBF42" s="9"/>
      <c r="SBK42" s="9"/>
      <c r="SBP42" s="9"/>
      <c r="SBU42" s="9"/>
      <c r="SBZ42" s="9"/>
      <c r="SCE42" s="9"/>
      <c r="SCJ42" s="9"/>
      <c r="SCO42" s="9"/>
      <c r="SCT42" s="9"/>
      <c r="SCY42" s="9"/>
      <c r="SDD42" s="9"/>
      <c r="SDI42" s="9"/>
      <c r="SDN42" s="9"/>
      <c r="SDS42" s="9"/>
      <c r="SDX42" s="9"/>
      <c r="SEC42" s="9"/>
      <c r="SEH42" s="9"/>
      <c r="SEM42" s="9"/>
      <c r="SER42" s="9"/>
      <c r="SEW42" s="9"/>
      <c r="SFB42" s="9"/>
      <c r="SFG42" s="9"/>
      <c r="SFL42" s="9"/>
      <c r="SFQ42" s="9"/>
      <c r="SFV42" s="9"/>
      <c r="SGA42" s="9"/>
      <c r="SGF42" s="9"/>
      <c r="SGK42" s="9"/>
      <c r="SGP42" s="9"/>
      <c r="SGU42" s="9"/>
      <c r="SGZ42" s="9"/>
      <c r="SHE42" s="9"/>
      <c r="SHJ42" s="9"/>
      <c r="SHO42" s="9"/>
      <c r="SHT42" s="9"/>
      <c r="SHY42" s="9"/>
      <c r="SID42" s="9"/>
      <c r="SII42" s="9"/>
      <c r="SIN42" s="9"/>
      <c r="SIS42" s="9"/>
      <c r="SIX42" s="9"/>
      <c r="SJC42" s="9"/>
      <c r="SJH42" s="9"/>
      <c r="SJM42" s="9"/>
      <c r="SJR42" s="9"/>
      <c r="SJW42" s="9"/>
      <c r="SKB42" s="9"/>
      <c r="SKG42" s="9"/>
      <c r="SKL42" s="9"/>
      <c r="SKQ42" s="9"/>
      <c r="SKV42" s="9"/>
      <c r="SLA42" s="9"/>
      <c r="SLF42" s="9"/>
      <c r="SLK42" s="9"/>
      <c r="SLP42" s="9"/>
      <c r="SLU42" s="9"/>
      <c r="SLZ42" s="9"/>
      <c r="SME42" s="9"/>
      <c r="SMJ42" s="9"/>
      <c r="SMO42" s="9"/>
      <c r="SMT42" s="9"/>
      <c r="SMY42" s="9"/>
      <c r="SND42" s="9"/>
      <c r="SNI42" s="9"/>
      <c r="SNN42" s="9"/>
      <c r="SNS42" s="9"/>
      <c r="SNX42" s="9"/>
      <c r="SOC42" s="9"/>
      <c r="SOH42" s="9"/>
      <c r="SOM42" s="9"/>
      <c r="SOR42" s="9"/>
      <c r="SOW42" s="9"/>
      <c r="SPB42" s="9"/>
      <c r="SPG42" s="9"/>
      <c r="SPL42" s="9"/>
      <c r="SPQ42" s="9"/>
      <c r="SPV42" s="9"/>
      <c r="SQA42" s="9"/>
      <c r="SQF42" s="9"/>
      <c r="SQK42" s="9"/>
      <c r="SQP42" s="9"/>
      <c r="SQU42" s="9"/>
      <c r="SQZ42" s="9"/>
      <c r="SRE42" s="9"/>
      <c r="SRJ42" s="9"/>
      <c r="SRO42" s="9"/>
      <c r="SRT42" s="9"/>
      <c r="SRY42" s="9"/>
      <c r="SSD42" s="9"/>
      <c r="SSI42" s="9"/>
      <c r="SSN42" s="9"/>
      <c r="SSS42" s="9"/>
      <c r="SSX42" s="9"/>
      <c r="STC42" s="9"/>
      <c r="STH42" s="9"/>
      <c r="STM42" s="9"/>
      <c r="STR42" s="9"/>
      <c r="STW42" s="9"/>
      <c r="SUB42" s="9"/>
      <c r="SUG42" s="9"/>
      <c r="SUL42" s="9"/>
      <c r="SUQ42" s="9"/>
      <c r="SUV42" s="9"/>
      <c r="SVA42" s="9"/>
      <c r="SVF42" s="9"/>
      <c r="SVK42" s="9"/>
      <c r="SVP42" s="9"/>
      <c r="SVU42" s="9"/>
      <c r="SVZ42" s="9"/>
      <c r="SWE42" s="9"/>
      <c r="SWJ42" s="9"/>
      <c r="SWO42" s="9"/>
      <c r="SWT42" s="9"/>
      <c r="SWY42" s="9"/>
      <c r="SXD42" s="9"/>
      <c r="SXI42" s="9"/>
      <c r="SXN42" s="9"/>
      <c r="SXS42" s="9"/>
      <c r="SXX42" s="9"/>
      <c r="SYC42" s="9"/>
      <c r="SYH42" s="9"/>
      <c r="SYM42" s="9"/>
      <c r="SYR42" s="9"/>
      <c r="SYW42" s="9"/>
      <c r="SZB42" s="9"/>
      <c r="SZG42" s="9"/>
      <c r="SZL42" s="9"/>
      <c r="SZQ42" s="9"/>
      <c r="SZV42" s="9"/>
      <c r="TAA42" s="9"/>
      <c r="TAF42" s="9"/>
      <c r="TAK42" s="9"/>
      <c r="TAP42" s="9"/>
      <c r="TAU42" s="9"/>
      <c r="TAZ42" s="9"/>
      <c r="TBE42" s="9"/>
      <c r="TBJ42" s="9"/>
      <c r="TBO42" s="9"/>
      <c r="TBT42" s="9"/>
      <c r="TBY42" s="9"/>
      <c r="TCD42" s="9"/>
      <c r="TCI42" s="9"/>
      <c r="TCN42" s="9"/>
      <c r="TCS42" s="9"/>
      <c r="TCX42" s="9"/>
      <c r="TDC42" s="9"/>
      <c r="TDH42" s="9"/>
      <c r="TDM42" s="9"/>
      <c r="TDR42" s="9"/>
      <c r="TDW42" s="9"/>
      <c r="TEB42" s="9"/>
      <c r="TEG42" s="9"/>
      <c r="TEL42" s="9"/>
      <c r="TEQ42" s="9"/>
      <c r="TEV42" s="9"/>
      <c r="TFA42" s="9"/>
      <c r="TFF42" s="9"/>
      <c r="TFK42" s="9"/>
      <c r="TFP42" s="9"/>
      <c r="TFU42" s="9"/>
      <c r="TFZ42" s="9"/>
      <c r="TGE42" s="9"/>
      <c r="TGJ42" s="9"/>
      <c r="TGO42" s="9"/>
      <c r="TGT42" s="9"/>
      <c r="TGY42" s="9"/>
      <c r="THD42" s="9"/>
      <c r="THI42" s="9"/>
      <c r="THN42" s="9"/>
      <c r="THS42" s="9"/>
      <c r="THX42" s="9"/>
      <c r="TIC42" s="9"/>
      <c r="TIH42" s="9"/>
      <c r="TIM42" s="9"/>
      <c r="TIR42" s="9"/>
      <c r="TIW42" s="9"/>
      <c r="TJB42" s="9"/>
      <c r="TJG42" s="9"/>
      <c r="TJL42" s="9"/>
      <c r="TJQ42" s="9"/>
      <c r="TJV42" s="9"/>
      <c r="TKA42" s="9"/>
      <c r="TKF42" s="9"/>
      <c r="TKK42" s="9"/>
      <c r="TKP42" s="9"/>
      <c r="TKU42" s="9"/>
      <c r="TKZ42" s="9"/>
      <c r="TLE42" s="9"/>
      <c r="TLJ42" s="9"/>
      <c r="TLO42" s="9"/>
      <c r="TLT42" s="9"/>
      <c r="TLY42" s="9"/>
      <c r="TMD42" s="9"/>
      <c r="TMI42" s="9"/>
      <c r="TMN42" s="9"/>
      <c r="TMS42" s="9"/>
      <c r="TMX42" s="9"/>
      <c r="TNC42" s="9"/>
      <c r="TNH42" s="9"/>
      <c r="TNM42" s="9"/>
      <c r="TNR42" s="9"/>
      <c r="TNW42" s="9"/>
      <c r="TOB42" s="9"/>
      <c r="TOG42" s="9"/>
      <c r="TOL42" s="9"/>
      <c r="TOQ42" s="9"/>
      <c r="TOV42" s="9"/>
      <c r="TPA42" s="9"/>
      <c r="TPF42" s="9"/>
      <c r="TPK42" s="9"/>
      <c r="TPP42" s="9"/>
      <c r="TPU42" s="9"/>
      <c r="TPZ42" s="9"/>
      <c r="TQE42" s="9"/>
      <c r="TQJ42" s="9"/>
      <c r="TQO42" s="9"/>
      <c r="TQT42" s="9"/>
      <c r="TQY42" s="9"/>
      <c r="TRD42" s="9"/>
      <c r="TRI42" s="9"/>
      <c r="TRN42" s="9"/>
      <c r="TRS42" s="9"/>
      <c r="TRX42" s="9"/>
      <c r="TSC42" s="9"/>
      <c r="TSH42" s="9"/>
      <c r="TSM42" s="9"/>
      <c r="TSR42" s="9"/>
      <c r="TSW42" s="9"/>
      <c r="TTB42" s="9"/>
      <c r="TTG42" s="9"/>
      <c r="TTL42" s="9"/>
      <c r="TTQ42" s="9"/>
      <c r="TTV42" s="9"/>
      <c r="TUA42" s="9"/>
      <c r="TUF42" s="9"/>
      <c r="TUK42" s="9"/>
      <c r="TUP42" s="9"/>
      <c r="TUU42" s="9"/>
      <c r="TUZ42" s="9"/>
      <c r="TVE42" s="9"/>
      <c r="TVJ42" s="9"/>
      <c r="TVO42" s="9"/>
      <c r="TVT42" s="9"/>
      <c r="TVY42" s="9"/>
      <c r="TWD42" s="9"/>
      <c r="TWI42" s="9"/>
      <c r="TWN42" s="9"/>
      <c r="TWS42" s="9"/>
      <c r="TWX42" s="9"/>
      <c r="TXC42" s="9"/>
      <c r="TXH42" s="9"/>
      <c r="TXM42" s="9"/>
      <c r="TXR42" s="9"/>
      <c r="TXW42" s="9"/>
      <c r="TYB42" s="9"/>
      <c r="TYG42" s="9"/>
      <c r="TYL42" s="9"/>
      <c r="TYQ42" s="9"/>
      <c r="TYV42" s="9"/>
      <c r="TZA42" s="9"/>
      <c r="TZF42" s="9"/>
      <c r="TZK42" s="9"/>
      <c r="TZP42" s="9"/>
      <c r="TZU42" s="9"/>
      <c r="TZZ42" s="9"/>
      <c r="UAE42" s="9"/>
      <c r="UAJ42" s="9"/>
      <c r="UAO42" s="9"/>
      <c r="UAT42" s="9"/>
      <c r="UAY42" s="9"/>
      <c r="UBD42" s="9"/>
      <c r="UBI42" s="9"/>
      <c r="UBN42" s="9"/>
      <c r="UBS42" s="9"/>
      <c r="UBX42" s="9"/>
      <c r="UCC42" s="9"/>
      <c r="UCH42" s="9"/>
      <c r="UCM42" s="9"/>
      <c r="UCR42" s="9"/>
      <c r="UCW42" s="9"/>
      <c r="UDB42" s="9"/>
      <c r="UDG42" s="9"/>
      <c r="UDL42" s="9"/>
      <c r="UDQ42" s="9"/>
      <c r="UDV42" s="9"/>
      <c r="UEA42" s="9"/>
      <c r="UEF42" s="9"/>
      <c r="UEK42" s="9"/>
      <c r="UEP42" s="9"/>
      <c r="UEU42" s="9"/>
      <c r="UEZ42" s="9"/>
      <c r="UFE42" s="9"/>
      <c r="UFJ42" s="9"/>
      <c r="UFO42" s="9"/>
      <c r="UFT42" s="9"/>
      <c r="UFY42" s="9"/>
      <c r="UGD42" s="9"/>
      <c r="UGI42" s="9"/>
      <c r="UGN42" s="9"/>
      <c r="UGS42" s="9"/>
      <c r="UGX42" s="9"/>
      <c r="UHC42" s="9"/>
      <c r="UHH42" s="9"/>
      <c r="UHM42" s="9"/>
      <c r="UHR42" s="9"/>
      <c r="UHW42" s="9"/>
      <c r="UIB42" s="9"/>
      <c r="UIG42" s="9"/>
      <c r="UIL42" s="9"/>
      <c r="UIQ42" s="9"/>
      <c r="UIV42" s="9"/>
      <c r="UJA42" s="9"/>
      <c r="UJF42" s="9"/>
      <c r="UJK42" s="9"/>
      <c r="UJP42" s="9"/>
      <c r="UJU42" s="9"/>
      <c r="UJZ42" s="9"/>
      <c r="UKE42" s="9"/>
      <c r="UKJ42" s="9"/>
      <c r="UKO42" s="9"/>
      <c r="UKT42" s="9"/>
      <c r="UKY42" s="9"/>
      <c r="ULD42" s="9"/>
      <c r="ULI42" s="9"/>
      <c r="ULN42" s="9"/>
      <c r="ULS42" s="9"/>
      <c r="ULX42" s="9"/>
      <c r="UMC42" s="9"/>
      <c r="UMH42" s="9"/>
      <c r="UMM42" s="9"/>
      <c r="UMR42" s="9"/>
      <c r="UMW42" s="9"/>
      <c r="UNB42" s="9"/>
      <c r="UNG42" s="9"/>
      <c r="UNL42" s="9"/>
      <c r="UNQ42" s="9"/>
      <c r="UNV42" s="9"/>
      <c r="UOA42" s="9"/>
      <c r="UOF42" s="9"/>
      <c r="UOK42" s="9"/>
      <c r="UOP42" s="9"/>
      <c r="UOU42" s="9"/>
      <c r="UOZ42" s="9"/>
      <c r="UPE42" s="9"/>
      <c r="UPJ42" s="9"/>
      <c r="UPO42" s="9"/>
      <c r="UPT42" s="9"/>
      <c r="UPY42" s="9"/>
      <c r="UQD42" s="9"/>
      <c r="UQI42" s="9"/>
      <c r="UQN42" s="9"/>
      <c r="UQS42" s="9"/>
      <c r="UQX42" s="9"/>
      <c r="URC42" s="9"/>
      <c r="URH42" s="9"/>
      <c r="URM42" s="9"/>
      <c r="URR42" s="9"/>
      <c r="URW42" s="9"/>
      <c r="USB42" s="9"/>
      <c r="USG42" s="9"/>
      <c r="USL42" s="9"/>
      <c r="USQ42" s="9"/>
      <c r="USV42" s="9"/>
      <c r="UTA42" s="9"/>
      <c r="UTF42" s="9"/>
      <c r="UTK42" s="9"/>
      <c r="UTP42" s="9"/>
      <c r="UTU42" s="9"/>
      <c r="UTZ42" s="9"/>
      <c r="UUE42" s="9"/>
      <c r="UUJ42" s="9"/>
      <c r="UUO42" s="9"/>
      <c r="UUT42" s="9"/>
      <c r="UUY42" s="9"/>
      <c r="UVD42" s="9"/>
      <c r="UVI42" s="9"/>
      <c r="UVN42" s="9"/>
      <c r="UVS42" s="9"/>
      <c r="UVX42" s="9"/>
      <c r="UWC42" s="9"/>
      <c r="UWH42" s="9"/>
      <c r="UWM42" s="9"/>
      <c r="UWR42" s="9"/>
      <c r="UWW42" s="9"/>
      <c r="UXB42" s="9"/>
      <c r="UXG42" s="9"/>
      <c r="UXL42" s="9"/>
      <c r="UXQ42" s="9"/>
      <c r="UXV42" s="9"/>
      <c r="UYA42" s="9"/>
      <c r="UYF42" s="9"/>
      <c r="UYK42" s="9"/>
      <c r="UYP42" s="9"/>
      <c r="UYU42" s="9"/>
      <c r="UYZ42" s="9"/>
      <c r="UZE42" s="9"/>
      <c r="UZJ42" s="9"/>
      <c r="UZO42" s="9"/>
      <c r="UZT42" s="9"/>
      <c r="UZY42" s="9"/>
      <c r="VAD42" s="9"/>
      <c r="VAI42" s="9"/>
      <c r="VAN42" s="9"/>
      <c r="VAS42" s="9"/>
      <c r="VAX42" s="9"/>
      <c r="VBC42" s="9"/>
      <c r="VBH42" s="9"/>
      <c r="VBM42" s="9"/>
      <c r="VBR42" s="9"/>
      <c r="VBW42" s="9"/>
      <c r="VCB42" s="9"/>
      <c r="VCG42" s="9"/>
      <c r="VCL42" s="9"/>
      <c r="VCQ42" s="9"/>
      <c r="VCV42" s="9"/>
      <c r="VDA42" s="9"/>
      <c r="VDF42" s="9"/>
      <c r="VDK42" s="9"/>
      <c r="VDP42" s="9"/>
      <c r="VDU42" s="9"/>
      <c r="VDZ42" s="9"/>
      <c r="VEE42" s="9"/>
      <c r="VEJ42" s="9"/>
      <c r="VEO42" s="9"/>
      <c r="VET42" s="9"/>
      <c r="VEY42" s="9"/>
      <c r="VFD42" s="9"/>
      <c r="VFI42" s="9"/>
      <c r="VFN42" s="9"/>
      <c r="VFS42" s="9"/>
      <c r="VFX42" s="9"/>
      <c r="VGC42" s="9"/>
      <c r="VGH42" s="9"/>
      <c r="VGM42" s="9"/>
      <c r="VGR42" s="9"/>
      <c r="VGW42" s="9"/>
      <c r="VHB42" s="9"/>
      <c r="VHG42" s="9"/>
      <c r="VHL42" s="9"/>
      <c r="VHQ42" s="9"/>
      <c r="VHV42" s="9"/>
      <c r="VIA42" s="9"/>
      <c r="VIF42" s="9"/>
      <c r="VIK42" s="9"/>
      <c r="VIP42" s="9"/>
      <c r="VIU42" s="9"/>
      <c r="VIZ42" s="9"/>
      <c r="VJE42" s="9"/>
      <c r="VJJ42" s="9"/>
      <c r="VJO42" s="9"/>
      <c r="VJT42" s="9"/>
      <c r="VJY42" s="9"/>
      <c r="VKD42" s="9"/>
      <c r="VKI42" s="9"/>
      <c r="VKN42" s="9"/>
      <c r="VKS42" s="9"/>
      <c r="VKX42" s="9"/>
      <c r="VLC42" s="9"/>
      <c r="VLH42" s="9"/>
      <c r="VLM42" s="9"/>
      <c r="VLR42" s="9"/>
      <c r="VLW42" s="9"/>
      <c r="VMB42" s="9"/>
      <c r="VMG42" s="9"/>
      <c r="VML42" s="9"/>
      <c r="VMQ42" s="9"/>
      <c r="VMV42" s="9"/>
      <c r="VNA42" s="9"/>
      <c r="VNF42" s="9"/>
      <c r="VNK42" s="9"/>
      <c r="VNP42" s="9"/>
      <c r="VNU42" s="9"/>
      <c r="VNZ42" s="9"/>
      <c r="VOE42" s="9"/>
      <c r="VOJ42" s="9"/>
      <c r="VOO42" s="9"/>
      <c r="VOT42" s="9"/>
      <c r="VOY42" s="9"/>
      <c r="VPD42" s="9"/>
      <c r="VPI42" s="9"/>
      <c r="VPN42" s="9"/>
      <c r="VPS42" s="9"/>
      <c r="VPX42" s="9"/>
      <c r="VQC42" s="9"/>
      <c r="VQH42" s="9"/>
      <c r="VQM42" s="9"/>
      <c r="VQR42" s="9"/>
      <c r="VQW42" s="9"/>
      <c r="VRB42" s="9"/>
      <c r="VRG42" s="9"/>
      <c r="VRL42" s="9"/>
      <c r="VRQ42" s="9"/>
      <c r="VRV42" s="9"/>
      <c r="VSA42" s="9"/>
      <c r="VSF42" s="9"/>
      <c r="VSK42" s="9"/>
      <c r="VSP42" s="9"/>
      <c r="VSU42" s="9"/>
      <c r="VSZ42" s="9"/>
      <c r="VTE42" s="9"/>
      <c r="VTJ42" s="9"/>
      <c r="VTO42" s="9"/>
      <c r="VTT42" s="9"/>
      <c r="VTY42" s="9"/>
      <c r="VUD42" s="9"/>
      <c r="VUI42" s="9"/>
      <c r="VUN42" s="9"/>
      <c r="VUS42" s="9"/>
      <c r="VUX42" s="9"/>
      <c r="VVC42" s="9"/>
      <c r="VVH42" s="9"/>
      <c r="VVM42" s="9"/>
      <c r="VVR42" s="9"/>
      <c r="VVW42" s="9"/>
      <c r="VWB42" s="9"/>
      <c r="VWG42" s="9"/>
      <c r="VWL42" s="9"/>
      <c r="VWQ42" s="9"/>
      <c r="VWV42" s="9"/>
      <c r="VXA42" s="9"/>
      <c r="VXF42" s="9"/>
      <c r="VXK42" s="9"/>
      <c r="VXP42" s="9"/>
      <c r="VXU42" s="9"/>
      <c r="VXZ42" s="9"/>
      <c r="VYE42" s="9"/>
      <c r="VYJ42" s="9"/>
      <c r="VYO42" s="9"/>
      <c r="VYT42" s="9"/>
      <c r="VYY42" s="9"/>
      <c r="VZD42" s="9"/>
      <c r="VZI42" s="9"/>
      <c r="VZN42" s="9"/>
      <c r="VZS42" s="9"/>
      <c r="VZX42" s="9"/>
      <c r="WAC42" s="9"/>
      <c r="WAH42" s="9"/>
      <c r="WAM42" s="9"/>
      <c r="WAR42" s="9"/>
      <c r="WAW42" s="9"/>
      <c r="WBB42" s="9"/>
      <c r="WBG42" s="9"/>
      <c r="WBL42" s="9"/>
      <c r="WBQ42" s="9"/>
      <c r="WBV42" s="9"/>
      <c r="WCA42" s="9"/>
      <c r="WCF42" s="9"/>
      <c r="WCK42" s="9"/>
      <c r="WCP42" s="9"/>
      <c r="WCU42" s="9"/>
      <c r="WCZ42" s="9"/>
      <c r="WDE42" s="9"/>
      <c r="WDJ42" s="9"/>
      <c r="WDO42" s="9"/>
      <c r="WDT42" s="9"/>
      <c r="WDY42" s="9"/>
      <c r="WED42" s="9"/>
      <c r="WEI42" s="9"/>
      <c r="WEN42" s="9"/>
      <c r="WES42" s="9"/>
      <c r="WEX42" s="9"/>
      <c r="WFC42" s="9"/>
      <c r="WFH42" s="9"/>
      <c r="WFM42" s="9"/>
      <c r="WFR42" s="9"/>
      <c r="WFW42" s="9"/>
      <c r="WGB42" s="9"/>
      <c r="WGG42" s="9"/>
      <c r="WGL42" s="9"/>
      <c r="WGQ42" s="9"/>
      <c r="WGV42" s="9"/>
      <c r="WHA42" s="9"/>
      <c r="WHF42" s="9"/>
      <c r="WHK42" s="9"/>
      <c r="WHP42" s="9"/>
      <c r="WHU42" s="9"/>
      <c r="WHZ42" s="9"/>
      <c r="WIE42" s="9"/>
      <c r="WIJ42" s="9"/>
      <c r="WIO42" s="9"/>
      <c r="WIT42" s="9"/>
      <c r="WIY42" s="9"/>
      <c r="WJD42" s="9"/>
      <c r="WJI42" s="9"/>
      <c r="WJN42" s="9"/>
      <c r="WJS42" s="9"/>
      <c r="WJX42" s="9"/>
      <c r="WKC42" s="9"/>
      <c r="WKH42" s="9"/>
      <c r="WKM42" s="9"/>
      <c r="WKR42" s="9"/>
      <c r="WKW42" s="9"/>
      <c r="WLB42" s="9"/>
      <c r="WLG42" s="9"/>
      <c r="WLL42" s="9"/>
      <c r="WLQ42" s="9"/>
      <c r="WLV42" s="9"/>
      <c r="WMA42" s="9"/>
      <c r="WMF42" s="9"/>
      <c r="WMK42" s="9"/>
      <c r="WMP42" s="9"/>
      <c r="WMU42" s="9"/>
      <c r="WMZ42" s="9"/>
      <c r="WNE42" s="9"/>
      <c r="WNJ42" s="9"/>
      <c r="WNO42" s="9"/>
      <c r="WNT42" s="9"/>
      <c r="WNY42" s="9"/>
      <c r="WOD42" s="9"/>
      <c r="WOI42" s="9"/>
      <c r="WON42" s="9"/>
      <c r="WOS42" s="9"/>
      <c r="WOX42" s="9"/>
      <c r="WPC42" s="9"/>
      <c r="WPH42" s="9"/>
      <c r="WPM42" s="9"/>
      <c r="WPR42" s="9"/>
      <c r="WPW42" s="9"/>
      <c r="WQB42" s="9"/>
      <c r="WQG42" s="9"/>
      <c r="WQL42" s="9"/>
      <c r="WQQ42" s="9"/>
      <c r="WQV42" s="9"/>
      <c r="WRA42" s="9"/>
      <c r="WRF42" s="9"/>
      <c r="WRK42" s="9"/>
      <c r="WRP42" s="9"/>
      <c r="WRU42" s="9"/>
      <c r="WRZ42" s="9"/>
      <c r="WSE42" s="9"/>
      <c r="WSJ42" s="9"/>
      <c r="WSO42" s="9"/>
      <c r="WST42" s="9"/>
      <c r="WSY42" s="9"/>
      <c r="WTD42" s="9"/>
      <c r="WTI42" s="9"/>
      <c r="WTN42" s="9"/>
      <c r="WTS42" s="9"/>
      <c r="WTX42" s="9"/>
      <c r="WUC42" s="9"/>
      <c r="WUH42" s="9"/>
      <c r="WUM42" s="9"/>
      <c r="WUR42" s="9"/>
      <c r="WUW42" s="9"/>
      <c r="WVB42" s="9"/>
      <c r="WVG42" s="9"/>
      <c r="WVL42" s="9"/>
      <c r="WVQ42" s="9"/>
      <c r="WVV42" s="9"/>
      <c r="WWA42" s="9"/>
      <c r="WWF42" s="9"/>
      <c r="WWK42" s="9"/>
      <c r="WWP42" s="9"/>
      <c r="WWU42" s="9"/>
      <c r="WWZ42" s="9"/>
      <c r="WXE42" s="9"/>
      <c r="WXJ42" s="9"/>
      <c r="WXO42" s="9"/>
      <c r="WXT42" s="9"/>
      <c r="WXY42" s="9"/>
      <c r="WYD42" s="9"/>
      <c r="WYI42" s="9"/>
      <c r="WYN42" s="9"/>
      <c r="WYS42" s="9"/>
      <c r="WYX42" s="9"/>
      <c r="WZC42" s="9"/>
      <c r="WZH42" s="9"/>
      <c r="WZM42" s="9"/>
      <c r="WZR42" s="9"/>
      <c r="WZW42" s="9"/>
      <c r="XAB42" s="9"/>
      <c r="XAG42" s="9"/>
      <c r="XAL42" s="9"/>
      <c r="XAQ42" s="9"/>
      <c r="XAV42" s="9"/>
      <c r="XBA42" s="9"/>
      <c r="XBF42" s="9"/>
      <c r="XBK42" s="9"/>
      <c r="XBP42" s="9"/>
      <c r="XBU42" s="9"/>
      <c r="XBZ42" s="9"/>
      <c r="XCE42" s="9"/>
      <c r="XCJ42" s="9"/>
      <c r="XCO42" s="9"/>
      <c r="XCT42" s="9"/>
      <c r="XCY42" s="9"/>
      <c r="XDD42" s="9"/>
      <c r="XDI42" s="9"/>
      <c r="XDN42" s="9"/>
      <c r="XDS42" s="9"/>
      <c r="XDX42" s="9"/>
      <c r="XEC42" s="9"/>
      <c r="XEH42" s="9"/>
      <c r="XEM42" s="9"/>
      <c r="XER42" s="9"/>
      <c r="XEW42" s="9"/>
    </row>
    <row r="43" spans="1:1022 1027:2047 2052:3072 3077:4092 4097:5117 5122:6142 6147:7167 7172:8192 8197:9212 9217:10237 10242:11262 11267:12287 12292:13312 13317:14332 14337:15357 15362:16377" ht="19.899999999999999" customHeight="1" x14ac:dyDescent="0.25">
      <c r="A43" s="12"/>
      <c r="B43" s="12"/>
      <c r="C43" s="12"/>
      <c r="D43" s="91"/>
      <c r="E43" s="89"/>
      <c r="G43" s="89"/>
      <c r="H43" s="89"/>
      <c r="I43" s="89"/>
    </row>
    <row r="44" spans="1:1022 1027:2047 2052:3072 3077:4092 4097:5117 5122:6142 6147:7167 7172:8192 8197:9212 9217:10237 10242:11262 11267:12287 12292:13312 13317:14332 14337:15357 15362:16377" ht="19.899999999999999" customHeight="1" x14ac:dyDescent="0.25">
      <c r="A44" s="128" t="s">
        <v>665</v>
      </c>
      <c r="B44" s="179"/>
      <c r="C44" s="179"/>
      <c r="D44" s="179"/>
      <c r="E44" s="179"/>
      <c r="G44" s="89"/>
      <c r="H44" s="89"/>
      <c r="I44" s="89"/>
      <c r="K44" s="21"/>
    </row>
    <row r="45" spans="1:1022 1027:2047 2052:3072 3077:4092 4097:5117 5122:6142 6147:7167 7172:8192 8197:9212 9217:10237 10242:11262 11267:12287 12292:13312 13317:14332 14337:15357 15362:16377" ht="19.899999999999999" customHeight="1" x14ac:dyDescent="0.25">
      <c r="A45" s="128" t="s">
        <v>33</v>
      </c>
      <c r="B45" s="179">
        <v>2021</v>
      </c>
      <c r="C45" s="179">
        <v>2020</v>
      </c>
      <c r="D45" s="179">
        <v>2019</v>
      </c>
      <c r="E45" s="179">
        <v>2018</v>
      </c>
      <c r="G45" s="89"/>
      <c r="H45" s="89"/>
      <c r="I45" s="89"/>
      <c r="K45" s="89"/>
    </row>
    <row r="46" spans="1:1022 1027:2047 2052:3072 3077:4092 4097:5117 5122:6142 6147:7167 7172:8192 8197:9212 9217:10237 10242:11262 11267:12287 12292:13312 13317:14332 14337:15357 15362:16377" ht="19.899999999999999" customHeight="1" x14ac:dyDescent="0.25">
      <c r="A46" s="9" t="s">
        <v>100</v>
      </c>
      <c r="B46" s="104">
        <v>0.79800000000000004</v>
      </c>
      <c r="C46" s="104">
        <v>0.79</v>
      </c>
      <c r="D46" s="104">
        <v>0.40500000000000003</v>
      </c>
      <c r="E46" s="104">
        <v>0.50560000000000005</v>
      </c>
      <c r="G46" s="89"/>
      <c r="H46" s="89"/>
      <c r="I46" s="89"/>
    </row>
    <row r="47" spans="1:1022 1027:2047 2052:3072 3077:4092 4097:5117 5122:6142 6147:7167 7172:8192 8197:9212 9217:10237 10242:11262 11267:12287 12292:13312 13317:14332 14337:15357 15362:16377" ht="19.899999999999999" customHeight="1" x14ac:dyDescent="0.25">
      <c r="A47" s="9" t="s">
        <v>85</v>
      </c>
      <c r="B47" s="104">
        <v>0.876</v>
      </c>
      <c r="C47" s="104">
        <v>0.83</v>
      </c>
      <c r="D47" s="104">
        <v>0.78979999999999995</v>
      </c>
      <c r="E47" s="104">
        <v>0.68</v>
      </c>
      <c r="G47" s="89"/>
      <c r="H47" s="89"/>
      <c r="I47" s="89"/>
      <c r="K47" s="75"/>
    </row>
    <row r="48" spans="1:1022 1027:2047 2052:3072 3077:4092 4097:5117 5122:6142 6147:7167 7172:8192 8197:9212 9217:10237 10242:11262 11267:12287 12292:13312 13317:14332 14337:15357 15362:16377" ht="19.899999999999999" customHeight="1" x14ac:dyDescent="0.25">
      <c r="A48" s="9" t="s">
        <v>4</v>
      </c>
      <c r="B48" s="104">
        <v>0.83799999999999997</v>
      </c>
      <c r="C48" s="104">
        <v>0.87</v>
      </c>
      <c r="D48" s="104">
        <v>0.80820000000000003</v>
      </c>
      <c r="E48" s="104">
        <v>0.8407</v>
      </c>
      <c r="G48" s="89"/>
      <c r="H48" s="89"/>
      <c r="I48" s="89"/>
    </row>
    <row r="49" spans="1:1022 1027:2047 2052:3072 3077:4092 4097:5117 5122:6142 6147:7167 7172:8192 8197:9212 9217:10237 10242:11262 11267:12287 12292:13312 13317:14332 14337:15357 15362:16377" ht="19.899999999999999" customHeight="1" x14ac:dyDescent="0.25">
      <c r="A49" s="9" t="s">
        <v>3</v>
      </c>
      <c r="B49" s="104">
        <v>0.372</v>
      </c>
      <c r="C49" s="104">
        <v>0.32</v>
      </c>
      <c r="D49" s="104">
        <v>0.36549999999999999</v>
      </c>
      <c r="E49" s="104">
        <v>0.27710000000000001</v>
      </c>
      <c r="G49" s="89"/>
      <c r="H49" s="89"/>
      <c r="I49" s="89"/>
    </row>
    <row r="50" spans="1:1022 1027:2047 2052:3072 3077:4092 4097:5117 5122:6142 6147:7167 7172:8192 8197:9212 9217:10237 10242:11262 11267:12287 12292:13312 13317:14332 14337:15357 15362:16377" s="89" customFormat="1" ht="19.899999999999999" customHeight="1" thickBot="1" x14ac:dyDescent="0.3">
      <c r="A50" s="189" t="s">
        <v>13</v>
      </c>
      <c r="B50" s="191">
        <v>0.75</v>
      </c>
      <c r="C50" s="332">
        <v>0.71</v>
      </c>
      <c r="D50" s="332">
        <v>0.68010000000000004</v>
      </c>
      <c r="E50" s="332">
        <v>0.66</v>
      </c>
      <c r="F50" s="9"/>
      <c r="L50" s="9"/>
      <c r="Q50" s="9"/>
      <c r="V50" s="9"/>
      <c r="AA50" s="9"/>
      <c r="AF50" s="9"/>
      <c r="AK50" s="9"/>
      <c r="AP50" s="9"/>
      <c r="AU50" s="9"/>
      <c r="AZ50" s="9"/>
      <c r="BE50" s="9"/>
      <c r="BJ50" s="9"/>
      <c r="BO50" s="9"/>
      <c r="BT50" s="9"/>
      <c r="BY50" s="9"/>
      <c r="CD50" s="9"/>
      <c r="CI50" s="9"/>
      <c r="CN50" s="9"/>
      <c r="CS50" s="9"/>
      <c r="CX50" s="9"/>
      <c r="DC50" s="9"/>
      <c r="DH50" s="9"/>
      <c r="DM50" s="9"/>
      <c r="DR50" s="9"/>
      <c r="DW50" s="9"/>
      <c r="EB50" s="9"/>
      <c r="EG50" s="9"/>
      <c r="EL50" s="9"/>
      <c r="EQ50" s="9"/>
      <c r="EV50" s="9"/>
      <c r="FA50" s="9"/>
      <c r="FF50" s="9"/>
      <c r="FK50" s="9"/>
      <c r="FP50" s="9"/>
      <c r="FU50" s="9"/>
      <c r="FZ50" s="9"/>
      <c r="GE50" s="9"/>
      <c r="GJ50" s="9"/>
      <c r="GO50" s="9"/>
      <c r="GT50" s="9"/>
      <c r="GY50" s="9"/>
      <c r="HD50" s="9"/>
      <c r="HI50" s="9"/>
      <c r="HN50" s="9"/>
      <c r="HS50" s="9"/>
      <c r="HX50" s="9"/>
      <c r="IC50" s="9"/>
      <c r="IH50" s="9"/>
      <c r="IM50" s="9"/>
      <c r="IR50" s="9"/>
      <c r="IW50" s="9"/>
      <c r="JB50" s="9"/>
      <c r="JG50" s="9"/>
      <c r="JL50" s="9"/>
      <c r="JQ50" s="9"/>
      <c r="JV50" s="9"/>
      <c r="KA50" s="9"/>
      <c r="KF50" s="9"/>
      <c r="KK50" s="9"/>
      <c r="KP50" s="9"/>
      <c r="KU50" s="9"/>
      <c r="KZ50" s="9"/>
      <c r="LE50" s="9"/>
      <c r="LJ50" s="9"/>
      <c r="LO50" s="9"/>
      <c r="LT50" s="9"/>
      <c r="LY50" s="9"/>
      <c r="MD50" s="9"/>
      <c r="MI50" s="9"/>
      <c r="MN50" s="9"/>
      <c r="MS50" s="9"/>
      <c r="MX50" s="9"/>
      <c r="NC50" s="9"/>
      <c r="NH50" s="9"/>
      <c r="NM50" s="9"/>
      <c r="NR50" s="9"/>
      <c r="NW50" s="9"/>
      <c r="OB50" s="9"/>
      <c r="OG50" s="9"/>
      <c r="OL50" s="9"/>
      <c r="OQ50" s="9"/>
      <c r="OV50" s="9"/>
      <c r="PA50" s="9"/>
      <c r="PF50" s="9"/>
      <c r="PK50" s="9"/>
      <c r="PP50" s="9"/>
      <c r="PU50" s="9"/>
      <c r="PZ50" s="9"/>
      <c r="QE50" s="9"/>
      <c r="QJ50" s="9"/>
      <c r="QO50" s="9"/>
      <c r="QT50" s="9"/>
      <c r="QY50" s="9"/>
      <c r="RD50" s="9"/>
      <c r="RI50" s="9"/>
      <c r="RN50" s="9"/>
      <c r="RS50" s="9"/>
      <c r="RX50" s="9"/>
      <c r="SC50" s="9"/>
      <c r="SH50" s="9"/>
      <c r="SM50" s="9"/>
      <c r="SR50" s="9"/>
      <c r="SW50" s="9"/>
      <c r="TB50" s="9"/>
      <c r="TG50" s="9"/>
      <c r="TL50" s="9"/>
      <c r="TQ50" s="9"/>
      <c r="TV50" s="9"/>
      <c r="UA50" s="9"/>
      <c r="UF50" s="9"/>
      <c r="UK50" s="9"/>
      <c r="UP50" s="9"/>
      <c r="UU50" s="9"/>
      <c r="UZ50" s="9"/>
      <c r="VE50" s="9"/>
      <c r="VJ50" s="9"/>
      <c r="VO50" s="9"/>
      <c r="VT50" s="9"/>
      <c r="VY50" s="9"/>
      <c r="WD50" s="9"/>
      <c r="WI50" s="9"/>
      <c r="WN50" s="9"/>
      <c r="WS50" s="9"/>
      <c r="WX50" s="9"/>
      <c r="XC50" s="9"/>
      <c r="XH50" s="9"/>
      <c r="XM50" s="9"/>
      <c r="XR50" s="9"/>
      <c r="XW50" s="9"/>
      <c r="YB50" s="9"/>
      <c r="YG50" s="9"/>
      <c r="YL50" s="9"/>
      <c r="YQ50" s="9"/>
      <c r="YV50" s="9"/>
      <c r="ZA50" s="9"/>
      <c r="ZF50" s="9"/>
      <c r="ZK50" s="9"/>
      <c r="ZP50" s="9"/>
      <c r="ZU50" s="9"/>
      <c r="ZZ50" s="9"/>
      <c r="AAE50" s="9"/>
      <c r="AAJ50" s="9"/>
      <c r="AAO50" s="9"/>
      <c r="AAT50" s="9"/>
      <c r="AAY50" s="9"/>
      <c r="ABD50" s="9"/>
      <c r="ABI50" s="9"/>
      <c r="ABN50" s="9"/>
      <c r="ABS50" s="9"/>
      <c r="ABX50" s="9"/>
      <c r="ACC50" s="9"/>
      <c r="ACH50" s="9"/>
      <c r="ACM50" s="9"/>
      <c r="ACR50" s="9"/>
      <c r="ACW50" s="9"/>
      <c r="ADB50" s="9"/>
      <c r="ADG50" s="9"/>
      <c r="ADL50" s="9"/>
      <c r="ADQ50" s="9"/>
      <c r="ADV50" s="9"/>
      <c r="AEA50" s="9"/>
      <c r="AEF50" s="9"/>
      <c r="AEK50" s="9"/>
      <c r="AEP50" s="9"/>
      <c r="AEU50" s="9"/>
      <c r="AEZ50" s="9"/>
      <c r="AFE50" s="9"/>
      <c r="AFJ50" s="9"/>
      <c r="AFO50" s="9"/>
      <c r="AFT50" s="9"/>
      <c r="AFY50" s="9"/>
      <c r="AGD50" s="9"/>
      <c r="AGI50" s="9"/>
      <c r="AGN50" s="9"/>
      <c r="AGS50" s="9"/>
      <c r="AGX50" s="9"/>
      <c r="AHC50" s="9"/>
      <c r="AHH50" s="9"/>
      <c r="AHM50" s="9"/>
      <c r="AHR50" s="9"/>
      <c r="AHW50" s="9"/>
      <c r="AIB50" s="9"/>
      <c r="AIG50" s="9"/>
      <c r="AIL50" s="9"/>
      <c r="AIQ50" s="9"/>
      <c r="AIV50" s="9"/>
      <c r="AJA50" s="9"/>
      <c r="AJF50" s="9"/>
      <c r="AJK50" s="9"/>
      <c r="AJP50" s="9"/>
      <c r="AJU50" s="9"/>
      <c r="AJZ50" s="9"/>
      <c r="AKE50" s="9"/>
      <c r="AKJ50" s="9"/>
      <c r="AKO50" s="9"/>
      <c r="AKT50" s="9"/>
      <c r="AKY50" s="9"/>
      <c r="ALD50" s="9"/>
      <c r="ALI50" s="9"/>
      <c r="ALN50" s="9"/>
      <c r="ALS50" s="9"/>
      <c r="ALX50" s="9"/>
      <c r="AMC50" s="9"/>
      <c r="AMH50" s="9"/>
      <c r="AMM50" s="9"/>
      <c r="AMR50" s="9"/>
      <c r="AMW50" s="9"/>
      <c r="ANB50" s="9"/>
      <c r="ANG50" s="9"/>
      <c r="ANL50" s="9"/>
      <c r="ANQ50" s="9"/>
      <c r="ANV50" s="9"/>
      <c r="AOA50" s="9"/>
      <c r="AOF50" s="9"/>
      <c r="AOK50" s="9"/>
      <c r="AOP50" s="9"/>
      <c r="AOU50" s="9"/>
      <c r="AOZ50" s="9"/>
      <c r="APE50" s="9"/>
      <c r="APJ50" s="9"/>
      <c r="APO50" s="9"/>
      <c r="APT50" s="9"/>
      <c r="APY50" s="9"/>
      <c r="AQD50" s="9"/>
      <c r="AQI50" s="9"/>
      <c r="AQN50" s="9"/>
      <c r="AQS50" s="9"/>
      <c r="AQX50" s="9"/>
      <c r="ARC50" s="9"/>
      <c r="ARH50" s="9"/>
      <c r="ARM50" s="9"/>
      <c r="ARR50" s="9"/>
      <c r="ARW50" s="9"/>
      <c r="ASB50" s="9"/>
      <c r="ASG50" s="9"/>
      <c r="ASL50" s="9"/>
      <c r="ASQ50" s="9"/>
      <c r="ASV50" s="9"/>
      <c r="ATA50" s="9"/>
      <c r="ATF50" s="9"/>
      <c r="ATK50" s="9"/>
      <c r="ATP50" s="9"/>
      <c r="ATU50" s="9"/>
      <c r="ATZ50" s="9"/>
      <c r="AUE50" s="9"/>
      <c r="AUJ50" s="9"/>
      <c r="AUO50" s="9"/>
      <c r="AUT50" s="9"/>
      <c r="AUY50" s="9"/>
      <c r="AVD50" s="9"/>
      <c r="AVI50" s="9"/>
      <c r="AVN50" s="9"/>
      <c r="AVS50" s="9"/>
      <c r="AVX50" s="9"/>
      <c r="AWC50" s="9"/>
      <c r="AWH50" s="9"/>
      <c r="AWM50" s="9"/>
      <c r="AWR50" s="9"/>
      <c r="AWW50" s="9"/>
      <c r="AXB50" s="9"/>
      <c r="AXG50" s="9"/>
      <c r="AXL50" s="9"/>
      <c r="AXQ50" s="9"/>
      <c r="AXV50" s="9"/>
      <c r="AYA50" s="9"/>
      <c r="AYF50" s="9"/>
      <c r="AYK50" s="9"/>
      <c r="AYP50" s="9"/>
      <c r="AYU50" s="9"/>
      <c r="AYZ50" s="9"/>
      <c r="AZE50" s="9"/>
      <c r="AZJ50" s="9"/>
      <c r="AZO50" s="9"/>
      <c r="AZT50" s="9"/>
      <c r="AZY50" s="9"/>
      <c r="BAD50" s="9"/>
      <c r="BAI50" s="9"/>
      <c r="BAN50" s="9"/>
      <c r="BAS50" s="9"/>
      <c r="BAX50" s="9"/>
      <c r="BBC50" s="9"/>
      <c r="BBH50" s="9"/>
      <c r="BBM50" s="9"/>
      <c r="BBR50" s="9"/>
      <c r="BBW50" s="9"/>
      <c r="BCB50" s="9"/>
      <c r="BCG50" s="9"/>
      <c r="BCL50" s="9"/>
      <c r="BCQ50" s="9"/>
      <c r="BCV50" s="9"/>
      <c r="BDA50" s="9"/>
      <c r="BDF50" s="9"/>
      <c r="BDK50" s="9"/>
      <c r="BDP50" s="9"/>
      <c r="BDU50" s="9"/>
      <c r="BDZ50" s="9"/>
      <c r="BEE50" s="9"/>
      <c r="BEJ50" s="9"/>
      <c r="BEO50" s="9"/>
      <c r="BET50" s="9"/>
      <c r="BEY50" s="9"/>
      <c r="BFD50" s="9"/>
      <c r="BFI50" s="9"/>
      <c r="BFN50" s="9"/>
      <c r="BFS50" s="9"/>
      <c r="BFX50" s="9"/>
      <c r="BGC50" s="9"/>
      <c r="BGH50" s="9"/>
      <c r="BGM50" s="9"/>
      <c r="BGR50" s="9"/>
      <c r="BGW50" s="9"/>
      <c r="BHB50" s="9"/>
      <c r="BHG50" s="9"/>
      <c r="BHL50" s="9"/>
      <c r="BHQ50" s="9"/>
      <c r="BHV50" s="9"/>
      <c r="BIA50" s="9"/>
      <c r="BIF50" s="9"/>
      <c r="BIK50" s="9"/>
      <c r="BIP50" s="9"/>
      <c r="BIU50" s="9"/>
      <c r="BIZ50" s="9"/>
      <c r="BJE50" s="9"/>
      <c r="BJJ50" s="9"/>
      <c r="BJO50" s="9"/>
      <c r="BJT50" s="9"/>
      <c r="BJY50" s="9"/>
      <c r="BKD50" s="9"/>
      <c r="BKI50" s="9"/>
      <c r="BKN50" s="9"/>
      <c r="BKS50" s="9"/>
      <c r="BKX50" s="9"/>
      <c r="BLC50" s="9"/>
      <c r="BLH50" s="9"/>
      <c r="BLM50" s="9"/>
      <c r="BLR50" s="9"/>
      <c r="BLW50" s="9"/>
      <c r="BMB50" s="9"/>
      <c r="BMG50" s="9"/>
      <c r="BML50" s="9"/>
      <c r="BMQ50" s="9"/>
      <c r="BMV50" s="9"/>
      <c r="BNA50" s="9"/>
      <c r="BNF50" s="9"/>
      <c r="BNK50" s="9"/>
      <c r="BNP50" s="9"/>
      <c r="BNU50" s="9"/>
      <c r="BNZ50" s="9"/>
      <c r="BOE50" s="9"/>
      <c r="BOJ50" s="9"/>
      <c r="BOO50" s="9"/>
      <c r="BOT50" s="9"/>
      <c r="BOY50" s="9"/>
      <c r="BPD50" s="9"/>
      <c r="BPI50" s="9"/>
      <c r="BPN50" s="9"/>
      <c r="BPS50" s="9"/>
      <c r="BPX50" s="9"/>
      <c r="BQC50" s="9"/>
      <c r="BQH50" s="9"/>
      <c r="BQM50" s="9"/>
      <c r="BQR50" s="9"/>
      <c r="BQW50" s="9"/>
      <c r="BRB50" s="9"/>
      <c r="BRG50" s="9"/>
      <c r="BRL50" s="9"/>
      <c r="BRQ50" s="9"/>
      <c r="BRV50" s="9"/>
      <c r="BSA50" s="9"/>
      <c r="BSF50" s="9"/>
      <c r="BSK50" s="9"/>
      <c r="BSP50" s="9"/>
      <c r="BSU50" s="9"/>
      <c r="BSZ50" s="9"/>
      <c r="BTE50" s="9"/>
      <c r="BTJ50" s="9"/>
      <c r="BTO50" s="9"/>
      <c r="BTT50" s="9"/>
      <c r="BTY50" s="9"/>
      <c r="BUD50" s="9"/>
      <c r="BUI50" s="9"/>
      <c r="BUN50" s="9"/>
      <c r="BUS50" s="9"/>
      <c r="BUX50" s="9"/>
      <c r="BVC50" s="9"/>
      <c r="BVH50" s="9"/>
      <c r="BVM50" s="9"/>
      <c r="BVR50" s="9"/>
      <c r="BVW50" s="9"/>
      <c r="BWB50" s="9"/>
      <c r="BWG50" s="9"/>
      <c r="BWL50" s="9"/>
      <c r="BWQ50" s="9"/>
      <c r="BWV50" s="9"/>
      <c r="BXA50" s="9"/>
      <c r="BXF50" s="9"/>
      <c r="BXK50" s="9"/>
      <c r="BXP50" s="9"/>
      <c r="BXU50" s="9"/>
      <c r="BXZ50" s="9"/>
      <c r="BYE50" s="9"/>
      <c r="BYJ50" s="9"/>
      <c r="BYO50" s="9"/>
      <c r="BYT50" s="9"/>
      <c r="BYY50" s="9"/>
      <c r="BZD50" s="9"/>
      <c r="BZI50" s="9"/>
      <c r="BZN50" s="9"/>
      <c r="BZS50" s="9"/>
      <c r="BZX50" s="9"/>
      <c r="CAC50" s="9"/>
      <c r="CAH50" s="9"/>
      <c r="CAM50" s="9"/>
      <c r="CAR50" s="9"/>
      <c r="CAW50" s="9"/>
      <c r="CBB50" s="9"/>
      <c r="CBG50" s="9"/>
      <c r="CBL50" s="9"/>
      <c r="CBQ50" s="9"/>
      <c r="CBV50" s="9"/>
      <c r="CCA50" s="9"/>
      <c r="CCF50" s="9"/>
      <c r="CCK50" s="9"/>
      <c r="CCP50" s="9"/>
      <c r="CCU50" s="9"/>
      <c r="CCZ50" s="9"/>
      <c r="CDE50" s="9"/>
      <c r="CDJ50" s="9"/>
      <c r="CDO50" s="9"/>
      <c r="CDT50" s="9"/>
      <c r="CDY50" s="9"/>
      <c r="CED50" s="9"/>
      <c r="CEI50" s="9"/>
      <c r="CEN50" s="9"/>
      <c r="CES50" s="9"/>
      <c r="CEX50" s="9"/>
      <c r="CFC50" s="9"/>
      <c r="CFH50" s="9"/>
      <c r="CFM50" s="9"/>
      <c r="CFR50" s="9"/>
      <c r="CFW50" s="9"/>
      <c r="CGB50" s="9"/>
      <c r="CGG50" s="9"/>
      <c r="CGL50" s="9"/>
      <c r="CGQ50" s="9"/>
      <c r="CGV50" s="9"/>
      <c r="CHA50" s="9"/>
      <c r="CHF50" s="9"/>
      <c r="CHK50" s="9"/>
      <c r="CHP50" s="9"/>
      <c r="CHU50" s="9"/>
      <c r="CHZ50" s="9"/>
      <c r="CIE50" s="9"/>
      <c r="CIJ50" s="9"/>
      <c r="CIO50" s="9"/>
      <c r="CIT50" s="9"/>
      <c r="CIY50" s="9"/>
      <c r="CJD50" s="9"/>
      <c r="CJI50" s="9"/>
      <c r="CJN50" s="9"/>
      <c r="CJS50" s="9"/>
      <c r="CJX50" s="9"/>
      <c r="CKC50" s="9"/>
      <c r="CKH50" s="9"/>
      <c r="CKM50" s="9"/>
      <c r="CKR50" s="9"/>
      <c r="CKW50" s="9"/>
      <c r="CLB50" s="9"/>
      <c r="CLG50" s="9"/>
      <c r="CLL50" s="9"/>
      <c r="CLQ50" s="9"/>
      <c r="CLV50" s="9"/>
      <c r="CMA50" s="9"/>
      <c r="CMF50" s="9"/>
      <c r="CMK50" s="9"/>
      <c r="CMP50" s="9"/>
      <c r="CMU50" s="9"/>
      <c r="CMZ50" s="9"/>
      <c r="CNE50" s="9"/>
      <c r="CNJ50" s="9"/>
      <c r="CNO50" s="9"/>
      <c r="CNT50" s="9"/>
      <c r="CNY50" s="9"/>
      <c r="COD50" s="9"/>
      <c r="COI50" s="9"/>
      <c r="CON50" s="9"/>
      <c r="COS50" s="9"/>
      <c r="COX50" s="9"/>
      <c r="CPC50" s="9"/>
      <c r="CPH50" s="9"/>
      <c r="CPM50" s="9"/>
      <c r="CPR50" s="9"/>
      <c r="CPW50" s="9"/>
      <c r="CQB50" s="9"/>
      <c r="CQG50" s="9"/>
      <c r="CQL50" s="9"/>
      <c r="CQQ50" s="9"/>
      <c r="CQV50" s="9"/>
      <c r="CRA50" s="9"/>
      <c r="CRF50" s="9"/>
      <c r="CRK50" s="9"/>
      <c r="CRP50" s="9"/>
      <c r="CRU50" s="9"/>
      <c r="CRZ50" s="9"/>
      <c r="CSE50" s="9"/>
      <c r="CSJ50" s="9"/>
      <c r="CSO50" s="9"/>
      <c r="CST50" s="9"/>
      <c r="CSY50" s="9"/>
      <c r="CTD50" s="9"/>
      <c r="CTI50" s="9"/>
      <c r="CTN50" s="9"/>
      <c r="CTS50" s="9"/>
      <c r="CTX50" s="9"/>
      <c r="CUC50" s="9"/>
      <c r="CUH50" s="9"/>
      <c r="CUM50" s="9"/>
      <c r="CUR50" s="9"/>
      <c r="CUW50" s="9"/>
      <c r="CVB50" s="9"/>
      <c r="CVG50" s="9"/>
      <c r="CVL50" s="9"/>
      <c r="CVQ50" s="9"/>
      <c r="CVV50" s="9"/>
      <c r="CWA50" s="9"/>
      <c r="CWF50" s="9"/>
      <c r="CWK50" s="9"/>
      <c r="CWP50" s="9"/>
      <c r="CWU50" s="9"/>
      <c r="CWZ50" s="9"/>
      <c r="CXE50" s="9"/>
      <c r="CXJ50" s="9"/>
      <c r="CXO50" s="9"/>
      <c r="CXT50" s="9"/>
      <c r="CXY50" s="9"/>
      <c r="CYD50" s="9"/>
      <c r="CYI50" s="9"/>
      <c r="CYN50" s="9"/>
      <c r="CYS50" s="9"/>
      <c r="CYX50" s="9"/>
      <c r="CZC50" s="9"/>
      <c r="CZH50" s="9"/>
      <c r="CZM50" s="9"/>
      <c r="CZR50" s="9"/>
      <c r="CZW50" s="9"/>
      <c r="DAB50" s="9"/>
      <c r="DAG50" s="9"/>
      <c r="DAL50" s="9"/>
      <c r="DAQ50" s="9"/>
      <c r="DAV50" s="9"/>
      <c r="DBA50" s="9"/>
      <c r="DBF50" s="9"/>
      <c r="DBK50" s="9"/>
      <c r="DBP50" s="9"/>
      <c r="DBU50" s="9"/>
      <c r="DBZ50" s="9"/>
      <c r="DCE50" s="9"/>
      <c r="DCJ50" s="9"/>
      <c r="DCO50" s="9"/>
      <c r="DCT50" s="9"/>
      <c r="DCY50" s="9"/>
      <c r="DDD50" s="9"/>
      <c r="DDI50" s="9"/>
      <c r="DDN50" s="9"/>
      <c r="DDS50" s="9"/>
      <c r="DDX50" s="9"/>
      <c r="DEC50" s="9"/>
      <c r="DEH50" s="9"/>
      <c r="DEM50" s="9"/>
      <c r="DER50" s="9"/>
      <c r="DEW50" s="9"/>
      <c r="DFB50" s="9"/>
      <c r="DFG50" s="9"/>
      <c r="DFL50" s="9"/>
      <c r="DFQ50" s="9"/>
      <c r="DFV50" s="9"/>
      <c r="DGA50" s="9"/>
      <c r="DGF50" s="9"/>
      <c r="DGK50" s="9"/>
      <c r="DGP50" s="9"/>
      <c r="DGU50" s="9"/>
      <c r="DGZ50" s="9"/>
      <c r="DHE50" s="9"/>
      <c r="DHJ50" s="9"/>
      <c r="DHO50" s="9"/>
      <c r="DHT50" s="9"/>
      <c r="DHY50" s="9"/>
      <c r="DID50" s="9"/>
      <c r="DII50" s="9"/>
      <c r="DIN50" s="9"/>
      <c r="DIS50" s="9"/>
      <c r="DIX50" s="9"/>
      <c r="DJC50" s="9"/>
      <c r="DJH50" s="9"/>
      <c r="DJM50" s="9"/>
      <c r="DJR50" s="9"/>
      <c r="DJW50" s="9"/>
      <c r="DKB50" s="9"/>
      <c r="DKG50" s="9"/>
      <c r="DKL50" s="9"/>
      <c r="DKQ50" s="9"/>
      <c r="DKV50" s="9"/>
      <c r="DLA50" s="9"/>
      <c r="DLF50" s="9"/>
      <c r="DLK50" s="9"/>
      <c r="DLP50" s="9"/>
      <c r="DLU50" s="9"/>
      <c r="DLZ50" s="9"/>
      <c r="DME50" s="9"/>
      <c r="DMJ50" s="9"/>
      <c r="DMO50" s="9"/>
      <c r="DMT50" s="9"/>
      <c r="DMY50" s="9"/>
      <c r="DND50" s="9"/>
      <c r="DNI50" s="9"/>
      <c r="DNN50" s="9"/>
      <c r="DNS50" s="9"/>
      <c r="DNX50" s="9"/>
      <c r="DOC50" s="9"/>
      <c r="DOH50" s="9"/>
      <c r="DOM50" s="9"/>
      <c r="DOR50" s="9"/>
      <c r="DOW50" s="9"/>
      <c r="DPB50" s="9"/>
      <c r="DPG50" s="9"/>
      <c r="DPL50" s="9"/>
      <c r="DPQ50" s="9"/>
      <c r="DPV50" s="9"/>
      <c r="DQA50" s="9"/>
      <c r="DQF50" s="9"/>
      <c r="DQK50" s="9"/>
      <c r="DQP50" s="9"/>
      <c r="DQU50" s="9"/>
      <c r="DQZ50" s="9"/>
      <c r="DRE50" s="9"/>
      <c r="DRJ50" s="9"/>
      <c r="DRO50" s="9"/>
      <c r="DRT50" s="9"/>
      <c r="DRY50" s="9"/>
      <c r="DSD50" s="9"/>
      <c r="DSI50" s="9"/>
      <c r="DSN50" s="9"/>
      <c r="DSS50" s="9"/>
      <c r="DSX50" s="9"/>
      <c r="DTC50" s="9"/>
      <c r="DTH50" s="9"/>
      <c r="DTM50" s="9"/>
      <c r="DTR50" s="9"/>
      <c r="DTW50" s="9"/>
      <c r="DUB50" s="9"/>
      <c r="DUG50" s="9"/>
      <c r="DUL50" s="9"/>
      <c r="DUQ50" s="9"/>
      <c r="DUV50" s="9"/>
      <c r="DVA50" s="9"/>
      <c r="DVF50" s="9"/>
      <c r="DVK50" s="9"/>
      <c r="DVP50" s="9"/>
      <c r="DVU50" s="9"/>
      <c r="DVZ50" s="9"/>
      <c r="DWE50" s="9"/>
      <c r="DWJ50" s="9"/>
      <c r="DWO50" s="9"/>
      <c r="DWT50" s="9"/>
      <c r="DWY50" s="9"/>
      <c r="DXD50" s="9"/>
      <c r="DXI50" s="9"/>
      <c r="DXN50" s="9"/>
      <c r="DXS50" s="9"/>
      <c r="DXX50" s="9"/>
      <c r="DYC50" s="9"/>
      <c r="DYH50" s="9"/>
      <c r="DYM50" s="9"/>
      <c r="DYR50" s="9"/>
      <c r="DYW50" s="9"/>
      <c r="DZB50" s="9"/>
      <c r="DZG50" s="9"/>
      <c r="DZL50" s="9"/>
      <c r="DZQ50" s="9"/>
      <c r="DZV50" s="9"/>
      <c r="EAA50" s="9"/>
      <c r="EAF50" s="9"/>
      <c r="EAK50" s="9"/>
      <c r="EAP50" s="9"/>
      <c r="EAU50" s="9"/>
      <c r="EAZ50" s="9"/>
      <c r="EBE50" s="9"/>
      <c r="EBJ50" s="9"/>
      <c r="EBO50" s="9"/>
      <c r="EBT50" s="9"/>
      <c r="EBY50" s="9"/>
      <c r="ECD50" s="9"/>
      <c r="ECI50" s="9"/>
      <c r="ECN50" s="9"/>
      <c r="ECS50" s="9"/>
      <c r="ECX50" s="9"/>
      <c r="EDC50" s="9"/>
      <c r="EDH50" s="9"/>
      <c r="EDM50" s="9"/>
      <c r="EDR50" s="9"/>
      <c r="EDW50" s="9"/>
      <c r="EEB50" s="9"/>
      <c r="EEG50" s="9"/>
      <c r="EEL50" s="9"/>
      <c r="EEQ50" s="9"/>
      <c r="EEV50" s="9"/>
      <c r="EFA50" s="9"/>
      <c r="EFF50" s="9"/>
      <c r="EFK50" s="9"/>
      <c r="EFP50" s="9"/>
      <c r="EFU50" s="9"/>
      <c r="EFZ50" s="9"/>
      <c r="EGE50" s="9"/>
      <c r="EGJ50" s="9"/>
      <c r="EGO50" s="9"/>
      <c r="EGT50" s="9"/>
      <c r="EGY50" s="9"/>
      <c r="EHD50" s="9"/>
      <c r="EHI50" s="9"/>
      <c r="EHN50" s="9"/>
      <c r="EHS50" s="9"/>
      <c r="EHX50" s="9"/>
      <c r="EIC50" s="9"/>
      <c r="EIH50" s="9"/>
      <c r="EIM50" s="9"/>
      <c r="EIR50" s="9"/>
      <c r="EIW50" s="9"/>
      <c r="EJB50" s="9"/>
      <c r="EJG50" s="9"/>
      <c r="EJL50" s="9"/>
      <c r="EJQ50" s="9"/>
      <c r="EJV50" s="9"/>
      <c r="EKA50" s="9"/>
      <c r="EKF50" s="9"/>
      <c r="EKK50" s="9"/>
      <c r="EKP50" s="9"/>
      <c r="EKU50" s="9"/>
      <c r="EKZ50" s="9"/>
      <c r="ELE50" s="9"/>
      <c r="ELJ50" s="9"/>
      <c r="ELO50" s="9"/>
      <c r="ELT50" s="9"/>
      <c r="ELY50" s="9"/>
      <c r="EMD50" s="9"/>
      <c r="EMI50" s="9"/>
      <c r="EMN50" s="9"/>
      <c r="EMS50" s="9"/>
      <c r="EMX50" s="9"/>
      <c r="ENC50" s="9"/>
      <c r="ENH50" s="9"/>
      <c r="ENM50" s="9"/>
      <c r="ENR50" s="9"/>
      <c r="ENW50" s="9"/>
      <c r="EOB50" s="9"/>
      <c r="EOG50" s="9"/>
      <c r="EOL50" s="9"/>
      <c r="EOQ50" s="9"/>
      <c r="EOV50" s="9"/>
      <c r="EPA50" s="9"/>
      <c r="EPF50" s="9"/>
      <c r="EPK50" s="9"/>
      <c r="EPP50" s="9"/>
      <c r="EPU50" s="9"/>
      <c r="EPZ50" s="9"/>
      <c r="EQE50" s="9"/>
      <c r="EQJ50" s="9"/>
      <c r="EQO50" s="9"/>
      <c r="EQT50" s="9"/>
      <c r="EQY50" s="9"/>
      <c r="ERD50" s="9"/>
      <c r="ERI50" s="9"/>
      <c r="ERN50" s="9"/>
      <c r="ERS50" s="9"/>
      <c r="ERX50" s="9"/>
      <c r="ESC50" s="9"/>
      <c r="ESH50" s="9"/>
      <c r="ESM50" s="9"/>
      <c r="ESR50" s="9"/>
      <c r="ESW50" s="9"/>
      <c r="ETB50" s="9"/>
      <c r="ETG50" s="9"/>
      <c r="ETL50" s="9"/>
      <c r="ETQ50" s="9"/>
      <c r="ETV50" s="9"/>
      <c r="EUA50" s="9"/>
      <c r="EUF50" s="9"/>
      <c r="EUK50" s="9"/>
      <c r="EUP50" s="9"/>
      <c r="EUU50" s="9"/>
      <c r="EUZ50" s="9"/>
      <c r="EVE50" s="9"/>
      <c r="EVJ50" s="9"/>
      <c r="EVO50" s="9"/>
      <c r="EVT50" s="9"/>
      <c r="EVY50" s="9"/>
      <c r="EWD50" s="9"/>
      <c r="EWI50" s="9"/>
      <c r="EWN50" s="9"/>
      <c r="EWS50" s="9"/>
      <c r="EWX50" s="9"/>
      <c r="EXC50" s="9"/>
      <c r="EXH50" s="9"/>
      <c r="EXM50" s="9"/>
      <c r="EXR50" s="9"/>
      <c r="EXW50" s="9"/>
      <c r="EYB50" s="9"/>
      <c r="EYG50" s="9"/>
      <c r="EYL50" s="9"/>
      <c r="EYQ50" s="9"/>
      <c r="EYV50" s="9"/>
      <c r="EZA50" s="9"/>
      <c r="EZF50" s="9"/>
      <c r="EZK50" s="9"/>
      <c r="EZP50" s="9"/>
      <c r="EZU50" s="9"/>
      <c r="EZZ50" s="9"/>
      <c r="FAE50" s="9"/>
      <c r="FAJ50" s="9"/>
      <c r="FAO50" s="9"/>
      <c r="FAT50" s="9"/>
      <c r="FAY50" s="9"/>
      <c r="FBD50" s="9"/>
      <c r="FBI50" s="9"/>
      <c r="FBN50" s="9"/>
      <c r="FBS50" s="9"/>
      <c r="FBX50" s="9"/>
      <c r="FCC50" s="9"/>
      <c r="FCH50" s="9"/>
      <c r="FCM50" s="9"/>
      <c r="FCR50" s="9"/>
      <c r="FCW50" s="9"/>
      <c r="FDB50" s="9"/>
      <c r="FDG50" s="9"/>
      <c r="FDL50" s="9"/>
      <c r="FDQ50" s="9"/>
      <c r="FDV50" s="9"/>
      <c r="FEA50" s="9"/>
      <c r="FEF50" s="9"/>
      <c r="FEK50" s="9"/>
      <c r="FEP50" s="9"/>
      <c r="FEU50" s="9"/>
      <c r="FEZ50" s="9"/>
      <c r="FFE50" s="9"/>
      <c r="FFJ50" s="9"/>
      <c r="FFO50" s="9"/>
      <c r="FFT50" s="9"/>
      <c r="FFY50" s="9"/>
      <c r="FGD50" s="9"/>
      <c r="FGI50" s="9"/>
      <c r="FGN50" s="9"/>
      <c r="FGS50" s="9"/>
      <c r="FGX50" s="9"/>
      <c r="FHC50" s="9"/>
      <c r="FHH50" s="9"/>
      <c r="FHM50" s="9"/>
      <c r="FHR50" s="9"/>
      <c r="FHW50" s="9"/>
      <c r="FIB50" s="9"/>
      <c r="FIG50" s="9"/>
      <c r="FIL50" s="9"/>
      <c r="FIQ50" s="9"/>
      <c r="FIV50" s="9"/>
      <c r="FJA50" s="9"/>
      <c r="FJF50" s="9"/>
      <c r="FJK50" s="9"/>
      <c r="FJP50" s="9"/>
      <c r="FJU50" s="9"/>
      <c r="FJZ50" s="9"/>
      <c r="FKE50" s="9"/>
      <c r="FKJ50" s="9"/>
      <c r="FKO50" s="9"/>
      <c r="FKT50" s="9"/>
      <c r="FKY50" s="9"/>
      <c r="FLD50" s="9"/>
      <c r="FLI50" s="9"/>
      <c r="FLN50" s="9"/>
      <c r="FLS50" s="9"/>
      <c r="FLX50" s="9"/>
      <c r="FMC50" s="9"/>
      <c r="FMH50" s="9"/>
      <c r="FMM50" s="9"/>
      <c r="FMR50" s="9"/>
      <c r="FMW50" s="9"/>
      <c r="FNB50" s="9"/>
      <c r="FNG50" s="9"/>
      <c r="FNL50" s="9"/>
      <c r="FNQ50" s="9"/>
      <c r="FNV50" s="9"/>
      <c r="FOA50" s="9"/>
      <c r="FOF50" s="9"/>
      <c r="FOK50" s="9"/>
      <c r="FOP50" s="9"/>
      <c r="FOU50" s="9"/>
      <c r="FOZ50" s="9"/>
      <c r="FPE50" s="9"/>
      <c r="FPJ50" s="9"/>
      <c r="FPO50" s="9"/>
      <c r="FPT50" s="9"/>
      <c r="FPY50" s="9"/>
      <c r="FQD50" s="9"/>
      <c r="FQI50" s="9"/>
      <c r="FQN50" s="9"/>
      <c r="FQS50" s="9"/>
      <c r="FQX50" s="9"/>
      <c r="FRC50" s="9"/>
      <c r="FRH50" s="9"/>
      <c r="FRM50" s="9"/>
      <c r="FRR50" s="9"/>
      <c r="FRW50" s="9"/>
      <c r="FSB50" s="9"/>
      <c r="FSG50" s="9"/>
      <c r="FSL50" s="9"/>
      <c r="FSQ50" s="9"/>
      <c r="FSV50" s="9"/>
      <c r="FTA50" s="9"/>
      <c r="FTF50" s="9"/>
      <c r="FTK50" s="9"/>
      <c r="FTP50" s="9"/>
      <c r="FTU50" s="9"/>
      <c r="FTZ50" s="9"/>
      <c r="FUE50" s="9"/>
      <c r="FUJ50" s="9"/>
      <c r="FUO50" s="9"/>
      <c r="FUT50" s="9"/>
      <c r="FUY50" s="9"/>
      <c r="FVD50" s="9"/>
      <c r="FVI50" s="9"/>
      <c r="FVN50" s="9"/>
      <c r="FVS50" s="9"/>
      <c r="FVX50" s="9"/>
      <c r="FWC50" s="9"/>
      <c r="FWH50" s="9"/>
      <c r="FWM50" s="9"/>
      <c r="FWR50" s="9"/>
      <c r="FWW50" s="9"/>
      <c r="FXB50" s="9"/>
      <c r="FXG50" s="9"/>
      <c r="FXL50" s="9"/>
      <c r="FXQ50" s="9"/>
      <c r="FXV50" s="9"/>
      <c r="FYA50" s="9"/>
      <c r="FYF50" s="9"/>
      <c r="FYK50" s="9"/>
      <c r="FYP50" s="9"/>
      <c r="FYU50" s="9"/>
      <c r="FYZ50" s="9"/>
      <c r="FZE50" s="9"/>
      <c r="FZJ50" s="9"/>
      <c r="FZO50" s="9"/>
      <c r="FZT50" s="9"/>
      <c r="FZY50" s="9"/>
      <c r="GAD50" s="9"/>
      <c r="GAI50" s="9"/>
      <c r="GAN50" s="9"/>
      <c r="GAS50" s="9"/>
      <c r="GAX50" s="9"/>
      <c r="GBC50" s="9"/>
      <c r="GBH50" s="9"/>
      <c r="GBM50" s="9"/>
      <c r="GBR50" s="9"/>
      <c r="GBW50" s="9"/>
      <c r="GCB50" s="9"/>
      <c r="GCG50" s="9"/>
      <c r="GCL50" s="9"/>
      <c r="GCQ50" s="9"/>
      <c r="GCV50" s="9"/>
      <c r="GDA50" s="9"/>
      <c r="GDF50" s="9"/>
      <c r="GDK50" s="9"/>
      <c r="GDP50" s="9"/>
      <c r="GDU50" s="9"/>
      <c r="GDZ50" s="9"/>
      <c r="GEE50" s="9"/>
      <c r="GEJ50" s="9"/>
      <c r="GEO50" s="9"/>
      <c r="GET50" s="9"/>
      <c r="GEY50" s="9"/>
      <c r="GFD50" s="9"/>
      <c r="GFI50" s="9"/>
      <c r="GFN50" s="9"/>
      <c r="GFS50" s="9"/>
      <c r="GFX50" s="9"/>
      <c r="GGC50" s="9"/>
      <c r="GGH50" s="9"/>
      <c r="GGM50" s="9"/>
      <c r="GGR50" s="9"/>
      <c r="GGW50" s="9"/>
      <c r="GHB50" s="9"/>
      <c r="GHG50" s="9"/>
      <c r="GHL50" s="9"/>
      <c r="GHQ50" s="9"/>
      <c r="GHV50" s="9"/>
      <c r="GIA50" s="9"/>
      <c r="GIF50" s="9"/>
      <c r="GIK50" s="9"/>
      <c r="GIP50" s="9"/>
      <c r="GIU50" s="9"/>
      <c r="GIZ50" s="9"/>
      <c r="GJE50" s="9"/>
      <c r="GJJ50" s="9"/>
      <c r="GJO50" s="9"/>
      <c r="GJT50" s="9"/>
      <c r="GJY50" s="9"/>
      <c r="GKD50" s="9"/>
      <c r="GKI50" s="9"/>
      <c r="GKN50" s="9"/>
      <c r="GKS50" s="9"/>
      <c r="GKX50" s="9"/>
      <c r="GLC50" s="9"/>
      <c r="GLH50" s="9"/>
      <c r="GLM50" s="9"/>
      <c r="GLR50" s="9"/>
      <c r="GLW50" s="9"/>
      <c r="GMB50" s="9"/>
      <c r="GMG50" s="9"/>
      <c r="GML50" s="9"/>
      <c r="GMQ50" s="9"/>
      <c r="GMV50" s="9"/>
      <c r="GNA50" s="9"/>
      <c r="GNF50" s="9"/>
      <c r="GNK50" s="9"/>
      <c r="GNP50" s="9"/>
      <c r="GNU50" s="9"/>
      <c r="GNZ50" s="9"/>
      <c r="GOE50" s="9"/>
      <c r="GOJ50" s="9"/>
      <c r="GOO50" s="9"/>
      <c r="GOT50" s="9"/>
      <c r="GOY50" s="9"/>
      <c r="GPD50" s="9"/>
      <c r="GPI50" s="9"/>
      <c r="GPN50" s="9"/>
      <c r="GPS50" s="9"/>
      <c r="GPX50" s="9"/>
      <c r="GQC50" s="9"/>
      <c r="GQH50" s="9"/>
      <c r="GQM50" s="9"/>
      <c r="GQR50" s="9"/>
      <c r="GQW50" s="9"/>
      <c r="GRB50" s="9"/>
      <c r="GRG50" s="9"/>
      <c r="GRL50" s="9"/>
      <c r="GRQ50" s="9"/>
      <c r="GRV50" s="9"/>
      <c r="GSA50" s="9"/>
      <c r="GSF50" s="9"/>
      <c r="GSK50" s="9"/>
      <c r="GSP50" s="9"/>
      <c r="GSU50" s="9"/>
      <c r="GSZ50" s="9"/>
      <c r="GTE50" s="9"/>
      <c r="GTJ50" s="9"/>
      <c r="GTO50" s="9"/>
      <c r="GTT50" s="9"/>
      <c r="GTY50" s="9"/>
      <c r="GUD50" s="9"/>
      <c r="GUI50" s="9"/>
      <c r="GUN50" s="9"/>
      <c r="GUS50" s="9"/>
      <c r="GUX50" s="9"/>
      <c r="GVC50" s="9"/>
      <c r="GVH50" s="9"/>
      <c r="GVM50" s="9"/>
      <c r="GVR50" s="9"/>
      <c r="GVW50" s="9"/>
      <c r="GWB50" s="9"/>
      <c r="GWG50" s="9"/>
      <c r="GWL50" s="9"/>
      <c r="GWQ50" s="9"/>
      <c r="GWV50" s="9"/>
      <c r="GXA50" s="9"/>
      <c r="GXF50" s="9"/>
      <c r="GXK50" s="9"/>
      <c r="GXP50" s="9"/>
      <c r="GXU50" s="9"/>
      <c r="GXZ50" s="9"/>
      <c r="GYE50" s="9"/>
      <c r="GYJ50" s="9"/>
      <c r="GYO50" s="9"/>
      <c r="GYT50" s="9"/>
      <c r="GYY50" s="9"/>
      <c r="GZD50" s="9"/>
      <c r="GZI50" s="9"/>
      <c r="GZN50" s="9"/>
      <c r="GZS50" s="9"/>
      <c r="GZX50" s="9"/>
      <c r="HAC50" s="9"/>
      <c r="HAH50" s="9"/>
      <c r="HAM50" s="9"/>
      <c r="HAR50" s="9"/>
      <c r="HAW50" s="9"/>
      <c r="HBB50" s="9"/>
      <c r="HBG50" s="9"/>
      <c r="HBL50" s="9"/>
      <c r="HBQ50" s="9"/>
      <c r="HBV50" s="9"/>
      <c r="HCA50" s="9"/>
      <c r="HCF50" s="9"/>
      <c r="HCK50" s="9"/>
      <c r="HCP50" s="9"/>
      <c r="HCU50" s="9"/>
      <c r="HCZ50" s="9"/>
      <c r="HDE50" s="9"/>
      <c r="HDJ50" s="9"/>
      <c r="HDO50" s="9"/>
      <c r="HDT50" s="9"/>
      <c r="HDY50" s="9"/>
      <c r="HED50" s="9"/>
      <c r="HEI50" s="9"/>
      <c r="HEN50" s="9"/>
      <c r="HES50" s="9"/>
      <c r="HEX50" s="9"/>
      <c r="HFC50" s="9"/>
      <c r="HFH50" s="9"/>
      <c r="HFM50" s="9"/>
      <c r="HFR50" s="9"/>
      <c r="HFW50" s="9"/>
      <c r="HGB50" s="9"/>
      <c r="HGG50" s="9"/>
      <c r="HGL50" s="9"/>
      <c r="HGQ50" s="9"/>
      <c r="HGV50" s="9"/>
      <c r="HHA50" s="9"/>
      <c r="HHF50" s="9"/>
      <c r="HHK50" s="9"/>
      <c r="HHP50" s="9"/>
      <c r="HHU50" s="9"/>
      <c r="HHZ50" s="9"/>
      <c r="HIE50" s="9"/>
      <c r="HIJ50" s="9"/>
      <c r="HIO50" s="9"/>
      <c r="HIT50" s="9"/>
      <c r="HIY50" s="9"/>
      <c r="HJD50" s="9"/>
      <c r="HJI50" s="9"/>
      <c r="HJN50" s="9"/>
      <c r="HJS50" s="9"/>
      <c r="HJX50" s="9"/>
      <c r="HKC50" s="9"/>
      <c r="HKH50" s="9"/>
      <c r="HKM50" s="9"/>
      <c r="HKR50" s="9"/>
      <c r="HKW50" s="9"/>
      <c r="HLB50" s="9"/>
      <c r="HLG50" s="9"/>
      <c r="HLL50" s="9"/>
      <c r="HLQ50" s="9"/>
      <c r="HLV50" s="9"/>
      <c r="HMA50" s="9"/>
      <c r="HMF50" s="9"/>
      <c r="HMK50" s="9"/>
      <c r="HMP50" s="9"/>
      <c r="HMU50" s="9"/>
      <c r="HMZ50" s="9"/>
      <c r="HNE50" s="9"/>
      <c r="HNJ50" s="9"/>
      <c r="HNO50" s="9"/>
      <c r="HNT50" s="9"/>
      <c r="HNY50" s="9"/>
      <c r="HOD50" s="9"/>
      <c r="HOI50" s="9"/>
      <c r="HON50" s="9"/>
      <c r="HOS50" s="9"/>
      <c r="HOX50" s="9"/>
      <c r="HPC50" s="9"/>
      <c r="HPH50" s="9"/>
      <c r="HPM50" s="9"/>
      <c r="HPR50" s="9"/>
      <c r="HPW50" s="9"/>
      <c r="HQB50" s="9"/>
      <c r="HQG50" s="9"/>
      <c r="HQL50" s="9"/>
      <c r="HQQ50" s="9"/>
      <c r="HQV50" s="9"/>
      <c r="HRA50" s="9"/>
      <c r="HRF50" s="9"/>
      <c r="HRK50" s="9"/>
      <c r="HRP50" s="9"/>
      <c r="HRU50" s="9"/>
      <c r="HRZ50" s="9"/>
      <c r="HSE50" s="9"/>
      <c r="HSJ50" s="9"/>
      <c r="HSO50" s="9"/>
      <c r="HST50" s="9"/>
      <c r="HSY50" s="9"/>
      <c r="HTD50" s="9"/>
      <c r="HTI50" s="9"/>
      <c r="HTN50" s="9"/>
      <c r="HTS50" s="9"/>
      <c r="HTX50" s="9"/>
      <c r="HUC50" s="9"/>
      <c r="HUH50" s="9"/>
      <c r="HUM50" s="9"/>
      <c r="HUR50" s="9"/>
      <c r="HUW50" s="9"/>
      <c r="HVB50" s="9"/>
      <c r="HVG50" s="9"/>
      <c r="HVL50" s="9"/>
      <c r="HVQ50" s="9"/>
      <c r="HVV50" s="9"/>
      <c r="HWA50" s="9"/>
      <c r="HWF50" s="9"/>
      <c r="HWK50" s="9"/>
      <c r="HWP50" s="9"/>
      <c r="HWU50" s="9"/>
      <c r="HWZ50" s="9"/>
      <c r="HXE50" s="9"/>
      <c r="HXJ50" s="9"/>
      <c r="HXO50" s="9"/>
      <c r="HXT50" s="9"/>
      <c r="HXY50" s="9"/>
      <c r="HYD50" s="9"/>
      <c r="HYI50" s="9"/>
      <c r="HYN50" s="9"/>
      <c r="HYS50" s="9"/>
      <c r="HYX50" s="9"/>
      <c r="HZC50" s="9"/>
      <c r="HZH50" s="9"/>
      <c r="HZM50" s="9"/>
      <c r="HZR50" s="9"/>
      <c r="HZW50" s="9"/>
      <c r="IAB50" s="9"/>
      <c r="IAG50" s="9"/>
      <c r="IAL50" s="9"/>
      <c r="IAQ50" s="9"/>
      <c r="IAV50" s="9"/>
      <c r="IBA50" s="9"/>
      <c r="IBF50" s="9"/>
      <c r="IBK50" s="9"/>
      <c r="IBP50" s="9"/>
      <c r="IBU50" s="9"/>
      <c r="IBZ50" s="9"/>
      <c r="ICE50" s="9"/>
      <c r="ICJ50" s="9"/>
      <c r="ICO50" s="9"/>
      <c r="ICT50" s="9"/>
      <c r="ICY50" s="9"/>
      <c r="IDD50" s="9"/>
      <c r="IDI50" s="9"/>
      <c r="IDN50" s="9"/>
      <c r="IDS50" s="9"/>
      <c r="IDX50" s="9"/>
      <c r="IEC50" s="9"/>
      <c r="IEH50" s="9"/>
      <c r="IEM50" s="9"/>
      <c r="IER50" s="9"/>
      <c r="IEW50" s="9"/>
      <c r="IFB50" s="9"/>
      <c r="IFG50" s="9"/>
      <c r="IFL50" s="9"/>
      <c r="IFQ50" s="9"/>
      <c r="IFV50" s="9"/>
      <c r="IGA50" s="9"/>
      <c r="IGF50" s="9"/>
      <c r="IGK50" s="9"/>
      <c r="IGP50" s="9"/>
      <c r="IGU50" s="9"/>
      <c r="IGZ50" s="9"/>
      <c r="IHE50" s="9"/>
      <c r="IHJ50" s="9"/>
      <c r="IHO50" s="9"/>
      <c r="IHT50" s="9"/>
      <c r="IHY50" s="9"/>
      <c r="IID50" s="9"/>
      <c r="III50" s="9"/>
      <c r="IIN50" s="9"/>
      <c r="IIS50" s="9"/>
      <c r="IIX50" s="9"/>
      <c r="IJC50" s="9"/>
      <c r="IJH50" s="9"/>
      <c r="IJM50" s="9"/>
      <c r="IJR50" s="9"/>
      <c r="IJW50" s="9"/>
      <c r="IKB50" s="9"/>
      <c r="IKG50" s="9"/>
      <c r="IKL50" s="9"/>
      <c r="IKQ50" s="9"/>
      <c r="IKV50" s="9"/>
      <c r="ILA50" s="9"/>
      <c r="ILF50" s="9"/>
      <c r="ILK50" s="9"/>
      <c r="ILP50" s="9"/>
      <c r="ILU50" s="9"/>
      <c r="ILZ50" s="9"/>
      <c r="IME50" s="9"/>
      <c r="IMJ50" s="9"/>
      <c r="IMO50" s="9"/>
      <c r="IMT50" s="9"/>
      <c r="IMY50" s="9"/>
      <c r="IND50" s="9"/>
      <c r="INI50" s="9"/>
      <c r="INN50" s="9"/>
      <c r="INS50" s="9"/>
      <c r="INX50" s="9"/>
      <c r="IOC50" s="9"/>
      <c r="IOH50" s="9"/>
      <c r="IOM50" s="9"/>
      <c r="IOR50" s="9"/>
      <c r="IOW50" s="9"/>
      <c r="IPB50" s="9"/>
      <c r="IPG50" s="9"/>
      <c r="IPL50" s="9"/>
      <c r="IPQ50" s="9"/>
      <c r="IPV50" s="9"/>
      <c r="IQA50" s="9"/>
      <c r="IQF50" s="9"/>
      <c r="IQK50" s="9"/>
      <c r="IQP50" s="9"/>
      <c r="IQU50" s="9"/>
      <c r="IQZ50" s="9"/>
      <c r="IRE50" s="9"/>
      <c r="IRJ50" s="9"/>
      <c r="IRO50" s="9"/>
      <c r="IRT50" s="9"/>
      <c r="IRY50" s="9"/>
      <c r="ISD50" s="9"/>
      <c r="ISI50" s="9"/>
      <c r="ISN50" s="9"/>
      <c r="ISS50" s="9"/>
      <c r="ISX50" s="9"/>
      <c r="ITC50" s="9"/>
      <c r="ITH50" s="9"/>
      <c r="ITM50" s="9"/>
      <c r="ITR50" s="9"/>
      <c r="ITW50" s="9"/>
      <c r="IUB50" s="9"/>
      <c r="IUG50" s="9"/>
      <c r="IUL50" s="9"/>
      <c r="IUQ50" s="9"/>
      <c r="IUV50" s="9"/>
      <c r="IVA50" s="9"/>
      <c r="IVF50" s="9"/>
      <c r="IVK50" s="9"/>
      <c r="IVP50" s="9"/>
      <c r="IVU50" s="9"/>
      <c r="IVZ50" s="9"/>
      <c r="IWE50" s="9"/>
      <c r="IWJ50" s="9"/>
      <c r="IWO50" s="9"/>
      <c r="IWT50" s="9"/>
      <c r="IWY50" s="9"/>
      <c r="IXD50" s="9"/>
      <c r="IXI50" s="9"/>
      <c r="IXN50" s="9"/>
      <c r="IXS50" s="9"/>
      <c r="IXX50" s="9"/>
      <c r="IYC50" s="9"/>
      <c r="IYH50" s="9"/>
      <c r="IYM50" s="9"/>
      <c r="IYR50" s="9"/>
      <c r="IYW50" s="9"/>
      <c r="IZB50" s="9"/>
      <c r="IZG50" s="9"/>
      <c r="IZL50" s="9"/>
      <c r="IZQ50" s="9"/>
      <c r="IZV50" s="9"/>
      <c r="JAA50" s="9"/>
      <c r="JAF50" s="9"/>
      <c r="JAK50" s="9"/>
      <c r="JAP50" s="9"/>
      <c r="JAU50" s="9"/>
      <c r="JAZ50" s="9"/>
      <c r="JBE50" s="9"/>
      <c r="JBJ50" s="9"/>
      <c r="JBO50" s="9"/>
      <c r="JBT50" s="9"/>
      <c r="JBY50" s="9"/>
      <c r="JCD50" s="9"/>
      <c r="JCI50" s="9"/>
      <c r="JCN50" s="9"/>
      <c r="JCS50" s="9"/>
      <c r="JCX50" s="9"/>
      <c r="JDC50" s="9"/>
      <c r="JDH50" s="9"/>
      <c r="JDM50" s="9"/>
      <c r="JDR50" s="9"/>
      <c r="JDW50" s="9"/>
      <c r="JEB50" s="9"/>
      <c r="JEG50" s="9"/>
      <c r="JEL50" s="9"/>
      <c r="JEQ50" s="9"/>
      <c r="JEV50" s="9"/>
      <c r="JFA50" s="9"/>
      <c r="JFF50" s="9"/>
      <c r="JFK50" s="9"/>
      <c r="JFP50" s="9"/>
      <c r="JFU50" s="9"/>
      <c r="JFZ50" s="9"/>
      <c r="JGE50" s="9"/>
      <c r="JGJ50" s="9"/>
      <c r="JGO50" s="9"/>
      <c r="JGT50" s="9"/>
      <c r="JGY50" s="9"/>
      <c r="JHD50" s="9"/>
      <c r="JHI50" s="9"/>
      <c r="JHN50" s="9"/>
      <c r="JHS50" s="9"/>
      <c r="JHX50" s="9"/>
      <c r="JIC50" s="9"/>
      <c r="JIH50" s="9"/>
      <c r="JIM50" s="9"/>
      <c r="JIR50" s="9"/>
      <c r="JIW50" s="9"/>
      <c r="JJB50" s="9"/>
      <c r="JJG50" s="9"/>
      <c r="JJL50" s="9"/>
      <c r="JJQ50" s="9"/>
      <c r="JJV50" s="9"/>
      <c r="JKA50" s="9"/>
      <c r="JKF50" s="9"/>
      <c r="JKK50" s="9"/>
      <c r="JKP50" s="9"/>
      <c r="JKU50" s="9"/>
      <c r="JKZ50" s="9"/>
      <c r="JLE50" s="9"/>
      <c r="JLJ50" s="9"/>
      <c r="JLO50" s="9"/>
      <c r="JLT50" s="9"/>
      <c r="JLY50" s="9"/>
      <c r="JMD50" s="9"/>
      <c r="JMI50" s="9"/>
      <c r="JMN50" s="9"/>
      <c r="JMS50" s="9"/>
      <c r="JMX50" s="9"/>
      <c r="JNC50" s="9"/>
      <c r="JNH50" s="9"/>
      <c r="JNM50" s="9"/>
      <c r="JNR50" s="9"/>
      <c r="JNW50" s="9"/>
      <c r="JOB50" s="9"/>
      <c r="JOG50" s="9"/>
      <c r="JOL50" s="9"/>
      <c r="JOQ50" s="9"/>
      <c r="JOV50" s="9"/>
      <c r="JPA50" s="9"/>
      <c r="JPF50" s="9"/>
      <c r="JPK50" s="9"/>
      <c r="JPP50" s="9"/>
      <c r="JPU50" s="9"/>
      <c r="JPZ50" s="9"/>
      <c r="JQE50" s="9"/>
      <c r="JQJ50" s="9"/>
      <c r="JQO50" s="9"/>
      <c r="JQT50" s="9"/>
      <c r="JQY50" s="9"/>
      <c r="JRD50" s="9"/>
      <c r="JRI50" s="9"/>
      <c r="JRN50" s="9"/>
      <c r="JRS50" s="9"/>
      <c r="JRX50" s="9"/>
      <c r="JSC50" s="9"/>
      <c r="JSH50" s="9"/>
      <c r="JSM50" s="9"/>
      <c r="JSR50" s="9"/>
      <c r="JSW50" s="9"/>
      <c r="JTB50" s="9"/>
      <c r="JTG50" s="9"/>
      <c r="JTL50" s="9"/>
      <c r="JTQ50" s="9"/>
      <c r="JTV50" s="9"/>
      <c r="JUA50" s="9"/>
      <c r="JUF50" s="9"/>
      <c r="JUK50" s="9"/>
      <c r="JUP50" s="9"/>
      <c r="JUU50" s="9"/>
      <c r="JUZ50" s="9"/>
      <c r="JVE50" s="9"/>
      <c r="JVJ50" s="9"/>
      <c r="JVO50" s="9"/>
      <c r="JVT50" s="9"/>
      <c r="JVY50" s="9"/>
      <c r="JWD50" s="9"/>
      <c r="JWI50" s="9"/>
      <c r="JWN50" s="9"/>
      <c r="JWS50" s="9"/>
      <c r="JWX50" s="9"/>
      <c r="JXC50" s="9"/>
      <c r="JXH50" s="9"/>
      <c r="JXM50" s="9"/>
      <c r="JXR50" s="9"/>
      <c r="JXW50" s="9"/>
      <c r="JYB50" s="9"/>
      <c r="JYG50" s="9"/>
      <c r="JYL50" s="9"/>
      <c r="JYQ50" s="9"/>
      <c r="JYV50" s="9"/>
      <c r="JZA50" s="9"/>
      <c r="JZF50" s="9"/>
      <c r="JZK50" s="9"/>
      <c r="JZP50" s="9"/>
      <c r="JZU50" s="9"/>
      <c r="JZZ50" s="9"/>
      <c r="KAE50" s="9"/>
      <c r="KAJ50" s="9"/>
      <c r="KAO50" s="9"/>
      <c r="KAT50" s="9"/>
      <c r="KAY50" s="9"/>
      <c r="KBD50" s="9"/>
      <c r="KBI50" s="9"/>
      <c r="KBN50" s="9"/>
      <c r="KBS50" s="9"/>
      <c r="KBX50" s="9"/>
      <c r="KCC50" s="9"/>
      <c r="KCH50" s="9"/>
      <c r="KCM50" s="9"/>
      <c r="KCR50" s="9"/>
      <c r="KCW50" s="9"/>
      <c r="KDB50" s="9"/>
      <c r="KDG50" s="9"/>
      <c r="KDL50" s="9"/>
      <c r="KDQ50" s="9"/>
      <c r="KDV50" s="9"/>
      <c r="KEA50" s="9"/>
      <c r="KEF50" s="9"/>
      <c r="KEK50" s="9"/>
      <c r="KEP50" s="9"/>
      <c r="KEU50" s="9"/>
      <c r="KEZ50" s="9"/>
      <c r="KFE50" s="9"/>
      <c r="KFJ50" s="9"/>
      <c r="KFO50" s="9"/>
      <c r="KFT50" s="9"/>
      <c r="KFY50" s="9"/>
      <c r="KGD50" s="9"/>
      <c r="KGI50" s="9"/>
      <c r="KGN50" s="9"/>
      <c r="KGS50" s="9"/>
      <c r="KGX50" s="9"/>
      <c r="KHC50" s="9"/>
      <c r="KHH50" s="9"/>
      <c r="KHM50" s="9"/>
      <c r="KHR50" s="9"/>
      <c r="KHW50" s="9"/>
      <c r="KIB50" s="9"/>
      <c r="KIG50" s="9"/>
      <c r="KIL50" s="9"/>
      <c r="KIQ50" s="9"/>
      <c r="KIV50" s="9"/>
      <c r="KJA50" s="9"/>
      <c r="KJF50" s="9"/>
      <c r="KJK50" s="9"/>
      <c r="KJP50" s="9"/>
      <c r="KJU50" s="9"/>
      <c r="KJZ50" s="9"/>
      <c r="KKE50" s="9"/>
      <c r="KKJ50" s="9"/>
      <c r="KKO50" s="9"/>
      <c r="KKT50" s="9"/>
      <c r="KKY50" s="9"/>
      <c r="KLD50" s="9"/>
      <c r="KLI50" s="9"/>
      <c r="KLN50" s="9"/>
      <c r="KLS50" s="9"/>
      <c r="KLX50" s="9"/>
      <c r="KMC50" s="9"/>
      <c r="KMH50" s="9"/>
      <c r="KMM50" s="9"/>
      <c r="KMR50" s="9"/>
      <c r="KMW50" s="9"/>
      <c r="KNB50" s="9"/>
      <c r="KNG50" s="9"/>
      <c r="KNL50" s="9"/>
      <c r="KNQ50" s="9"/>
      <c r="KNV50" s="9"/>
      <c r="KOA50" s="9"/>
      <c r="KOF50" s="9"/>
      <c r="KOK50" s="9"/>
      <c r="KOP50" s="9"/>
      <c r="KOU50" s="9"/>
      <c r="KOZ50" s="9"/>
      <c r="KPE50" s="9"/>
      <c r="KPJ50" s="9"/>
      <c r="KPO50" s="9"/>
      <c r="KPT50" s="9"/>
      <c r="KPY50" s="9"/>
      <c r="KQD50" s="9"/>
      <c r="KQI50" s="9"/>
      <c r="KQN50" s="9"/>
      <c r="KQS50" s="9"/>
      <c r="KQX50" s="9"/>
      <c r="KRC50" s="9"/>
      <c r="KRH50" s="9"/>
      <c r="KRM50" s="9"/>
      <c r="KRR50" s="9"/>
      <c r="KRW50" s="9"/>
      <c r="KSB50" s="9"/>
      <c r="KSG50" s="9"/>
      <c r="KSL50" s="9"/>
      <c r="KSQ50" s="9"/>
      <c r="KSV50" s="9"/>
      <c r="KTA50" s="9"/>
      <c r="KTF50" s="9"/>
      <c r="KTK50" s="9"/>
      <c r="KTP50" s="9"/>
      <c r="KTU50" s="9"/>
      <c r="KTZ50" s="9"/>
      <c r="KUE50" s="9"/>
      <c r="KUJ50" s="9"/>
      <c r="KUO50" s="9"/>
      <c r="KUT50" s="9"/>
      <c r="KUY50" s="9"/>
      <c r="KVD50" s="9"/>
      <c r="KVI50" s="9"/>
      <c r="KVN50" s="9"/>
      <c r="KVS50" s="9"/>
      <c r="KVX50" s="9"/>
      <c r="KWC50" s="9"/>
      <c r="KWH50" s="9"/>
      <c r="KWM50" s="9"/>
      <c r="KWR50" s="9"/>
      <c r="KWW50" s="9"/>
      <c r="KXB50" s="9"/>
      <c r="KXG50" s="9"/>
      <c r="KXL50" s="9"/>
      <c r="KXQ50" s="9"/>
      <c r="KXV50" s="9"/>
      <c r="KYA50" s="9"/>
      <c r="KYF50" s="9"/>
      <c r="KYK50" s="9"/>
      <c r="KYP50" s="9"/>
      <c r="KYU50" s="9"/>
      <c r="KYZ50" s="9"/>
      <c r="KZE50" s="9"/>
      <c r="KZJ50" s="9"/>
      <c r="KZO50" s="9"/>
      <c r="KZT50" s="9"/>
      <c r="KZY50" s="9"/>
      <c r="LAD50" s="9"/>
      <c r="LAI50" s="9"/>
      <c r="LAN50" s="9"/>
      <c r="LAS50" s="9"/>
      <c r="LAX50" s="9"/>
      <c r="LBC50" s="9"/>
      <c r="LBH50" s="9"/>
      <c r="LBM50" s="9"/>
      <c r="LBR50" s="9"/>
      <c r="LBW50" s="9"/>
      <c r="LCB50" s="9"/>
      <c r="LCG50" s="9"/>
      <c r="LCL50" s="9"/>
      <c r="LCQ50" s="9"/>
      <c r="LCV50" s="9"/>
      <c r="LDA50" s="9"/>
      <c r="LDF50" s="9"/>
      <c r="LDK50" s="9"/>
      <c r="LDP50" s="9"/>
      <c r="LDU50" s="9"/>
      <c r="LDZ50" s="9"/>
      <c r="LEE50" s="9"/>
      <c r="LEJ50" s="9"/>
      <c r="LEO50" s="9"/>
      <c r="LET50" s="9"/>
      <c r="LEY50" s="9"/>
      <c r="LFD50" s="9"/>
      <c r="LFI50" s="9"/>
      <c r="LFN50" s="9"/>
      <c r="LFS50" s="9"/>
      <c r="LFX50" s="9"/>
      <c r="LGC50" s="9"/>
      <c r="LGH50" s="9"/>
      <c r="LGM50" s="9"/>
      <c r="LGR50" s="9"/>
      <c r="LGW50" s="9"/>
      <c r="LHB50" s="9"/>
      <c r="LHG50" s="9"/>
      <c r="LHL50" s="9"/>
      <c r="LHQ50" s="9"/>
      <c r="LHV50" s="9"/>
      <c r="LIA50" s="9"/>
      <c r="LIF50" s="9"/>
      <c r="LIK50" s="9"/>
      <c r="LIP50" s="9"/>
      <c r="LIU50" s="9"/>
      <c r="LIZ50" s="9"/>
      <c r="LJE50" s="9"/>
      <c r="LJJ50" s="9"/>
      <c r="LJO50" s="9"/>
      <c r="LJT50" s="9"/>
      <c r="LJY50" s="9"/>
      <c r="LKD50" s="9"/>
      <c r="LKI50" s="9"/>
      <c r="LKN50" s="9"/>
      <c r="LKS50" s="9"/>
      <c r="LKX50" s="9"/>
      <c r="LLC50" s="9"/>
      <c r="LLH50" s="9"/>
      <c r="LLM50" s="9"/>
      <c r="LLR50" s="9"/>
      <c r="LLW50" s="9"/>
      <c r="LMB50" s="9"/>
      <c r="LMG50" s="9"/>
      <c r="LML50" s="9"/>
      <c r="LMQ50" s="9"/>
      <c r="LMV50" s="9"/>
      <c r="LNA50" s="9"/>
      <c r="LNF50" s="9"/>
      <c r="LNK50" s="9"/>
      <c r="LNP50" s="9"/>
      <c r="LNU50" s="9"/>
      <c r="LNZ50" s="9"/>
      <c r="LOE50" s="9"/>
      <c r="LOJ50" s="9"/>
      <c r="LOO50" s="9"/>
      <c r="LOT50" s="9"/>
      <c r="LOY50" s="9"/>
      <c r="LPD50" s="9"/>
      <c r="LPI50" s="9"/>
      <c r="LPN50" s="9"/>
      <c r="LPS50" s="9"/>
      <c r="LPX50" s="9"/>
      <c r="LQC50" s="9"/>
      <c r="LQH50" s="9"/>
      <c r="LQM50" s="9"/>
      <c r="LQR50" s="9"/>
      <c r="LQW50" s="9"/>
      <c r="LRB50" s="9"/>
      <c r="LRG50" s="9"/>
      <c r="LRL50" s="9"/>
      <c r="LRQ50" s="9"/>
      <c r="LRV50" s="9"/>
      <c r="LSA50" s="9"/>
      <c r="LSF50" s="9"/>
      <c r="LSK50" s="9"/>
      <c r="LSP50" s="9"/>
      <c r="LSU50" s="9"/>
      <c r="LSZ50" s="9"/>
      <c r="LTE50" s="9"/>
      <c r="LTJ50" s="9"/>
      <c r="LTO50" s="9"/>
      <c r="LTT50" s="9"/>
      <c r="LTY50" s="9"/>
      <c r="LUD50" s="9"/>
      <c r="LUI50" s="9"/>
      <c r="LUN50" s="9"/>
      <c r="LUS50" s="9"/>
      <c r="LUX50" s="9"/>
      <c r="LVC50" s="9"/>
      <c r="LVH50" s="9"/>
      <c r="LVM50" s="9"/>
      <c r="LVR50" s="9"/>
      <c r="LVW50" s="9"/>
      <c r="LWB50" s="9"/>
      <c r="LWG50" s="9"/>
      <c r="LWL50" s="9"/>
      <c r="LWQ50" s="9"/>
      <c r="LWV50" s="9"/>
      <c r="LXA50" s="9"/>
      <c r="LXF50" s="9"/>
      <c r="LXK50" s="9"/>
      <c r="LXP50" s="9"/>
      <c r="LXU50" s="9"/>
      <c r="LXZ50" s="9"/>
      <c r="LYE50" s="9"/>
      <c r="LYJ50" s="9"/>
      <c r="LYO50" s="9"/>
      <c r="LYT50" s="9"/>
      <c r="LYY50" s="9"/>
      <c r="LZD50" s="9"/>
      <c r="LZI50" s="9"/>
      <c r="LZN50" s="9"/>
      <c r="LZS50" s="9"/>
      <c r="LZX50" s="9"/>
      <c r="MAC50" s="9"/>
      <c r="MAH50" s="9"/>
      <c r="MAM50" s="9"/>
      <c r="MAR50" s="9"/>
      <c r="MAW50" s="9"/>
      <c r="MBB50" s="9"/>
      <c r="MBG50" s="9"/>
      <c r="MBL50" s="9"/>
      <c r="MBQ50" s="9"/>
      <c r="MBV50" s="9"/>
      <c r="MCA50" s="9"/>
      <c r="MCF50" s="9"/>
      <c r="MCK50" s="9"/>
      <c r="MCP50" s="9"/>
      <c r="MCU50" s="9"/>
      <c r="MCZ50" s="9"/>
      <c r="MDE50" s="9"/>
      <c r="MDJ50" s="9"/>
      <c r="MDO50" s="9"/>
      <c r="MDT50" s="9"/>
      <c r="MDY50" s="9"/>
      <c r="MED50" s="9"/>
      <c r="MEI50" s="9"/>
      <c r="MEN50" s="9"/>
      <c r="MES50" s="9"/>
      <c r="MEX50" s="9"/>
      <c r="MFC50" s="9"/>
      <c r="MFH50" s="9"/>
      <c r="MFM50" s="9"/>
      <c r="MFR50" s="9"/>
      <c r="MFW50" s="9"/>
      <c r="MGB50" s="9"/>
      <c r="MGG50" s="9"/>
      <c r="MGL50" s="9"/>
      <c r="MGQ50" s="9"/>
      <c r="MGV50" s="9"/>
      <c r="MHA50" s="9"/>
      <c r="MHF50" s="9"/>
      <c r="MHK50" s="9"/>
      <c r="MHP50" s="9"/>
      <c r="MHU50" s="9"/>
      <c r="MHZ50" s="9"/>
      <c r="MIE50" s="9"/>
      <c r="MIJ50" s="9"/>
      <c r="MIO50" s="9"/>
      <c r="MIT50" s="9"/>
      <c r="MIY50" s="9"/>
      <c r="MJD50" s="9"/>
      <c r="MJI50" s="9"/>
      <c r="MJN50" s="9"/>
      <c r="MJS50" s="9"/>
      <c r="MJX50" s="9"/>
      <c r="MKC50" s="9"/>
      <c r="MKH50" s="9"/>
      <c r="MKM50" s="9"/>
      <c r="MKR50" s="9"/>
      <c r="MKW50" s="9"/>
      <c r="MLB50" s="9"/>
      <c r="MLG50" s="9"/>
      <c r="MLL50" s="9"/>
      <c r="MLQ50" s="9"/>
      <c r="MLV50" s="9"/>
      <c r="MMA50" s="9"/>
      <c r="MMF50" s="9"/>
      <c r="MMK50" s="9"/>
      <c r="MMP50" s="9"/>
      <c r="MMU50" s="9"/>
      <c r="MMZ50" s="9"/>
      <c r="MNE50" s="9"/>
      <c r="MNJ50" s="9"/>
      <c r="MNO50" s="9"/>
      <c r="MNT50" s="9"/>
      <c r="MNY50" s="9"/>
      <c r="MOD50" s="9"/>
      <c r="MOI50" s="9"/>
      <c r="MON50" s="9"/>
      <c r="MOS50" s="9"/>
      <c r="MOX50" s="9"/>
      <c r="MPC50" s="9"/>
      <c r="MPH50" s="9"/>
      <c r="MPM50" s="9"/>
      <c r="MPR50" s="9"/>
      <c r="MPW50" s="9"/>
      <c r="MQB50" s="9"/>
      <c r="MQG50" s="9"/>
      <c r="MQL50" s="9"/>
      <c r="MQQ50" s="9"/>
      <c r="MQV50" s="9"/>
      <c r="MRA50" s="9"/>
      <c r="MRF50" s="9"/>
      <c r="MRK50" s="9"/>
      <c r="MRP50" s="9"/>
      <c r="MRU50" s="9"/>
      <c r="MRZ50" s="9"/>
      <c r="MSE50" s="9"/>
      <c r="MSJ50" s="9"/>
      <c r="MSO50" s="9"/>
      <c r="MST50" s="9"/>
      <c r="MSY50" s="9"/>
      <c r="MTD50" s="9"/>
      <c r="MTI50" s="9"/>
      <c r="MTN50" s="9"/>
      <c r="MTS50" s="9"/>
      <c r="MTX50" s="9"/>
      <c r="MUC50" s="9"/>
      <c r="MUH50" s="9"/>
      <c r="MUM50" s="9"/>
      <c r="MUR50" s="9"/>
      <c r="MUW50" s="9"/>
      <c r="MVB50" s="9"/>
      <c r="MVG50" s="9"/>
      <c r="MVL50" s="9"/>
      <c r="MVQ50" s="9"/>
      <c r="MVV50" s="9"/>
      <c r="MWA50" s="9"/>
      <c r="MWF50" s="9"/>
      <c r="MWK50" s="9"/>
      <c r="MWP50" s="9"/>
      <c r="MWU50" s="9"/>
      <c r="MWZ50" s="9"/>
      <c r="MXE50" s="9"/>
      <c r="MXJ50" s="9"/>
      <c r="MXO50" s="9"/>
      <c r="MXT50" s="9"/>
      <c r="MXY50" s="9"/>
      <c r="MYD50" s="9"/>
      <c r="MYI50" s="9"/>
      <c r="MYN50" s="9"/>
      <c r="MYS50" s="9"/>
      <c r="MYX50" s="9"/>
      <c r="MZC50" s="9"/>
      <c r="MZH50" s="9"/>
      <c r="MZM50" s="9"/>
      <c r="MZR50" s="9"/>
      <c r="MZW50" s="9"/>
      <c r="NAB50" s="9"/>
      <c r="NAG50" s="9"/>
      <c r="NAL50" s="9"/>
      <c r="NAQ50" s="9"/>
      <c r="NAV50" s="9"/>
      <c r="NBA50" s="9"/>
      <c r="NBF50" s="9"/>
      <c r="NBK50" s="9"/>
      <c r="NBP50" s="9"/>
      <c r="NBU50" s="9"/>
      <c r="NBZ50" s="9"/>
      <c r="NCE50" s="9"/>
      <c r="NCJ50" s="9"/>
      <c r="NCO50" s="9"/>
      <c r="NCT50" s="9"/>
      <c r="NCY50" s="9"/>
      <c r="NDD50" s="9"/>
      <c r="NDI50" s="9"/>
      <c r="NDN50" s="9"/>
      <c r="NDS50" s="9"/>
      <c r="NDX50" s="9"/>
      <c r="NEC50" s="9"/>
      <c r="NEH50" s="9"/>
      <c r="NEM50" s="9"/>
      <c r="NER50" s="9"/>
      <c r="NEW50" s="9"/>
      <c r="NFB50" s="9"/>
      <c r="NFG50" s="9"/>
      <c r="NFL50" s="9"/>
      <c r="NFQ50" s="9"/>
      <c r="NFV50" s="9"/>
      <c r="NGA50" s="9"/>
      <c r="NGF50" s="9"/>
      <c r="NGK50" s="9"/>
      <c r="NGP50" s="9"/>
      <c r="NGU50" s="9"/>
      <c r="NGZ50" s="9"/>
      <c r="NHE50" s="9"/>
      <c r="NHJ50" s="9"/>
      <c r="NHO50" s="9"/>
      <c r="NHT50" s="9"/>
      <c r="NHY50" s="9"/>
      <c r="NID50" s="9"/>
      <c r="NII50" s="9"/>
      <c r="NIN50" s="9"/>
      <c r="NIS50" s="9"/>
      <c r="NIX50" s="9"/>
      <c r="NJC50" s="9"/>
      <c r="NJH50" s="9"/>
      <c r="NJM50" s="9"/>
      <c r="NJR50" s="9"/>
      <c r="NJW50" s="9"/>
      <c r="NKB50" s="9"/>
      <c r="NKG50" s="9"/>
      <c r="NKL50" s="9"/>
      <c r="NKQ50" s="9"/>
      <c r="NKV50" s="9"/>
      <c r="NLA50" s="9"/>
      <c r="NLF50" s="9"/>
      <c r="NLK50" s="9"/>
      <c r="NLP50" s="9"/>
      <c r="NLU50" s="9"/>
      <c r="NLZ50" s="9"/>
      <c r="NME50" s="9"/>
      <c r="NMJ50" s="9"/>
      <c r="NMO50" s="9"/>
      <c r="NMT50" s="9"/>
      <c r="NMY50" s="9"/>
      <c r="NND50" s="9"/>
      <c r="NNI50" s="9"/>
      <c r="NNN50" s="9"/>
      <c r="NNS50" s="9"/>
      <c r="NNX50" s="9"/>
      <c r="NOC50" s="9"/>
      <c r="NOH50" s="9"/>
      <c r="NOM50" s="9"/>
      <c r="NOR50" s="9"/>
      <c r="NOW50" s="9"/>
      <c r="NPB50" s="9"/>
      <c r="NPG50" s="9"/>
      <c r="NPL50" s="9"/>
      <c r="NPQ50" s="9"/>
      <c r="NPV50" s="9"/>
      <c r="NQA50" s="9"/>
      <c r="NQF50" s="9"/>
      <c r="NQK50" s="9"/>
      <c r="NQP50" s="9"/>
      <c r="NQU50" s="9"/>
      <c r="NQZ50" s="9"/>
      <c r="NRE50" s="9"/>
      <c r="NRJ50" s="9"/>
      <c r="NRO50" s="9"/>
      <c r="NRT50" s="9"/>
      <c r="NRY50" s="9"/>
      <c r="NSD50" s="9"/>
      <c r="NSI50" s="9"/>
      <c r="NSN50" s="9"/>
      <c r="NSS50" s="9"/>
      <c r="NSX50" s="9"/>
      <c r="NTC50" s="9"/>
      <c r="NTH50" s="9"/>
      <c r="NTM50" s="9"/>
      <c r="NTR50" s="9"/>
      <c r="NTW50" s="9"/>
      <c r="NUB50" s="9"/>
      <c r="NUG50" s="9"/>
      <c r="NUL50" s="9"/>
      <c r="NUQ50" s="9"/>
      <c r="NUV50" s="9"/>
      <c r="NVA50" s="9"/>
      <c r="NVF50" s="9"/>
      <c r="NVK50" s="9"/>
      <c r="NVP50" s="9"/>
      <c r="NVU50" s="9"/>
      <c r="NVZ50" s="9"/>
      <c r="NWE50" s="9"/>
      <c r="NWJ50" s="9"/>
      <c r="NWO50" s="9"/>
      <c r="NWT50" s="9"/>
      <c r="NWY50" s="9"/>
      <c r="NXD50" s="9"/>
      <c r="NXI50" s="9"/>
      <c r="NXN50" s="9"/>
      <c r="NXS50" s="9"/>
      <c r="NXX50" s="9"/>
      <c r="NYC50" s="9"/>
      <c r="NYH50" s="9"/>
      <c r="NYM50" s="9"/>
      <c r="NYR50" s="9"/>
      <c r="NYW50" s="9"/>
      <c r="NZB50" s="9"/>
      <c r="NZG50" s="9"/>
      <c r="NZL50" s="9"/>
      <c r="NZQ50" s="9"/>
      <c r="NZV50" s="9"/>
      <c r="OAA50" s="9"/>
      <c r="OAF50" s="9"/>
      <c r="OAK50" s="9"/>
      <c r="OAP50" s="9"/>
      <c r="OAU50" s="9"/>
      <c r="OAZ50" s="9"/>
      <c r="OBE50" s="9"/>
      <c r="OBJ50" s="9"/>
      <c r="OBO50" s="9"/>
      <c r="OBT50" s="9"/>
      <c r="OBY50" s="9"/>
      <c r="OCD50" s="9"/>
      <c r="OCI50" s="9"/>
      <c r="OCN50" s="9"/>
      <c r="OCS50" s="9"/>
      <c r="OCX50" s="9"/>
      <c r="ODC50" s="9"/>
      <c r="ODH50" s="9"/>
      <c r="ODM50" s="9"/>
      <c r="ODR50" s="9"/>
      <c r="ODW50" s="9"/>
      <c r="OEB50" s="9"/>
      <c r="OEG50" s="9"/>
      <c r="OEL50" s="9"/>
      <c r="OEQ50" s="9"/>
      <c r="OEV50" s="9"/>
      <c r="OFA50" s="9"/>
      <c r="OFF50" s="9"/>
      <c r="OFK50" s="9"/>
      <c r="OFP50" s="9"/>
      <c r="OFU50" s="9"/>
      <c r="OFZ50" s="9"/>
      <c r="OGE50" s="9"/>
      <c r="OGJ50" s="9"/>
      <c r="OGO50" s="9"/>
      <c r="OGT50" s="9"/>
      <c r="OGY50" s="9"/>
      <c r="OHD50" s="9"/>
      <c r="OHI50" s="9"/>
      <c r="OHN50" s="9"/>
      <c r="OHS50" s="9"/>
      <c r="OHX50" s="9"/>
      <c r="OIC50" s="9"/>
      <c r="OIH50" s="9"/>
      <c r="OIM50" s="9"/>
      <c r="OIR50" s="9"/>
      <c r="OIW50" s="9"/>
      <c r="OJB50" s="9"/>
      <c r="OJG50" s="9"/>
      <c r="OJL50" s="9"/>
      <c r="OJQ50" s="9"/>
      <c r="OJV50" s="9"/>
      <c r="OKA50" s="9"/>
      <c r="OKF50" s="9"/>
      <c r="OKK50" s="9"/>
      <c r="OKP50" s="9"/>
      <c r="OKU50" s="9"/>
      <c r="OKZ50" s="9"/>
      <c r="OLE50" s="9"/>
      <c r="OLJ50" s="9"/>
      <c r="OLO50" s="9"/>
      <c r="OLT50" s="9"/>
      <c r="OLY50" s="9"/>
      <c r="OMD50" s="9"/>
      <c r="OMI50" s="9"/>
      <c r="OMN50" s="9"/>
      <c r="OMS50" s="9"/>
      <c r="OMX50" s="9"/>
      <c r="ONC50" s="9"/>
      <c r="ONH50" s="9"/>
      <c r="ONM50" s="9"/>
      <c r="ONR50" s="9"/>
      <c r="ONW50" s="9"/>
      <c r="OOB50" s="9"/>
      <c r="OOG50" s="9"/>
      <c r="OOL50" s="9"/>
      <c r="OOQ50" s="9"/>
      <c r="OOV50" s="9"/>
      <c r="OPA50" s="9"/>
      <c r="OPF50" s="9"/>
      <c r="OPK50" s="9"/>
      <c r="OPP50" s="9"/>
      <c r="OPU50" s="9"/>
      <c r="OPZ50" s="9"/>
      <c r="OQE50" s="9"/>
      <c r="OQJ50" s="9"/>
      <c r="OQO50" s="9"/>
      <c r="OQT50" s="9"/>
      <c r="OQY50" s="9"/>
      <c r="ORD50" s="9"/>
      <c r="ORI50" s="9"/>
      <c r="ORN50" s="9"/>
      <c r="ORS50" s="9"/>
      <c r="ORX50" s="9"/>
      <c r="OSC50" s="9"/>
      <c r="OSH50" s="9"/>
      <c r="OSM50" s="9"/>
      <c r="OSR50" s="9"/>
      <c r="OSW50" s="9"/>
      <c r="OTB50" s="9"/>
      <c r="OTG50" s="9"/>
      <c r="OTL50" s="9"/>
      <c r="OTQ50" s="9"/>
      <c r="OTV50" s="9"/>
      <c r="OUA50" s="9"/>
      <c r="OUF50" s="9"/>
      <c r="OUK50" s="9"/>
      <c r="OUP50" s="9"/>
      <c r="OUU50" s="9"/>
      <c r="OUZ50" s="9"/>
      <c r="OVE50" s="9"/>
      <c r="OVJ50" s="9"/>
      <c r="OVO50" s="9"/>
      <c r="OVT50" s="9"/>
      <c r="OVY50" s="9"/>
      <c r="OWD50" s="9"/>
      <c r="OWI50" s="9"/>
      <c r="OWN50" s="9"/>
      <c r="OWS50" s="9"/>
      <c r="OWX50" s="9"/>
      <c r="OXC50" s="9"/>
      <c r="OXH50" s="9"/>
      <c r="OXM50" s="9"/>
      <c r="OXR50" s="9"/>
      <c r="OXW50" s="9"/>
      <c r="OYB50" s="9"/>
      <c r="OYG50" s="9"/>
      <c r="OYL50" s="9"/>
      <c r="OYQ50" s="9"/>
      <c r="OYV50" s="9"/>
      <c r="OZA50" s="9"/>
      <c r="OZF50" s="9"/>
      <c r="OZK50" s="9"/>
      <c r="OZP50" s="9"/>
      <c r="OZU50" s="9"/>
      <c r="OZZ50" s="9"/>
      <c r="PAE50" s="9"/>
      <c r="PAJ50" s="9"/>
      <c r="PAO50" s="9"/>
      <c r="PAT50" s="9"/>
      <c r="PAY50" s="9"/>
      <c r="PBD50" s="9"/>
      <c r="PBI50" s="9"/>
      <c r="PBN50" s="9"/>
      <c r="PBS50" s="9"/>
      <c r="PBX50" s="9"/>
      <c r="PCC50" s="9"/>
      <c r="PCH50" s="9"/>
      <c r="PCM50" s="9"/>
      <c r="PCR50" s="9"/>
      <c r="PCW50" s="9"/>
      <c r="PDB50" s="9"/>
      <c r="PDG50" s="9"/>
      <c r="PDL50" s="9"/>
      <c r="PDQ50" s="9"/>
      <c r="PDV50" s="9"/>
      <c r="PEA50" s="9"/>
      <c r="PEF50" s="9"/>
      <c r="PEK50" s="9"/>
      <c r="PEP50" s="9"/>
      <c r="PEU50" s="9"/>
      <c r="PEZ50" s="9"/>
      <c r="PFE50" s="9"/>
      <c r="PFJ50" s="9"/>
      <c r="PFO50" s="9"/>
      <c r="PFT50" s="9"/>
      <c r="PFY50" s="9"/>
      <c r="PGD50" s="9"/>
      <c r="PGI50" s="9"/>
      <c r="PGN50" s="9"/>
      <c r="PGS50" s="9"/>
      <c r="PGX50" s="9"/>
      <c r="PHC50" s="9"/>
      <c r="PHH50" s="9"/>
      <c r="PHM50" s="9"/>
      <c r="PHR50" s="9"/>
      <c r="PHW50" s="9"/>
      <c r="PIB50" s="9"/>
      <c r="PIG50" s="9"/>
      <c r="PIL50" s="9"/>
      <c r="PIQ50" s="9"/>
      <c r="PIV50" s="9"/>
      <c r="PJA50" s="9"/>
      <c r="PJF50" s="9"/>
      <c r="PJK50" s="9"/>
      <c r="PJP50" s="9"/>
      <c r="PJU50" s="9"/>
      <c r="PJZ50" s="9"/>
      <c r="PKE50" s="9"/>
      <c r="PKJ50" s="9"/>
      <c r="PKO50" s="9"/>
      <c r="PKT50" s="9"/>
      <c r="PKY50" s="9"/>
      <c r="PLD50" s="9"/>
      <c r="PLI50" s="9"/>
      <c r="PLN50" s="9"/>
      <c r="PLS50" s="9"/>
      <c r="PLX50" s="9"/>
      <c r="PMC50" s="9"/>
      <c r="PMH50" s="9"/>
      <c r="PMM50" s="9"/>
      <c r="PMR50" s="9"/>
      <c r="PMW50" s="9"/>
      <c r="PNB50" s="9"/>
      <c r="PNG50" s="9"/>
      <c r="PNL50" s="9"/>
      <c r="PNQ50" s="9"/>
      <c r="PNV50" s="9"/>
      <c r="POA50" s="9"/>
      <c r="POF50" s="9"/>
      <c r="POK50" s="9"/>
      <c r="POP50" s="9"/>
      <c r="POU50" s="9"/>
      <c r="POZ50" s="9"/>
      <c r="PPE50" s="9"/>
      <c r="PPJ50" s="9"/>
      <c r="PPO50" s="9"/>
      <c r="PPT50" s="9"/>
      <c r="PPY50" s="9"/>
      <c r="PQD50" s="9"/>
      <c r="PQI50" s="9"/>
      <c r="PQN50" s="9"/>
      <c r="PQS50" s="9"/>
      <c r="PQX50" s="9"/>
      <c r="PRC50" s="9"/>
      <c r="PRH50" s="9"/>
      <c r="PRM50" s="9"/>
      <c r="PRR50" s="9"/>
      <c r="PRW50" s="9"/>
      <c r="PSB50" s="9"/>
      <c r="PSG50" s="9"/>
      <c r="PSL50" s="9"/>
      <c r="PSQ50" s="9"/>
      <c r="PSV50" s="9"/>
      <c r="PTA50" s="9"/>
      <c r="PTF50" s="9"/>
      <c r="PTK50" s="9"/>
      <c r="PTP50" s="9"/>
      <c r="PTU50" s="9"/>
      <c r="PTZ50" s="9"/>
      <c r="PUE50" s="9"/>
      <c r="PUJ50" s="9"/>
      <c r="PUO50" s="9"/>
      <c r="PUT50" s="9"/>
      <c r="PUY50" s="9"/>
      <c r="PVD50" s="9"/>
      <c r="PVI50" s="9"/>
      <c r="PVN50" s="9"/>
      <c r="PVS50" s="9"/>
      <c r="PVX50" s="9"/>
      <c r="PWC50" s="9"/>
      <c r="PWH50" s="9"/>
      <c r="PWM50" s="9"/>
      <c r="PWR50" s="9"/>
      <c r="PWW50" s="9"/>
      <c r="PXB50" s="9"/>
      <c r="PXG50" s="9"/>
      <c r="PXL50" s="9"/>
      <c r="PXQ50" s="9"/>
      <c r="PXV50" s="9"/>
      <c r="PYA50" s="9"/>
      <c r="PYF50" s="9"/>
      <c r="PYK50" s="9"/>
      <c r="PYP50" s="9"/>
      <c r="PYU50" s="9"/>
      <c r="PYZ50" s="9"/>
      <c r="PZE50" s="9"/>
      <c r="PZJ50" s="9"/>
      <c r="PZO50" s="9"/>
      <c r="PZT50" s="9"/>
      <c r="PZY50" s="9"/>
      <c r="QAD50" s="9"/>
      <c r="QAI50" s="9"/>
      <c r="QAN50" s="9"/>
      <c r="QAS50" s="9"/>
      <c r="QAX50" s="9"/>
      <c r="QBC50" s="9"/>
      <c r="QBH50" s="9"/>
      <c r="QBM50" s="9"/>
      <c r="QBR50" s="9"/>
      <c r="QBW50" s="9"/>
      <c r="QCB50" s="9"/>
      <c r="QCG50" s="9"/>
      <c r="QCL50" s="9"/>
      <c r="QCQ50" s="9"/>
      <c r="QCV50" s="9"/>
      <c r="QDA50" s="9"/>
      <c r="QDF50" s="9"/>
      <c r="QDK50" s="9"/>
      <c r="QDP50" s="9"/>
      <c r="QDU50" s="9"/>
      <c r="QDZ50" s="9"/>
      <c r="QEE50" s="9"/>
      <c r="QEJ50" s="9"/>
      <c r="QEO50" s="9"/>
      <c r="QET50" s="9"/>
      <c r="QEY50" s="9"/>
      <c r="QFD50" s="9"/>
      <c r="QFI50" s="9"/>
      <c r="QFN50" s="9"/>
      <c r="QFS50" s="9"/>
      <c r="QFX50" s="9"/>
      <c r="QGC50" s="9"/>
      <c r="QGH50" s="9"/>
      <c r="QGM50" s="9"/>
      <c r="QGR50" s="9"/>
      <c r="QGW50" s="9"/>
      <c r="QHB50" s="9"/>
      <c r="QHG50" s="9"/>
      <c r="QHL50" s="9"/>
      <c r="QHQ50" s="9"/>
      <c r="QHV50" s="9"/>
      <c r="QIA50" s="9"/>
      <c r="QIF50" s="9"/>
      <c r="QIK50" s="9"/>
      <c r="QIP50" s="9"/>
      <c r="QIU50" s="9"/>
      <c r="QIZ50" s="9"/>
      <c r="QJE50" s="9"/>
      <c r="QJJ50" s="9"/>
      <c r="QJO50" s="9"/>
      <c r="QJT50" s="9"/>
      <c r="QJY50" s="9"/>
      <c r="QKD50" s="9"/>
      <c r="QKI50" s="9"/>
      <c r="QKN50" s="9"/>
      <c r="QKS50" s="9"/>
      <c r="QKX50" s="9"/>
      <c r="QLC50" s="9"/>
      <c r="QLH50" s="9"/>
      <c r="QLM50" s="9"/>
      <c r="QLR50" s="9"/>
      <c r="QLW50" s="9"/>
      <c r="QMB50" s="9"/>
      <c r="QMG50" s="9"/>
      <c r="QML50" s="9"/>
      <c r="QMQ50" s="9"/>
      <c r="QMV50" s="9"/>
      <c r="QNA50" s="9"/>
      <c r="QNF50" s="9"/>
      <c r="QNK50" s="9"/>
      <c r="QNP50" s="9"/>
      <c r="QNU50" s="9"/>
      <c r="QNZ50" s="9"/>
      <c r="QOE50" s="9"/>
      <c r="QOJ50" s="9"/>
      <c r="QOO50" s="9"/>
      <c r="QOT50" s="9"/>
      <c r="QOY50" s="9"/>
      <c r="QPD50" s="9"/>
      <c r="QPI50" s="9"/>
      <c r="QPN50" s="9"/>
      <c r="QPS50" s="9"/>
      <c r="QPX50" s="9"/>
      <c r="QQC50" s="9"/>
      <c r="QQH50" s="9"/>
      <c r="QQM50" s="9"/>
      <c r="QQR50" s="9"/>
      <c r="QQW50" s="9"/>
      <c r="QRB50" s="9"/>
      <c r="QRG50" s="9"/>
      <c r="QRL50" s="9"/>
      <c r="QRQ50" s="9"/>
      <c r="QRV50" s="9"/>
      <c r="QSA50" s="9"/>
      <c r="QSF50" s="9"/>
      <c r="QSK50" s="9"/>
      <c r="QSP50" s="9"/>
      <c r="QSU50" s="9"/>
      <c r="QSZ50" s="9"/>
      <c r="QTE50" s="9"/>
      <c r="QTJ50" s="9"/>
      <c r="QTO50" s="9"/>
      <c r="QTT50" s="9"/>
      <c r="QTY50" s="9"/>
      <c r="QUD50" s="9"/>
      <c r="QUI50" s="9"/>
      <c r="QUN50" s="9"/>
      <c r="QUS50" s="9"/>
      <c r="QUX50" s="9"/>
      <c r="QVC50" s="9"/>
      <c r="QVH50" s="9"/>
      <c r="QVM50" s="9"/>
      <c r="QVR50" s="9"/>
      <c r="QVW50" s="9"/>
      <c r="QWB50" s="9"/>
      <c r="QWG50" s="9"/>
      <c r="QWL50" s="9"/>
      <c r="QWQ50" s="9"/>
      <c r="QWV50" s="9"/>
      <c r="QXA50" s="9"/>
      <c r="QXF50" s="9"/>
      <c r="QXK50" s="9"/>
      <c r="QXP50" s="9"/>
      <c r="QXU50" s="9"/>
      <c r="QXZ50" s="9"/>
      <c r="QYE50" s="9"/>
      <c r="QYJ50" s="9"/>
      <c r="QYO50" s="9"/>
      <c r="QYT50" s="9"/>
      <c r="QYY50" s="9"/>
      <c r="QZD50" s="9"/>
      <c r="QZI50" s="9"/>
      <c r="QZN50" s="9"/>
      <c r="QZS50" s="9"/>
      <c r="QZX50" s="9"/>
      <c r="RAC50" s="9"/>
      <c r="RAH50" s="9"/>
      <c r="RAM50" s="9"/>
      <c r="RAR50" s="9"/>
      <c r="RAW50" s="9"/>
      <c r="RBB50" s="9"/>
      <c r="RBG50" s="9"/>
      <c r="RBL50" s="9"/>
      <c r="RBQ50" s="9"/>
      <c r="RBV50" s="9"/>
      <c r="RCA50" s="9"/>
      <c r="RCF50" s="9"/>
      <c r="RCK50" s="9"/>
      <c r="RCP50" s="9"/>
      <c r="RCU50" s="9"/>
      <c r="RCZ50" s="9"/>
      <c r="RDE50" s="9"/>
      <c r="RDJ50" s="9"/>
      <c r="RDO50" s="9"/>
      <c r="RDT50" s="9"/>
      <c r="RDY50" s="9"/>
      <c r="RED50" s="9"/>
      <c r="REI50" s="9"/>
      <c r="REN50" s="9"/>
      <c r="RES50" s="9"/>
      <c r="REX50" s="9"/>
      <c r="RFC50" s="9"/>
      <c r="RFH50" s="9"/>
      <c r="RFM50" s="9"/>
      <c r="RFR50" s="9"/>
      <c r="RFW50" s="9"/>
      <c r="RGB50" s="9"/>
      <c r="RGG50" s="9"/>
      <c r="RGL50" s="9"/>
      <c r="RGQ50" s="9"/>
      <c r="RGV50" s="9"/>
      <c r="RHA50" s="9"/>
      <c r="RHF50" s="9"/>
      <c r="RHK50" s="9"/>
      <c r="RHP50" s="9"/>
      <c r="RHU50" s="9"/>
      <c r="RHZ50" s="9"/>
      <c r="RIE50" s="9"/>
      <c r="RIJ50" s="9"/>
      <c r="RIO50" s="9"/>
      <c r="RIT50" s="9"/>
      <c r="RIY50" s="9"/>
      <c r="RJD50" s="9"/>
      <c r="RJI50" s="9"/>
      <c r="RJN50" s="9"/>
      <c r="RJS50" s="9"/>
      <c r="RJX50" s="9"/>
      <c r="RKC50" s="9"/>
      <c r="RKH50" s="9"/>
      <c r="RKM50" s="9"/>
      <c r="RKR50" s="9"/>
      <c r="RKW50" s="9"/>
      <c r="RLB50" s="9"/>
      <c r="RLG50" s="9"/>
      <c r="RLL50" s="9"/>
      <c r="RLQ50" s="9"/>
      <c r="RLV50" s="9"/>
      <c r="RMA50" s="9"/>
      <c r="RMF50" s="9"/>
      <c r="RMK50" s="9"/>
      <c r="RMP50" s="9"/>
      <c r="RMU50" s="9"/>
      <c r="RMZ50" s="9"/>
      <c r="RNE50" s="9"/>
      <c r="RNJ50" s="9"/>
      <c r="RNO50" s="9"/>
      <c r="RNT50" s="9"/>
      <c r="RNY50" s="9"/>
      <c r="ROD50" s="9"/>
      <c r="ROI50" s="9"/>
      <c r="RON50" s="9"/>
      <c r="ROS50" s="9"/>
      <c r="ROX50" s="9"/>
      <c r="RPC50" s="9"/>
      <c r="RPH50" s="9"/>
      <c r="RPM50" s="9"/>
      <c r="RPR50" s="9"/>
      <c r="RPW50" s="9"/>
      <c r="RQB50" s="9"/>
      <c r="RQG50" s="9"/>
      <c r="RQL50" s="9"/>
      <c r="RQQ50" s="9"/>
      <c r="RQV50" s="9"/>
      <c r="RRA50" s="9"/>
      <c r="RRF50" s="9"/>
      <c r="RRK50" s="9"/>
      <c r="RRP50" s="9"/>
      <c r="RRU50" s="9"/>
      <c r="RRZ50" s="9"/>
      <c r="RSE50" s="9"/>
      <c r="RSJ50" s="9"/>
      <c r="RSO50" s="9"/>
      <c r="RST50" s="9"/>
      <c r="RSY50" s="9"/>
      <c r="RTD50" s="9"/>
      <c r="RTI50" s="9"/>
      <c r="RTN50" s="9"/>
      <c r="RTS50" s="9"/>
      <c r="RTX50" s="9"/>
      <c r="RUC50" s="9"/>
      <c r="RUH50" s="9"/>
      <c r="RUM50" s="9"/>
      <c r="RUR50" s="9"/>
      <c r="RUW50" s="9"/>
      <c r="RVB50" s="9"/>
      <c r="RVG50" s="9"/>
      <c r="RVL50" s="9"/>
      <c r="RVQ50" s="9"/>
      <c r="RVV50" s="9"/>
      <c r="RWA50" s="9"/>
      <c r="RWF50" s="9"/>
      <c r="RWK50" s="9"/>
      <c r="RWP50" s="9"/>
      <c r="RWU50" s="9"/>
      <c r="RWZ50" s="9"/>
      <c r="RXE50" s="9"/>
      <c r="RXJ50" s="9"/>
      <c r="RXO50" s="9"/>
      <c r="RXT50" s="9"/>
      <c r="RXY50" s="9"/>
      <c r="RYD50" s="9"/>
      <c r="RYI50" s="9"/>
      <c r="RYN50" s="9"/>
      <c r="RYS50" s="9"/>
      <c r="RYX50" s="9"/>
      <c r="RZC50" s="9"/>
      <c r="RZH50" s="9"/>
      <c r="RZM50" s="9"/>
      <c r="RZR50" s="9"/>
      <c r="RZW50" s="9"/>
      <c r="SAB50" s="9"/>
      <c r="SAG50" s="9"/>
      <c r="SAL50" s="9"/>
      <c r="SAQ50" s="9"/>
      <c r="SAV50" s="9"/>
      <c r="SBA50" s="9"/>
      <c r="SBF50" s="9"/>
      <c r="SBK50" s="9"/>
      <c r="SBP50" s="9"/>
      <c r="SBU50" s="9"/>
      <c r="SBZ50" s="9"/>
      <c r="SCE50" s="9"/>
      <c r="SCJ50" s="9"/>
      <c r="SCO50" s="9"/>
      <c r="SCT50" s="9"/>
      <c r="SCY50" s="9"/>
      <c r="SDD50" s="9"/>
      <c r="SDI50" s="9"/>
      <c r="SDN50" s="9"/>
      <c r="SDS50" s="9"/>
      <c r="SDX50" s="9"/>
      <c r="SEC50" s="9"/>
      <c r="SEH50" s="9"/>
      <c r="SEM50" s="9"/>
      <c r="SER50" s="9"/>
      <c r="SEW50" s="9"/>
      <c r="SFB50" s="9"/>
      <c r="SFG50" s="9"/>
      <c r="SFL50" s="9"/>
      <c r="SFQ50" s="9"/>
      <c r="SFV50" s="9"/>
      <c r="SGA50" s="9"/>
      <c r="SGF50" s="9"/>
      <c r="SGK50" s="9"/>
      <c r="SGP50" s="9"/>
      <c r="SGU50" s="9"/>
      <c r="SGZ50" s="9"/>
      <c r="SHE50" s="9"/>
      <c r="SHJ50" s="9"/>
      <c r="SHO50" s="9"/>
      <c r="SHT50" s="9"/>
      <c r="SHY50" s="9"/>
      <c r="SID50" s="9"/>
      <c r="SII50" s="9"/>
      <c r="SIN50" s="9"/>
      <c r="SIS50" s="9"/>
      <c r="SIX50" s="9"/>
      <c r="SJC50" s="9"/>
      <c r="SJH50" s="9"/>
      <c r="SJM50" s="9"/>
      <c r="SJR50" s="9"/>
      <c r="SJW50" s="9"/>
      <c r="SKB50" s="9"/>
      <c r="SKG50" s="9"/>
      <c r="SKL50" s="9"/>
      <c r="SKQ50" s="9"/>
      <c r="SKV50" s="9"/>
      <c r="SLA50" s="9"/>
      <c r="SLF50" s="9"/>
      <c r="SLK50" s="9"/>
      <c r="SLP50" s="9"/>
      <c r="SLU50" s="9"/>
      <c r="SLZ50" s="9"/>
      <c r="SME50" s="9"/>
      <c r="SMJ50" s="9"/>
      <c r="SMO50" s="9"/>
      <c r="SMT50" s="9"/>
      <c r="SMY50" s="9"/>
      <c r="SND50" s="9"/>
      <c r="SNI50" s="9"/>
      <c r="SNN50" s="9"/>
      <c r="SNS50" s="9"/>
      <c r="SNX50" s="9"/>
      <c r="SOC50" s="9"/>
      <c r="SOH50" s="9"/>
      <c r="SOM50" s="9"/>
      <c r="SOR50" s="9"/>
      <c r="SOW50" s="9"/>
      <c r="SPB50" s="9"/>
      <c r="SPG50" s="9"/>
      <c r="SPL50" s="9"/>
      <c r="SPQ50" s="9"/>
      <c r="SPV50" s="9"/>
      <c r="SQA50" s="9"/>
      <c r="SQF50" s="9"/>
      <c r="SQK50" s="9"/>
      <c r="SQP50" s="9"/>
      <c r="SQU50" s="9"/>
      <c r="SQZ50" s="9"/>
      <c r="SRE50" s="9"/>
      <c r="SRJ50" s="9"/>
      <c r="SRO50" s="9"/>
      <c r="SRT50" s="9"/>
      <c r="SRY50" s="9"/>
      <c r="SSD50" s="9"/>
      <c r="SSI50" s="9"/>
      <c r="SSN50" s="9"/>
      <c r="SSS50" s="9"/>
      <c r="SSX50" s="9"/>
      <c r="STC50" s="9"/>
      <c r="STH50" s="9"/>
      <c r="STM50" s="9"/>
      <c r="STR50" s="9"/>
      <c r="STW50" s="9"/>
      <c r="SUB50" s="9"/>
      <c r="SUG50" s="9"/>
      <c r="SUL50" s="9"/>
      <c r="SUQ50" s="9"/>
      <c r="SUV50" s="9"/>
      <c r="SVA50" s="9"/>
      <c r="SVF50" s="9"/>
      <c r="SVK50" s="9"/>
      <c r="SVP50" s="9"/>
      <c r="SVU50" s="9"/>
      <c r="SVZ50" s="9"/>
      <c r="SWE50" s="9"/>
      <c r="SWJ50" s="9"/>
      <c r="SWO50" s="9"/>
      <c r="SWT50" s="9"/>
      <c r="SWY50" s="9"/>
      <c r="SXD50" s="9"/>
      <c r="SXI50" s="9"/>
      <c r="SXN50" s="9"/>
      <c r="SXS50" s="9"/>
      <c r="SXX50" s="9"/>
      <c r="SYC50" s="9"/>
      <c r="SYH50" s="9"/>
      <c r="SYM50" s="9"/>
      <c r="SYR50" s="9"/>
      <c r="SYW50" s="9"/>
      <c r="SZB50" s="9"/>
      <c r="SZG50" s="9"/>
      <c r="SZL50" s="9"/>
      <c r="SZQ50" s="9"/>
      <c r="SZV50" s="9"/>
      <c r="TAA50" s="9"/>
      <c r="TAF50" s="9"/>
      <c r="TAK50" s="9"/>
      <c r="TAP50" s="9"/>
      <c r="TAU50" s="9"/>
      <c r="TAZ50" s="9"/>
      <c r="TBE50" s="9"/>
      <c r="TBJ50" s="9"/>
      <c r="TBO50" s="9"/>
      <c r="TBT50" s="9"/>
      <c r="TBY50" s="9"/>
      <c r="TCD50" s="9"/>
      <c r="TCI50" s="9"/>
      <c r="TCN50" s="9"/>
      <c r="TCS50" s="9"/>
      <c r="TCX50" s="9"/>
      <c r="TDC50" s="9"/>
      <c r="TDH50" s="9"/>
      <c r="TDM50" s="9"/>
      <c r="TDR50" s="9"/>
      <c r="TDW50" s="9"/>
      <c r="TEB50" s="9"/>
      <c r="TEG50" s="9"/>
      <c r="TEL50" s="9"/>
      <c r="TEQ50" s="9"/>
      <c r="TEV50" s="9"/>
      <c r="TFA50" s="9"/>
      <c r="TFF50" s="9"/>
      <c r="TFK50" s="9"/>
      <c r="TFP50" s="9"/>
      <c r="TFU50" s="9"/>
      <c r="TFZ50" s="9"/>
      <c r="TGE50" s="9"/>
      <c r="TGJ50" s="9"/>
      <c r="TGO50" s="9"/>
      <c r="TGT50" s="9"/>
      <c r="TGY50" s="9"/>
      <c r="THD50" s="9"/>
      <c r="THI50" s="9"/>
      <c r="THN50" s="9"/>
      <c r="THS50" s="9"/>
      <c r="THX50" s="9"/>
      <c r="TIC50" s="9"/>
      <c r="TIH50" s="9"/>
      <c r="TIM50" s="9"/>
      <c r="TIR50" s="9"/>
      <c r="TIW50" s="9"/>
      <c r="TJB50" s="9"/>
      <c r="TJG50" s="9"/>
      <c r="TJL50" s="9"/>
      <c r="TJQ50" s="9"/>
      <c r="TJV50" s="9"/>
      <c r="TKA50" s="9"/>
      <c r="TKF50" s="9"/>
      <c r="TKK50" s="9"/>
      <c r="TKP50" s="9"/>
      <c r="TKU50" s="9"/>
      <c r="TKZ50" s="9"/>
      <c r="TLE50" s="9"/>
      <c r="TLJ50" s="9"/>
      <c r="TLO50" s="9"/>
      <c r="TLT50" s="9"/>
      <c r="TLY50" s="9"/>
      <c r="TMD50" s="9"/>
      <c r="TMI50" s="9"/>
      <c r="TMN50" s="9"/>
      <c r="TMS50" s="9"/>
      <c r="TMX50" s="9"/>
      <c r="TNC50" s="9"/>
      <c r="TNH50" s="9"/>
      <c r="TNM50" s="9"/>
      <c r="TNR50" s="9"/>
      <c r="TNW50" s="9"/>
      <c r="TOB50" s="9"/>
      <c r="TOG50" s="9"/>
      <c r="TOL50" s="9"/>
      <c r="TOQ50" s="9"/>
      <c r="TOV50" s="9"/>
      <c r="TPA50" s="9"/>
      <c r="TPF50" s="9"/>
      <c r="TPK50" s="9"/>
      <c r="TPP50" s="9"/>
      <c r="TPU50" s="9"/>
      <c r="TPZ50" s="9"/>
      <c r="TQE50" s="9"/>
      <c r="TQJ50" s="9"/>
      <c r="TQO50" s="9"/>
      <c r="TQT50" s="9"/>
      <c r="TQY50" s="9"/>
      <c r="TRD50" s="9"/>
      <c r="TRI50" s="9"/>
      <c r="TRN50" s="9"/>
      <c r="TRS50" s="9"/>
      <c r="TRX50" s="9"/>
      <c r="TSC50" s="9"/>
      <c r="TSH50" s="9"/>
      <c r="TSM50" s="9"/>
      <c r="TSR50" s="9"/>
      <c r="TSW50" s="9"/>
      <c r="TTB50" s="9"/>
      <c r="TTG50" s="9"/>
      <c r="TTL50" s="9"/>
      <c r="TTQ50" s="9"/>
      <c r="TTV50" s="9"/>
      <c r="TUA50" s="9"/>
      <c r="TUF50" s="9"/>
      <c r="TUK50" s="9"/>
      <c r="TUP50" s="9"/>
      <c r="TUU50" s="9"/>
      <c r="TUZ50" s="9"/>
      <c r="TVE50" s="9"/>
      <c r="TVJ50" s="9"/>
      <c r="TVO50" s="9"/>
      <c r="TVT50" s="9"/>
      <c r="TVY50" s="9"/>
      <c r="TWD50" s="9"/>
      <c r="TWI50" s="9"/>
      <c r="TWN50" s="9"/>
      <c r="TWS50" s="9"/>
      <c r="TWX50" s="9"/>
      <c r="TXC50" s="9"/>
      <c r="TXH50" s="9"/>
      <c r="TXM50" s="9"/>
      <c r="TXR50" s="9"/>
      <c r="TXW50" s="9"/>
      <c r="TYB50" s="9"/>
      <c r="TYG50" s="9"/>
      <c r="TYL50" s="9"/>
      <c r="TYQ50" s="9"/>
      <c r="TYV50" s="9"/>
      <c r="TZA50" s="9"/>
      <c r="TZF50" s="9"/>
      <c r="TZK50" s="9"/>
      <c r="TZP50" s="9"/>
      <c r="TZU50" s="9"/>
      <c r="TZZ50" s="9"/>
      <c r="UAE50" s="9"/>
      <c r="UAJ50" s="9"/>
      <c r="UAO50" s="9"/>
      <c r="UAT50" s="9"/>
      <c r="UAY50" s="9"/>
      <c r="UBD50" s="9"/>
      <c r="UBI50" s="9"/>
      <c r="UBN50" s="9"/>
      <c r="UBS50" s="9"/>
      <c r="UBX50" s="9"/>
      <c r="UCC50" s="9"/>
      <c r="UCH50" s="9"/>
      <c r="UCM50" s="9"/>
      <c r="UCR50" s="9"/>
      <c r="UCW50" s="9"/>
      <c r="UDB50" s="9"/>
      <c r="UDG50" s="9"/>
      <c r="UDL50" s="9"/>
      <c r="UDQ50" s="9"/>
      <c r="UDV50" s="9"/>
      <c r="UEA50" s="9"/>
      <c r="UEF50" s="9"/>
      <c r="UEK50" s="9"/>
      <c r="UEP50" s="9"/>
      <c r="UEU50" s="9"/>
      <c r="UEZ50" s="9"/>
      <c r="UFE50" s="9"/>
      <c r="UFJ50" s="9"/>
      <c r="UFO50" s="9"/>
      <c r="UFT50" s="9"/>
      <c r="UFY50" s="9"/>
      <c r="UGD50" s="9"/>
      <c r="UGI50" s="9"/>
      <c r="UGN50" s="9"/>
      <c r="UGS50" s="9"/>
      <c r="UGX50" s="9"/>
      <c r="UHC50" s="9"/>
      <c r="UHH50" s="9"/>
      <c r="UHM50" s="9"/>
      <c r="UHR50" s="9"/>
      <c r="UHW50" s="9"/>
      <c r="UIB50" s="9"/>
      <c r="UIG50" s="9"/>
      <c r="UIL50" s="9"/>
      <c r="UIQ50" s="9"/>
      <c r="UIV50" s="9"/>
      <c r="UJA50" s="9"/>
      <c r="UJF50" s="9"/>
      <c r="UJK50" s="9"/>
      <c r="UJP50" s="9"/>
      <c r="UJU50" s="9"/>
      <c r="UJZ50" s="9"/>
      <c r="UKE50" s="9"/>
      <c r="UKJ50" s="9"/>
      <c r="UKO50" s="9"/>
      <c r="UKT50" s="9"/>
      <c r="UKY50" s="9"/>
      <c r="ULD50" s="9"/>
      <c r="ULI50" s="9"/>
      <c r="ULN50" s="9"/>
      <c r="ULS50" s="9"/>
      <c r="ULX50" s="9"/>
      <c r="UMC50" s="9"/>
      <c r="UMH50" s="9"/>
      <c r="UMM50" s="9"/>
      <c r="UMR50" s="9"/>
      <c r="UMW50" s="9"/>
      <c r="UNB50" s="9"/>
      <c r="UNG50" s="9"/>
      <c r="UNL50" s="9"/>
      <c r="UNQ50" s="9"/>
      <c r="UNV50" s="9"/>
      <c r="UOA50" s="9"/>
      <c r="UOF50" s="9"/>
      <c r="UOK50" s="9"/>
      <c r="UOP50" s="9"/>
      <c r="UOU50" s="9"/>
      <c r="UOZ50" s="9"/>
      <c r="UPE50" s="9"/>
      <c r="UPJ50" s="9"/>
      <c r="UPO50" s="9"/>
      <c r="UPT50" s="9"/>
      <c r="UPY50" s="9"/>
      <c r="UQD50" s="9"/>
      <c r="UQI50" s="9"/>
      <c r="UQN50" s="9"/>
      <c r="UQS50" s="9"/>
      <c r="UQX50" s="9"/>
      <c r="URC50" s="9"/>
      <c r="URH50" s="9"/>
      <c r="URM50" s="9"/>
      <c r="URR50" s="9"/>
      <c r="URW50" s="9"/>
      <c r="USB50" s="9"/>
      <c r="USG50" s="9"/>
      <c r="USL50" s="9"/>
      <c r="USQ50" s="9"/>
      <c r="USV50" s="9"/>
      <c r="UTA50" s="9"/>
      <c r="UTF50" s="9"/>
      <c r="UTK50" s="9"/>
      <c r="UTP50" s="9"/>
      <c r="UTU50" s="9"/>
      <c r="UTZ50" s="9"/>
      <c r="UUE50" s="9"/>
      <c r="UUJ50" s="9"/>
      <c r="UUO50" s="9"/>
      <c r="UUT50" s="9"/>
      <c r="UUY50" s="9"/>
      <c r="UVD50" s="9"/>
      <c r="UVI50" s="9"/>
      <c r="UVN50" s="9"/>
      <c r="UVS50" s="9"/>
      <c r="UVX50" s="9"/>
      <c r="UWC50" s="9"/>
      <c r="UWH50" s="9"/>
      <c r="UWM50" s="9"/>
      <c r="UWR50" s="9"/>
      <c r="UWW50" s="9"/>
      <c r="UXB50" s="9"/>
      <c r="UXG50" s="9"/>
      <c r="UXL50" s="9"/>
      <c r="UXQ50" s="9"/>
      <c r="UXV50" s="9"/>
      <c r="UYA50" s="9"/>
      <c r="UYF50" s="9"/>
      <c r="UYK50" s="9"/>
      <c r="UYP50" s="9"/>
      <c r="UYU50" s="9"/>
      <c r="UYZ50" s="9"/>
      <c r="UZE50" s="9"/>
      <c r="UZJ50" s="9"/>
      <c r="UZO50" s="9"/>
      <c r="UZT50" s="9"/>
      <c r="UZY50" s="9"/>
      <c r="VAD50" s="9"/>
      <c r="VAI50" s="9"/>
      <c r="VAN50" s="9"/>
      <c r="VAS50" s="9"/>
      <c r="VAX50" s="9"/>
      <c r="VBC50" s="9"/>
      <c r="VBH50" s="9"/>
      <c r="VBM50" s="9"/>
      <c r="VBR50" s="9"/>
      <c r="VBW50" s="9"/>
      <c r="VCB50" s="9"/>
      <c r="VCG50" s="9"/>
      <c r="VCL50" s="9"/>
      <c r="VCQ50" s="9"/>
      <c r="VCV50" s="9"/>
      <c r="VDA50" s="9"/>
      <c r="VDF50" s="9"/>
      <c r="VDK50" s="9"/>
      <c r="VDP50" s="9"/>
      <c r="VDU50" s="9"/>
      <c r="VDZ50" s="9"/>
      <c r="VEE50" s="9"/>
      <c r="VEJ50" s="9"/>
      <c r="VEO50" s="9"/>
      <c r="VET50" s="9"/>
      <c r="VEY50" s="9"/>
      <c r="VFD50" s="9"/>
      <c r="VFI50" s="9"/>
      <c r="VFN50" s="9"/>
      <c r="VFS50" s="9"/>
      <c r="VFX50" s="9"/>
      <c r="VGC50" s="9"/>
      <c r="VGH50" s="9"/>
      <c r="VGM50" s="9"/>
      <c r="VGR50" s="9"/>
      <c r="VGW50" s="9"/>
      <c r="VHB50" s="9"/>
      <c r="VHG50" s="9"/>
      <c r="VHL50" s="9"/>
      <c r="VHQ50" s="9"/>
      <c r="VHV50" s="9"/>
      <c r="VIA50" s="9"/>
      <c r="VIF50" s="9"/>
      <c r="VIK50" s="9"/>
      <c r="VIP50" s="9"/>
      <c r="VIU50" s="9"/>
      <c r="VIZ50" s="9"/>
      <c r="VJE50" s="9"/>
      <c r="VJJ50" s="9"/>
      <c r="VJO50" s="9"/>
      <c r="VJT50" s="9"/>
      <c r="VJY50" s="9"/>
      <c r="VKD50" s="9"/>
      <c r="VKI50" s="9"/>
      <c r="VKN50" s="9"/>
      <c r="VKS50" s="9"/>
      <c r="VKX50" s="9"/>
      <c r="VLC50" s="9"/>
      <c r="VLH50" s="9"/>
      <c r="VLM50" s="9"/>
      <c r="VLR50" s="9"/>
      <c r="VLW50" s="9"/>
      <c r="VMB50" s="9"/>
      <c r="VMG50" s="9"/>
      <c r="VML50" s="9"/>
      <c r="VMQ50" s="9"/>
      <c r="VMV50" s="9"/>
      <c r="VNA50" s="9"/>
      <c r="VNF50" s="9"/>
      <c r="VNK50" s="9"/>
      <c r="VNP50" s="9"/>
      <c r="VNU50" s="9"/>
      <c r="VNZ50" s="9"/>
      <c r="VOE50" s="9"/>
      <c r="VOJ50" s="9"/>
      <c r="VOO50" s="9"/>
      <c r="VOT50" s="9"/>
      <c r="VOY50" s="9"/>
      <c r="VPD50" s="9"/>
      <c r="VPI50" s="9"/>
      <c r="VPN50" s="9"/>
      <c r="VPS50" s="9"/>
      <c r="VPX50" s="9"/>
      <c r="VQC50" s="9"/>
      <c r="VQH50" s="9"/>
      <c r="VQM50" s="9"/>
      <c r="VQR50" s="9"/>
      <c r="VQW50" s="9"/>
      <c r="VRB50" s="9"/>
      <c r="VRG50" s="9"/>
      <c r="VRL50" s="9"/>
      <c r="VRQ50" s="9"/>
      <c r="VRV50" s="9"/>
      <c r="VSA50" s="9"/>
      <c r="VSF50" s="9"/>
      <c r="VSK50" s="9"/>
      <c r="VSP50" s="9"/>
      <c r="VSU50" s="9"/>
      <c r="VSZ50" s="9"/>
      <c r="VTE50" s="9"/>
      <c r="VTJ50" s="9"/>
      <c r="VTO50" s="9"/>
      <c r="VTT50" s="9"/>
      <c r="VTY50" s="9"/>
      <c r="VUD50" s="9"/>
      <c r="VUI50" s="9"/>
      <c r="VUN50" s="9"/>
      <c r="VUS50" s="9"/>
      <c r="VUX50" s="9"/>
      <c r="VVC50" s="9"/>
      <c r="VVH50" s="9"/>
      <c r="VVM50" s="9"/>
      <c r="VVR50" s="9"/>
      <c r="VVW50" s="9"/>
      <c r="VWB50" s="9"/>
      <c r="VWG50" s="9"/>
      <c r="VWL50" s="9"/>
      <c r="VWQ50" s="9"/>
      <c r="VWV50" s="9"/>
      <c r="VXA50" s="9"/>
      <c r="VXF50" s="9"/>
      <c r="VXK50" s="9"/>
      <c r="VXP50" s="9"/>
      <c r="VXU50" s="9"/>
      <c r="VXZ50" s="9"/>
      <c r="VYE50" s="9"/>
      <c r="VYJ50" s="9"/>
      <c r="VYO50" s="9"/>
      <c r="VYT50" s="9"/>
      <c r="VYY50" s="9"/>
      <c r="VZD50" s="9"/>
      <c r="VZI50" s="9"/>
      <c r="VZN50" s="9"/>
      <c r="VZS50" s="9"/>
      <c r="VZX50" s="9"/>
      <c r="WAC50" s="9"/>
      <c r="WAH50" s="9"/>
      <c r="WAM50" s="9"/>
      <c r="WAR50" s="9"/>
      <c r="WAW50" s="9"/>
      <c r="WBB50" s="9"/>
      <c r="WBG50" s="9"/>
      <c r="WBL50" s="9"/>
      <c r="WBQ50" s="9"/>
      <c r="WBV50" s="9"/>
      <c r="WCA50" s="9"/>
      <c r="WCF50" s="9"/>
      <c r="WCK50" s="9"/>
      <c r="WCP50" s="9"/>
      <c r="WCU50" s="9"/>
      <c r="WCZ50" s="9"/>
      <c r="WDE50" s="9"/>
      <c r="WDJ50" s="9"/>
      <c r="WDO50" s="9"/>
      <c r="WDT50" s="9"/>
      <c r="WDY50" s="9"/>
      <c r="WED50" s="9"/>
      <c r="WEI50" s="9"/>
      <c r="WEN50" s="9"/>
      <c r="WES50" s="9"/>
      <c r="WEX50" s="9"/>
      <c r="WFC50" s="9"/>
      <c r="WFH50" s="9"/>
      <c r="WFM50" s="9"/>
      <c r="WFR50" s="9"/>
      <c r="WFW50" s="9"/>
      <c r="WGB50" s="9"/>
      <c r="WGG50" s="9"/>
      <c r="WGL50" s="9"/>
      <c r="WGQ50" s="9"/>
      <c r="WGV50" s="9"/>
      <c r="WHA50" s="9"/>
      <c r="WHF50" s="9"/>
      <c r="WHK50" s="9"/>
      <c r="WHP50" s="9"/>
      <c r="WHU50" s="9"/>
      <c r="WHZ50" s="9"/>
      <c r="WIE50" s="9"/>
      <c r="WIJ50" s="9"/>
      <c r="WIO50" s="9"/>
      <c r="WIT50" s="9"/>
      <c r="WIY50" s="9"/>
      <c r="WJD50" s="9"/>
      <c r="WJI50" s="9"/>
      <c r="WJN50" s="9"/>
      <c r="WJS50" s="9"/>
      <c r="WJX50" s="9"/>
      <c r="WKC50" s="9"/>
      <c r="WKH50" s="9"/>
      <c r="WKM50" s="9"/>
      <c r="WKR50" s="9"/>
      <c r="WKW50" s="9"/>
      <c r="WLB50" s="9"/>
      <c r="WLG50" s="9"/>
      <c r="WLL50" s="9"/>
      <c r="WLQ50" s="9"/>
      <c r="WLV50" s="9"/>
      <c r="WMA50" s="9"/>
      <c r="WMF50" s="9"/>
      <c r="WMK50" s="9"/>
      <c r="WMP50" s="9"/>
      <c r="WMU50" s="9"/>
      <c r="WMZ50" s="9"/>
      <c r="WNE50" s="9"/>
      <c r="WNJ50" s="9"/>
      <c r="WNO50" s="9"/>
      <c r="WNT50" s="9"/>
      <c r="WNY50" s="9"/>
      <c r="WOD50" s="9"/>
      <c r="WOI50" s="9"/>
      <c r="WON50" s="9"/>
      <c r="WOS50" s="9"/>
      <c r="WOX50" s="9"/>
      <c r="WPC50" s="9"/>
      <c r="WPH50" s="9"/>
      <c r="WPM50" s="9"/>
      <c r="WPR50" s="9"/>
      <c r="WPW50" s="9"/>
      <c r="WQB50" s="9"/>
      <c r="WQG50" s="9"/>
      <c r="WQL50" s="9"/>
      <c r="WQQ50" s="9"/>
      <c r="WQV50" s="9"/>
      <c r="WRA50" s="9"/>
      <c r="WRF50" s="9"/>
      <c r="WRK50" s="9"/>
      <c r="WRP50" s="9"/>
      <c r="WRU50" s="9"/>
      <c r="WRZ50" s="9"/>
      <c r="WSE50" s="9"/>
      <c r="WSJ50" s="9"/>
      <c r="WSO50" s="9"/>
      <c r="WST50" s="9"/>
      <c r="WSY50" s="9"/>
      <c r="WTD50" s="9"/>
      <c r="WTI50" s="9"/>
      <c r="WTN50" s="9"/>
      <c r="WTS50" s="9"/>
      <c r="WTX50" s="9"/>
      <c r="WUC50" s="9"/>
      <c r="WUH50" s="9"/>
      <c r="WUM50" s="9"/>
      <c r="WUR50" s="9"/>
      <c r="WUW50" s="9"/>
      <c r="WVB50" s="9"/>
      <c r="WVG50" s="9"/>
      <c r="WVL50" s="9"/>
      <c r="WVQ50" s="9"/>
      <c r="WVV50" s="9"/>
      <c r="WWA50" s="9"/>
      <c r="WWF50" s="9"/>
      <c r="WWK50" s="9"/>
      <c r="WWP50" s="9"/>
      <c r="WWU50" s="9"/>
      <c r="WWZ50" s="9"/>
      <c r="WXE50" s="9"/>
      <c r="WXJ50" s="9"/>
      <c r="WXO50" s="9"/>
      <c r="WXT50" s="9"/>
      <c r="WXY50" s="9"/>
      <c r="WYD50" s="9"/>
      <c r="WYI50" s="9"/>
      <c r="WYN50" s="9"/>
      <c r="WYS50" s="9"/>
      <c r="WYX50" s="9"/>
      <c r="WZC50" s="9"/>
      <c r="WZH50" s="9"/>
      <c r="WZM50" s="9"/>
      <c r="WZR50" s="9"/>
      <c r="WZW50" s="9"/>
      <c r="XAB50" s="9"/>
      <c r="XAG50" s="9"/>
      <c r="XAL50" s="9"/>
      <c r="XAQ50" s="9"/>
      <c r="XAV50" s="9"/>
      <c r="XBA50" s="9"/>
      <c r="XBF50" s="9"/>
      <c r="XBK50" s="9"/>
      <c r="XBP50" s="9"/>
      <c r="XBU50" s="9"/>
      <c r="XBZ50" s="9"/>
      <c r="XCE50" s="9"/>
      <c r="XCJ50" s="9"/>
      <c r="XCO50" s="9"/>
      <c r="XCT50" s="9"/>
      <c r="XCY50" s="9"/>
      <c r="XDD50" s="9"/>
      <c r="XDI50" s="9"/>
      <c r="XDN50" s="9"/>
      <c r="XDS50" s="9"/>
      <c r="XDX50" s="9"/>
      <c r="XEC50" s="9"/>
      <c r="XEH50" s="9"/>
      <c r="XEM50" s="9"/>
      <c r="XER50" s="9"/>
      <c r="XEW50" s="9"/>
    </row>
    <row r="51" spans="1:1022 1027:2047 2052:3072 3077:4092 4097:5117 5122:6142 6147:7167 7172:8192 8197:9212 9217:10237 10242:11262 11267:12287 12292:13312 13317:14332 14337:15357 15362:16377" ht="19.899999999999999" customHeight="1" x14ac:dyDescent="0.25">
      <c r="A51" s="131" t="s">
        <v>692</v>
      </c>
      <c r="B51" s="102"/>
      <c r="C51" s="80"/>
      <c r="D51" s="80"/>
      <c r="E51" s="80"/>
      <c r="G51" s="89"/>
      <c r="H51" s="89"/>
      <c r="I51" s="89"/>
    </row>
    <row r="52" spans="1:1022 1027:2047 2052:3072 3077:4092 4097:5117 5122:6142 6147:7167 7172:8192 8197:9212 9217:10237 10242:11262 11267:12287 12292:13312 13317:14332 14337:15357 15362:16377" ht="19.899999999999999" customHeight="1" x14ac:dyDescent="0.25">
      <c r="A52" s="12"/>
      <c r="B52" s="12"/>
      <c r="C52" s="103"/>
      <c r="D52" s="103"/>
      <c r="E52" s="104"/>
      <c r="G52" s="89"/>
      <c r="H52" s="89"/>
      <c r="I52" s="89"/>
    </row>
    <row r="53" spans="1:1022 1027:2047 2052:3072 3077:4092 4097:5117 5122:6142 6147:7167 7172:8192 8197:9212 9217:10237 10242:11262 11267:12287 12292:13312 13317:14332 14337:15357 15362:16377" ht="19.899999999999999" customHeight="1" x14ac:dyDescent="0.25">
      <c r="A53" s="128" t="s">
        <v>562</v>
      </c>
      <c r="B53" s="179"/>
      <c r="C53" s="179"/>
      <c r="D53" s="179"/>
      <c r="E53" s="179"/>
      <c r="G53" s="89"/>
      <c r="H53" s="89"/>
      <c r="I53" s="89"/>
      <c r="K53" s="21"/>
    </row>
    <row r="54" spans="1:1022 1027:2047 2052:3072 3077:4092 4097:5117 5122:6142 6147:7167 7172:8192 8197:9212 9217:10237 10242:11262 11267:12287 12292:13312 13317:14332 14337:15357 15362:16377" ht="19.899999999999999" customHeight="1" x14ac:dyDescent="0.25">
      <c r="A54" s="128" t="s">
        <v>33</v>
      </c>
      <c r="B54" s="179">
        <v>2021</v>
      </c>
      <c r="C54" s="179">
        <v>2020</v>
      </c>
      <c r="D54" s="179">
        <v>2019</v>
      </c>
      <c r="E54" s="179">
        <v>2018</v>
      </c>
      <c r="G54" s="89"/>
      <c r="H54" s="89"/>
      <c r="I54" s="89"/>
      <c r="K54" s="89"/>
    </row>
    <row r="55" spans="1:1022 1027:2047 2052:3072 3077:4092 4097:5117 5122:6142 6147:7167 7172:8192 8197:9212 9217:10237 10242:11262 11267:12287 12292:13312 13317:14332 14337:15357 15362:16377" ht="19.899999999999999" customHeight="1" x14ac:dyDescent="0.25">
      <c r="A55" s="78" t="s">
        <v>100</v>
      </c>
      <c r="B55" s="78">
        <v>550</v>
      </c>
      <c r="C55" s="78">
        <v>710</v>
      </c>
      <c r="D55" s="78">
        <v>1930</v>
      </c>
      <c r="E55" s="78">
        <v>2190</v>
      </c>
      <c r="G55" s="89"/>
      <c r="H55" s="89"/>
      <c r="I55" s="89"/>
    </row>
    <row r="56" spans="1:1022 1027:2047 2052:3072 3077:4092 4097:5117 5122:6142 6147:7167 7172:8192 8197:9212 9217:10237 10242:11262 11267:12287 12292:13312 13317:14332 14337:15357 15362:16377" ht="19.899999999999999" customHeight="1" x14ac:dyDescent="0.25">
      <c r="A56" s="78" t="s">
        <v>85</v>
      </c>
      <c r="B56" s="78">
        <v>180</v>
      </c>
      <c r="C56" s="78">
        <v>250</v>
      </c>
      <c r="D56" s="78">
        <v>320</v>
      </c>
      <c r="E56" s="78">
        <v>410</v>
      </c>
      <c r="G56" s="89"/>
      <c r="H56" s="89"/>
      <c r="I56" s="89"/>
    </row>
    <row r="57" spans="1:1022 1027:2047 2052:3072 3077:4092 4097:5117 5122:6142 6147:7167 7172:8192 8197:9212 9217:10237 10242:11262 11267:12287 12292:13312 13317:14332 14337:15357 15362:16377" ht="19.899999999999999" customHeight="1" x14ac:dyDescent="0.25">
      <c r="A57" s="78" t="s">
        <v>4</v>
      </c>
      <c r="B57" s="78">
        <v>550</v>
      </c>
      <c r="C57" s="78">
        <v>420</v>
      </c>
      <c r="D57" s="78">
        <v>640</v>
      </c>
      <c r="E57" s="78">
        <v>570</v>
      </c>
      <c r="G57" s="89"/>
      <c r="H57" s="89"/>
      <c r="I57" s="89"/>
    </row>
    <row r="58" spans="1:1022 1027:2047 2052:3072 3077:4092 4097:5117 5122:6142 6147:7167 7172:8192 8197:9212 9217:10237 10242:11262 11267:12287 12292:13312 13317:14332 14337:15357 15362:16377" ht="19.899999999999999" customHeight="1" x14ac:dyDescent="0.25">
      <c r="A58" s="78" t="s">
        <v>3</v>
      </c>
      <c r="B58" s="78">
        <v>640</v>
      </c>
      <c r="C58" s="78">
        <v>770</v>
      </c>
      <c r="D58" s="78">
        <v>830</v>
      </c>
      <c r="E58" s="78">
        <v>990</v>
      </c>
      <c r="G58" s="89"/>
      <c r="H58" s="89"/>
      <c r="I58" s="89"/>
    </row>
    <row r="59" spans="1:1022 1027:2047 2052:3072 3077:4092 4097:5117 5122:6142 6147:7167 7172:8192 8197:9212 9217:10237 10242:11262 11267:12287 12292:13312 13317:14332 14337:15357 15362:16377" s="89" customFormat="1" ht="19.899999999999999" customHeight="1" thickBot="1" x14ac:dyDescent="0.3">
      <c r="A59" s="189" t="s">
        <v>13</v>
      </c>
      <c r="B59" s="155">
        <v>420</v>
      </c>
      <c r="C59" s="333">
        <v>490</v>
      </c>
      <c r="D59" s="333">
        <v>590</v>
      </c>
      <c r="E59" s="333">
        <v>640</v>
      </c>
      <c r="F59" s="9"/>
      <c r="L59" s="9"/>
      <c r="Q59" s="9"/>
      <c r="V59" s="9"/>
      <c r="AA59" s="9"/>
      <c r="AF59" s="9"/>
      <c r="AK59" s="9"/>
      <c r="AP59" s="9"/>
      <c r="AU59" s="9"/>
      <c r="AZ59" s="9"/>
      <c r="BE59" s="9"/>
      <c r="BJ59" s="9"/>
      <c r="BO59" s="9"/>
      <c r="BT59" s="9"/>
      <c r="BY59" s="9"/>
      <c r="CD59" s="9"/>
      <c r="CI59" s="9"/>
      <c r="CN59" s="9"/>
      <c r="CS59" s="9"/>
      <c r="CX59" s="9"/>
      <c r="DC59" s="9"/>
      <c r="DH59" s="9"/>
      <c r="DM59" s="9"/>
      <c r="DR59" s="9"/>
      <c r="DW59" s="9"/>
      <c r="EB59" s="9"/>
      <c r="EG59" s="9"/>
      <c r="EL59" s="9"/>
      <c r="EQ59" s="9"/>
      <c r="EV59" s="9"/>
      <c r="FA59" s="9"/>
      <c r="FF59" s="9"/>
      <c r="FK59" s="9"/>
      <c r="FP59" s="9"/>
      <c r="FU59" s="9"/>
      <c r="FZ59" s="9"/>
      <c r="GE59" s="9"/>
      <c r="GJ59" s="9"/>
      <c r="GO59" s="9"/>
      <c r="GT59" s="9"/>
      <c r="GY59" s="9"/>
      <c r="HD59" s="9"/>
      <c r="HI59" s="9"/>
      <c r="HN59" s="9"/>
      <c r="HS59" s="9"/>
      <c r="HX59" s="9"/>
      <c r="IC59" s="9"/>
      <c r="IH59" s="9"/>
      <c r="IM59" s="9"/>
      <c r="IR59" s="9"/>
      <c r="IW59" s="9"/>
      <c r="JB59" s="9"/>
      <c r="JG59" s="9"/>
      <c r="JL59" s="9"/>
      <c r="JQ59" s="9"/>
      <c r="JV59" s="9"/>
      <c r="KA59" s="9"/>
      <c r="KF59" s="9"/>
      <c r="KK59" s="9"/>
      <c r="KP59" s="9"/>
      <c r="KU59" s="9"/>
      <c r="KZ59" s="9"/>
      <c r="LE59" s="9"/>
      <c r="LJ59" s="9"/>
      <c r="LO59" s="9"/>
      <c r="LT59" s="9"/>
      <c r="LY59" s="9"/>
      <c r="MD59" s="9"/>
      <c r="MI59" s="9"/>
      <c r="MN59" s="9"/>
      <c r="MS59" s="9"/>
      <c r="MX59" s="9"/>
      <c r="NC59" s="9"/>
      <c r="NH59" s="9"/>
      <c r="NM59" s="9"/>
      <c r="NR59" s="9"/>
      <c r="NW59" s="9"/>
      <c r="OB59" s="9"/>
      <c r="OG59" s="9"/>
      <c r="OL59" s="9"/>
      <c r="OQ59" s="9"/>
      <c r="OV59" s="9"/>
      <c r="PA59" s="9"/>
      <c r="PF59" s="9"/>
      <c r="PK59" s="9"/>
      <c r="PP59" s="9"/>
      <c r="PU59" s="9"/>
      <c r="PZ59" s="9"/>
      <c r="QE59" s="9"/>
      <c r="QJ59" s="9"/>
      <c r="QO59" s="9"/>
      <c r="QT59" s="9"/>
      <c r="QY59" s="9"/>
      <c r="RD59" s="9"/>
      <c r="RI59" s="9"/>
      <c r="RN59" s="9"/>
      <c r="RS59" s="9"/>
      <c r="RX59" s="9"/>
      <c r="SC59" s="9"/>
      <c r="SH59" s="9"/>
      <c r="SM59" s="9"/>
      <c r="SR59" s="9"/>
      <c r="SW59" s="9"/>
      <c r="TB59" s="9"/>
      <c r="TG59" s="9"/>
      <c r="TL59" s="9"/>
      <c r="TQ59" s="9"/>
      <c r="TV59" s="9"/>
      <c r="UA59" s="9"/>
      <c r="UF59" s="9"/>
      <c r="UK59" s="9"/>
      <c r="UP59" s="9"/>
      <c r="UU59" s="9"/>
      <c r="UZ59" s="9"/>
      <c r="VE59" s="9"/>
      <c r="VJ59" s="9"/>
      <c r="VO59" s="9"/>
      <c r="VT59" s="9"/>
      <c r="VY59" s="9"/>
      <c r="WD59" s="9"/>
      <c r="WI59" s="9"/>
      <c r="WN59" s="9"/>
      <c r="WS59" s="9"/>
      <c r="WX59" s="9"/>
      <c r="XC59" s="9"/>
      <c r="XH59" s="9"/>
      <c r="XM59" s="9"/>
      <c r="XR59" s="9"/>
      <c r="XW59" s="9"/>
      <c r="YB59" s="9"/>
      <c r="YG59" s="9"/>
      <c r="YL59" s="9"/>
      <c r="YQ59" s="9"/>
      <c r="YV59" s="9"/>
      <c r="ZA59" s="9"/>
      <c r="ZF59" s="9"/>
      <c r="ZK59" s="9"/>
      <c r="ZP59" s="9"/>
      <c r="ZU59" s="9"/>
      <c r="ZZ59" s="9"/>
      <c r="AAE59" s="9"/>
      <c r="AAJ59" s="9"/>
      <c r="AAO59" s="9"/>
      <c r="AAT59" s="9"/>
      <c r="AAY59" s="9"/>
      <c r="ABD59" s="9"/>
      <c r="ABI59" s="9"/>
      <c r="ABN59" s="9"/>
      <c r="ABS59" s="9"/>
      <c r="ABX59" s="9"/>
      <c r="ACC59" s="9"/>
      <c r="ACH59" s="9"/>
      <c r="ACM59" s="9"/>
      <c r="ACR59" s="9"/>
      <c r="ACW59" s="9"/>
      <c r="ADB59" s="9"/>
      <c r="ADG59" s="9"/>
      <c r="ADL59" s="9"/>
      <c r="ADQ59" s="9"/>
      <c r="ADV59" s="9"/>
      <c r="AEA59" s="9"/>
      <c r="AEF59" s="9"/>
      <c r="AEK59" s="9"/>
      <c r="AEP59" s="9"/>
      <c r="AEU59" s="9"/>
      <c r="AEZ59" s="9"/>
      <c r="AFE59" s="9"/>
      <c r="AFJ59" s="9"/>
      <c r="AFO59" s="9"/>
      <c r="AFT59" s="9"/>
      <c r="AFY59" s="9"/>
      <c r="AGD59" s="9"/>
      <c r="AGI59" s="9"/>
      <c r="AGN59" s="9"/>
      <c r="AGS59" s="9"/>
      <c r="AGX59" s="9"/>
      <c r="AHC59" s="9"/>
      <c r="AHH59" s="9"/>
      <c r="AHM59" s="9"/>
      <c r="AHR59" s="9"/>
      <c r="AHW59" s="9"/>
      <c r="AIB59" s="9"/>
      <c r="AIG59" s="9"/>
      <c r="AIL59" s="9"/>
      <c r="AIQ59" s="9"/>
      <c r="AIV59" s="9"/>
      <c r="AJA59" s="9"/>
      <c r="AJF59" s="9"/>
      <c r="AJK59" s="9"/>
      <c r="AJP59" s="9"/>
      <c r="AJU59" s="9"/>
      <c r="AJZ59" s="9"/>
      <c r="AKE59" s="9"/>
      <c r="AKJ59" s="9"/>
      <c r="AKO59" s="9"/>
      <c r="AKT59" s="9"/>
      <c r="AKY59" s="9"/>
      <c r="ALD59" s="9"/>
      <c r="ALI59" s="9"/>
      <c r="ALN59" s="9"/>
      <c r="ALS59" s="9"/>
      <c r="ALX59" s="9"/>
      <c r="AMC59" s="9"/>
      <c r="AMH59" s="9"/>
      <c r="AMM59" s="9"/>
      <c r="AMR59" s="9"/>
      <c r="AMW59" s="9"/>
      <c r="ANB59" s="9"/>
      <c r="ANG59" s="9"/>
      <c r="ANL59" s="9"/>
      <c r="ANQ59" s="9"/>
      <c r="ANV59" s="9"/>
      <c r="AOA59" s="9"/>
      <c r="AOF59" s="9"/>
      <c r="AOK59" s="9"/>
      <c r="AOP59" s="9"/>
      <c r="AOU59" s="9"/>
      <c r="AOZ59" s="9"/>
      <c r="APE59" s="9"/>
      <c r="APJ59" s="9"/>
      <c r="APO59" s="9"/>
      <c r="APT59" s="9"/>
      <c r="APY59" s="9"/>
      <c r="AQD59" s="9"/>
      <c r="AQI59" s="9"/>
      <c r="AQN59" s="9"/>
      <c r="AQS59" s="9"/>
      <c r="AQX59" s="9"/>
      <c r="ARC59" s="9"/>
      <c r="ARH59" s="9"/>
      <c r="ARM59" s="9"/>
      <c r="ARR59" s="9"/>
      <c r="ARW59" s="9"/>
      <c r="ASB59" s="9"/>
      <c r="ASG59" s="9"/>
      <c r="ASL59" s="9"/>
      <c r="ASQ59" s="9"/>
      <c r="ASV59" s="9"/>
      <c r="ATA59" s="9"/>
      <c r="ATF59" s="9"/>
      <c r="ATK59" s="9"/>
      <c r="ATP59" s="9"/>
      <c r="ATU59" s="9"/>
      <c r="ATZ59" s="9"/>
      <c r="AUE59" s="9"/>
      <c r="AUJ59" s="9"/>
      <c r="AUO59" s="9"/>
      <c r="AUT59" s="9"/>
      <c r="AUY59" s="9"/>
      <c r="AVD59" s="9"/>
      <c r="AVI59" s="9"/>
      <c r="AVN59" s="9"/>
      <c r="AVS59" s="9"/>
      <c r="AVX59" s="9"/>
      <c r="AWC59" s="9"/>
      <c r="AWH59" s="9"/>
      <c r="AWM59" s="9"/>
      <c r="AWR59" s="9"/>
      <c r="AWW59" s="9"/>
      <c r="AXB59" s="9"/>
      <c r="AXG59" s="9"/>
      <c r="AXL59" s="9"/>
      <c r="AXQ59" s="9"/>
      <c r="AXV59" s="9"/>
      <c r="AYA59" s="9"/>
      <c r="AYF59" s="9"/>
      <c r="AYK59" s="9"/>
      <c r="AYP59" s="9"/>
      <c r="AYU59" s="9"/>
      <c r="AYZ59" s="9"/>
      <c r="AZE59" s="9"/>
      <c r="AZJ59" s="9"/>
      <c r="AZO59" s="9"/>
      <c r="AZT59" s="9"/>
      <c r="AZY59" s="9"/>
      <c r="BAD59" s="9"/>
      <c r="BAI59" s="9"/>
      <c r="BAN59" s="9"/>
      <c r="BAS59" s="9"/>
      <c r="BAX59" s="9"/>
      <c r="BBC59" s="9"/>
      <c r="BBH59" s="9"/>
      <c r="BBM59" s="9"/>
      <c r="BBR59" s="9"/>
      <c r="BBW59" s="9"/>
      <c r="BCB59" s="9"/>
      <c r="BCG59" s="9"/>
      <c r="BCL59" s="9"/>
      <c r="BCQ59" s="9"/>
      <c r="BCV59" s="9"/>
      <c r="BDA59" s="9"/>
      <c r="BDF59" s="9"/>
      <c r="BDK59" s="9"/>
      <c r="BDP59" s="9"/>
      <c r="BDU59" s="9"/>
      <c r="BDZ59" s="9"/>
      <c r="BEE59" s="9"/>
      <c r="BEJ59" s="9"/>
      <c r="BEO59" s="9"/>
      <c r="BET59" s="9"/>
      <c r="BEY59" s="9"/>
      <c r="BFD59" s="9"/>
      <c r="BFI59" s="9"/>
      <c r="BFN59" s="9"/>
      <c r="BFS59" s="9"/>
      <c r="BFX59" s="9"/>
      <c r="BGC59" s="9"/>
      <c r="BGH59" s="9"/>
      <c r="BGM59" s="9"/>
      <c r="BGR59" s="9"/>
      <c r="BGW59" s="9"/>
      <c r="BHB59" s="9"/>
      <c r="BHG59" s="9"/>
      <c r="BHL59" s="9"/>
      <c r="BHQ59" s="9"/>
      <c r="BHV59" s="9"/>
      <c r="BIA59" s="9"/>
      <c r="BIF59" s="9"/>
      <c r="BIK59" s="9"/>
      <c r="BIP59" s="9"/>
      <c r="BIU59" s="9"/>
      <c r="BIZ59" s="9"/>
      <c r="BJE59" s="9"/>
      <c r="BJJ59" s="9"/>
      <c r="BJO59" s="9"/>
      <c r="BJT59" s="9"/>
      <c r="BJY59" s="9"/>
      <c r="BKD59" s="9"/>
      <c r="BKI59" s="9"/>
      <c r="BKN59" s="9"/>
      <c r="BKS59" s="9"/>
      <c r="BKX59" s="9"/>
      <c r="BLC59" s="9"/>
      <c r="BLH59" s="9"/>
      <c r="BLM59" s="9"/>
      <c r="BLR59" s="9"/>
      <c r="BLW59" s="9"/>
      <c r="BMB59" s="9"/>
      <c r="BMG59" s="9"/>
      <c r="BML59" s="9"/>
      <c r="BMQ59" s="9"/>
      <c r="BMV59" s="9"/>
      <c r="BNA59" s="9"/>
      <c r="BNF59" s="9"/>
      <c r="BNK59" s="9"/>
      <c r="BNP59" s="9"/>
      <c r="BNU59" s="9"/>
      <c r="BNZ59" s="9"/>
      <c r="BOE59" s="9"/>
      <c r="BOJ59" s="9"/>
      <c r="BOO59" s="9"/>
      <c r="BOT59" s="9"/>
      <c r="BOY59" s="9"/>
      <c r="BPD59" s="9"/>
      <c r="BPI59" s="9"/>
      <c r="BPN59" s="9"/>
      <c r="BPS59" s="9"/>
      <c r="BPX59" s="9"/>
      <c r="BQC59" s="9"/>
      <c r="BQH59" s="9"/>
      <c r="BQM59" s="9"/>
      <c r="BQR59" s="9"/>
      <c r="BQW59" s="9"/>
      <c r="BRB59" s="9"/>
      <c r="BRG59" s="9"/>
      <c r="BRL59" s="9"/>
      <c r="BRQ59" s="9"/>
      <c r="BRV59" s="9"/>
      <c r="BSA59" s="9"/>
      <c r="BSF59" s="9"/>
      <c r="BSK59" s="9"/>
      <c r="BSP59" s="9"/>
      <c r="BSU59" s="9"/>
      <c r="BSZ59" s="9"/>
      <c r="BTE59" s="9"/>
      <c r="BTJ59" s="9"/>
      <c r="BTO59" s="9"/>
      <c r="BTT59" s="9"/>
      <c r="BTY59" s="9"/>
      <c r="BUD59" s="9"/>
      <c r="BUI59" s="9"/>
      <c r="BUN59" s="9"/>
      <c r="BUS59" s="9"/>
      <c r="BUX59" s="9"/>
      <c r="BVC59" s="9"/>
      <c r="BVH59" s="9"/>
      <c r="BVM59" s="9"/>
      <c r="BVR59" s="9"/>
      <c r="BVW59" s="9"/>
      <c r="BWB59" s="9"/>
      <c r="BWG59" s="9"/>
      <c r="BWL59" s="9"/>
      <c r="BWQ59" s="9"/>
      <c r="BWV59" s="9"/>
      <c r="BXA59" s="9"/>
      <c r="BXF59" s="9"/>
      <c r="BXK59" s="9"/>
      <c r="BXP59" s="9"/>
      <c r="BXU59" s="9"/>
      <c r="BXZ59" s="9"/>
      <c r="BYE59" s="9"/>
      <c r="BYJ59" s="9"/>
      <c r="BYO59" s="9"/>
      <c r="BYT59" s="9"/>
      <c r="BYY59" s="9"/>
      <c r="BZD59" s="9"/>
      <c r="BZI59" s="9"/>
      <c r="BZN59" s="9"/>
      <c r="BZS59" s="9"/>
      <c r="BZX59" s="9"/>
      <c r="CAC59" s="9"/>
      <c r="CAH59" s="9"/>
      <c r="CAM59" s="9"/>
      <c r="CAR59" s="9"/>
      <c r="CAW59" s="9"/>
      <c r="CBB59" s="9"/>
      <c r="CBG59" s="9"/>
      <c r="CBL59" s="9"/>
      <c r="CBQ59" s="9"/>
      <c r="CBV59" s="9"/>
      <c r="CCA59" s="9"/>
      <c r="CCF59" s="9"/>
      <c r="CCK59" s="9"/>
      <c r="CCP59" s="9"/>
      <c r="CCU59" s="9"/>
      <c r="CCZ59" s="9"/>
      <c r="CDE59" s="9"/>
      <c r="CDJ59" s="9"/>
      <c r="CDO59" s="9"/>
      <c r="CDT59" s="9"/>
      <c r="CDY59" s="9"/>
      <c r="CED59" s="9"/>
      <c r="CEI59" s="9"/>
      <c r="CEN59" s="9"/>
      <c r="CES59" s="9"/>
      <c r="CEX59" s="9"/>
      <c r="CFC59" s="9"/>
      <c r="CFH59" s="9"/>
      <c r="CFM59" s="9"/>
      <c r="CFR59" s="9"/>
      <c r="CFW59" s="9"/>
      <c r="CGB59" s="9"/>
      <c r="CGG59" s="9"/>
      <c r="CGL59" s="9"/>
      <c r="CGQ59" s="9"/>
      <c r="CGV59" s="9"/>
      <c r="CHA59" s="9"/>
      <c r="CHF59" s="9"/>
      <c r="CHK59" s="9"/>
      <c r="CHP59" s="9"/>
      <c r="CHU59" s="9"/>
      <c r="CHZ59" s="9"/>
      <c r="CIE59" s="9"/>
      <c r="CIJ59" s="9"/>
      <c r="CIO59" s="9"/>
      <c r="CIT59" s="9"/>
      <c r="CIY59" s="9"/>
      <c r="CJD59" s="9"/>
      <c r="CJI59" s="9"/>
      <c r="CJN59" s="9"/>
      <c r="CJS59" s="9"/>
      <c r="CJX59" s="9"/>
      <c r="CKC59" s="9"/>
      <c r="CKH59" s="9"/>
      <c r="CKM59" s="9"/>
      <c r="CKR59" s="9"/>
      <c r="CKW59" s="9"/>
      <c r="CLB59" s="9"/>
      <c r="CLG59" s="9"/>
      <c r="CLL59" s="9"/>
      <c r="CLQ59" s="9"/>
      <c r="CLV59" s="9"/>
      <c r="CMA59" s="9"/>
      <c r="CMF59" s="9"/>
      <c r="CMK59" s="9"/>
      <c r="CMP59" s="9"/>
      <c r="CMU59" s="9"/>
      <c r="CMZ59" s="9"/>
      <c r="CNE59" s="9"/>
      <c r="CNJ59" s="9"/>
      <c r="CNO59" s="9"/>
      <c r="CNT59" s="9"/>
      <c r="CNY59" s="9"/>
      <c r="COD59" s="9"/>
      <c r="COI59" s="9"/>
      <c r="CON59" s="9"/>
      <c r="COS59" s="9"/>
      <c r="COX59" s="9"/>
      <c r="CPC59" s="9"/>
      <c r="CPH59" s="9"/>
      <c r="CPM59" s="9"/>
      <c r="CPR59" s="9"/>
      <c r="CPW59" s="9"/>
      <c r="CQB59" s="9"/>
      <c r="CQG59" s="9"/>
      <c r="CQL59" s="9"/>
      <c r="CQQ59" s="9"/>
      <c r="CQV59" s="9"/>
      <c r="CRA59" s="9"/>
      <c r="CRF59" s="9"/>
      <c r="CRK59" s="9"/>
      <c r="CRP59" s="9"/>
      <c r="CRU59" s="9"/>
      <c r="CRZ59" s="9"/>
      <c r="CSE59" s="9"/>
      <c r="CSJ59" s="9"/>
      <c r="CSO59" s="9"/>
      <c r="CST59" s="9"/>
      <c r="CSY59" s="9"/>
      <c r="CTD59" s="9"/>
      <c r="CTI59" s="9"/>
      <c r="CTN59" s="9"/>
      <c r="CTS59" s="9"/>
      <c r="CTX59" s="9"/>
      <c r="CUC59" s="9"/>
      <c r="CUH59" s="9"/>
      <c r="CUM59" s="9"/>
      <c r="CUR59" s="9"/>
      <c r="CUW59" s="9"/>
      <c r="CVB59" s="9"/>
      <c r="CVG59" s="9"/>
      <c r="CVL59" s="9"/>
      <c r="CVQ59" s="9"/>
      <c r="CVV59" s="9"/>
      <c r="CWA59" s="9"/>
      <c r="CWF59" s="9"/>
      <c r="CWK59" s="9"/>
      <c r="CWP59" s="9"/>
      <c r="CWU59" s="9"/>
      <c r="CWZ59" s="9"/>
      <c r="CXE59" s="9"/>
      <c r="CXJ59" s="9"/>
      <c r="CXO59" s="9"/>
      <c r="CXT59" s="9"/>
      <c r="CXY59" s="9"/>
      <c r="CYD59" s="9"/>
      <c r="CYI59" s="9"/>
      <c r="CYN59" s="9"/>
      <c r="CYS59" s="9"/>
      <c r="CYX59" s="9"/>
      <c r="CZC59" s="9"/>
      <c r="CZH59" s="9"/>
      <c r="CZM59" s="9"/>
      <c r="CZR59" s="9"/>
      <c r="CZW59" s="9"/>
      <c r="DAB59" s="9"/>
      <c r="DAG59" s="9"/>
      <c r="DAL59" s="9"/>
      <c r="DAQ59" s="9"/>
      <c r="DAV59" s="9"/>
      <c r="DBA59" s="9"/>
      <c r="DBF59" s="9"/>
      <c r="DBK59" s="9"/>
      <c r="DBP59" s="9"/>
      <c r="DBU59" s="9"/>
      <c r="DBZ59" s="9"/>
      <c r="DCE59" s="9"/>
      <c r="DCJ59" s="9"/>
      <c r="DCO59" s="9"/>
      <c r="DCT59" s="9"/>
      <c r="DCY59" s="9"/>
      <c r="DDD59" s="9"/>
      <c r="DDI59" s="9"/>
      <c r="DDN59" s="9"/>
      <c r="DDS59" s="9"/>
      <c r="DDX59" s="9"/>
      <c r="DEC59" s="9"/>
      <c r="DEH59" s="9"/>
      <c r="DEM59" s="9"/>
      <c r="DER59" s="9"/>
      <c r="DEW59" s="9"/>
      <c r="DFB59" s="9"/>
      <c r="DFG59" s="9"/>
      <c r="DFL59" s="9"/>
      <c r="DFQ59" s="9"/>
      <c r="DFV59" s="9"/>
      <c r="DGA59" s="9"/>
      <c r="DGF59" s="9"/>
      <c r="DGK59" s="9"/>
      <c r="DGP59" s="9"/>
      <c r="DGU59" s="9"/>
      <c r="DGZ59" s="9"/>
      <c r="DHE59" s="9"/>
      <c r="DHJ59" s="9"/>
      <c r="DHO59" s="9"/>
      <c r="DHT59" s="9"/>
      <c r="DHY59" s="9"/>
      <c r="DID59" s="9"/>
      <c r="DII59" s="9"/>
      <c r="DIN59" s="9"/>
      <c r="DIS59" s="9"/>
      <c r="DIX59" s="9"/>
      <c r="DJC59" s="9"/>
      <c r="DJH59" s="9"/>
      <c r="DJM59" s="9"/>
      <c r="DJR59" s="9"/>
      <c r="DJW59" s="9"/>
      <c r="DKB59" s="9"/>
      <c r="DKG59" s="9"/>
      <c r="DKL59" s="9"/>
      <c r="DKQ59" s="9"/>
      <c r="DKV59" s="9"/>
      <c r="DLA59" s="9"/>
      <c r="DLF59" s="9"/>
      <c r="DLK59" s="9"/>
      <c r="DLP59" s="9"/>
      <c r="DLU59" s="9"/>
      <c r="DLZ59" s="9"/>
      <c r="DME59" s="9"/>
      <c r="DMJ59" s="9"/>
      <c r="DMO59" s="9"/>
      <c r="DMT59" s="9"/>
      <c r="DMY59" s="9"/>
      <c r="DND59" s="9"/>
      <c r="DNI59" s="9"/>
      <c r="DNN59" s="9"/>
      <c r="DNS59" s="9"/>
      <c r="DNX59" s="9"/>
      <c r="DOC59" s="9"/>
      <c r="DOH59" s="9"/>
      <c r="DOM59" s="9"/>
      <c r="DOR59" s="9"/>
      <c r="DOW59" s="9"/>
      <c r="DPB59" s="9"/>
      <c r="DPG59" s="9"/>
      <c r="DPL59" s="9"/>
      <c r="DPQ59" s="9"/>
      <c r="DPV59" s="9"/>
      <c r="DQA59" s="9"/>
      <c r="DQF59" s="9"/>
      <c r="DQK59" s="9"/>
      <c r="DQP59" s="9"/>
      <c r="DQU59" s="9"/>
      <c r="DQZ59" s="9"/>
      <c r="DRE59" s="9"/>
      <c r="DRJ59" s="9"/>
      <c r="DRO59" s="9"/>
      <c r="DRT59" s="9"/>
      <c r="DRY59" s="9"/>
      <c r="DSD59" s="9"/>
      <c r="DSI59" s="9"/>
      <c r="DSN59" s="9"/>
      <c r="DSS59" s="9"/>
      <c r="DSX59" s="9"/>
      <c r="DTC59" s="9"/>
      <c r="DTH59" s="9"/>
      <c r="DTM59" s="9"/>
      <c r="DTR59" s="9"/>
      <c r="DTW59" s="9"/>
      <c r="DUB59" s="9"/>
      <c r="DUG59" s="9"/>
      <c r="DUL59" s="9"/>
      <c r="DUQ59" s="9"/>
      <c r="DUV59" s="9"/>
      <c r="DVA59" s="9"/>
      <c r="DVF59" s="9"/>
      <c r="DVK59" s="9"/>
      <c r="DVP59" s="9"/>
      <c r="DVU59" s="9"/>
      <c r="DVZ59" s="9"/>
      <c r="DWE59" s="9"/>
      <c r="DWJ59" s="9"/>
      <c r="DWO59" s="9"/>
      <c r="DWT59" s="9"/>
      <c r="DWY59" s="9"/>
      <c r="DXD59" s="9"/>
      <c r="DXI59" s="9"/>
      <c r="DXN59" s="9"/>
      <c r="DXS59" s="9"/>
      <c r="DXX59" s="9"/>
      <c r="DYC59" s="9"/>
      <c r="DYH59" s="9"/>
      <c r="DYM59" s="9"/>
      <c r="DYR59" s="9"/>
      <c r="DYW59" s="9"/>
      <c r="DZB59" s="9"/>
      <c r="DZG59" s="9"/>
      <c r="DZL59" s="9"/>
      <c r="DZQ59" s="9"/>
      <c r="DZV59" s="9"/>
      <c r="EAA59" s="9"/>
      <c r="EAF59" s="9"/>
      <c r="EAK59" s="9"/>
      <c r="EAP59" s="9"/>
      <c r="EAU59" s="9"/>
      <c r="EAZ59" s="9"/>
      <c r="EBE59" s="9"/>
      <c r="EBJ59" s="9"/>
      <c r="EBO59" s="9"/>
      <c r="EBT59" s="9"/>
      <c r="EBY59" s="9"/>
      <c r="ECD59" s="9"/>
      <c r="ECI59" s="9"/>
      <c r="ECN59" s="9"/>
      <c r="ECS59" s="9"/>
      <c r="ECX59" s="9"/>
      <c r="EDC59" s="9"/>
      <c r="EDH59" s="9"/>
      <c r="EDM59" s="9"/>
      <c r="EDR59" s="9"/>
      <c r="EDW59" s="9"/>
      <c r="EEB59" s="9"/>
      <c r="EEG59" s="9"/>
      <c r="EEL59" s="9"/>
      <c r="EEQ59" s="9"/>
      <c r="EEV59" s="9"/>
      <c r="EFA59" s="9"/>
      <c r="EFF59" s="9"/>
      <c r="EFK59" s="9"/>
      <c r="EFP59" s="9"/>
      <c r="EFU59" s="9"/>
      <c r="EFZ59" s="9"/>
      <c r="EGE59" s="9"/>
      <c r="EGJ59" s="9"/>
      <c r="EGO59" s="9"/>
      <c r="EGT59" s="9"/>
      <c r="EGY59" s="9"/>
      <c r="EHD59" s="9"/>
      <c r="EHI59" s="9"/>
      <c r="EHN59" s="9"/>
      <c r="EHS59" s="9"/>
      <c r="EHX59" s="9"/>
      <c r="EIC59" s="9"/>
      <c r="EIH59" s="9"/>
      <c r="EIM59" s="9"/>
      <c r="EIR59" s="9"/>
      <c r="EIW59" s="9"/>
      <c r="EJB59" s="9"/>
      <c r="EJG59" s="9"/>
      <c r="EJL59" s="9"/>
      <c r="EJQ59" s="9"/>
      <c r="EJV59" s="9"/>
      <c r="EKA59" s="9"/>
      <c r="EKF59" s="9"/>
      <c r="EKK59" s="9"/>
      <c r="EKP59" s="9"/>
      <c r="EKU59" s="9"/>
      <c r="EKZ59" s="9"/>
      <c r="ELE59" s="9"/>
      <c r="ELJ59" s="9"/>
      <c r="ELO59" s="9"/>
      <c r="ELT59" s="9"/>
      <c r="ELY59" s="9"/>
      <c r="EMD59" s="9"/>
      <c r="EMI59" s="9"/>
      <c r="EMN59" s="9"/>
      <c r="EMS59" s="9"/>
      <c r="EMX59" s="9"/>
      <c r="ENC59" s="9"/>
      <c r="ENH59" s="9"/>
      <c r="ENM59" s="9"/>
      <c r="ENR59" s="9"/>
      <c r="ENW59" s="9"/>
      <c r="EOB59" s="9"/>
      <c r="EOG59" s="9"/>
      <c r="EOL59" s="9"/>
      <c r="EOQ59" s="9"/>
      <c r="EOV59" s="9"/>
      <c r="EPA59" s="9"/>
      <c r="EPF59" s="9"/>
      <c r="EPK59" s="9"/>
      <c r="EPP59" s="9"/>
      <c r="EPU59" s="9"/>
      <c r="EPZ59" s="9"/>
      <c r="EQE59" s="9"/>
      <c r="EQJ59" s="9"/>
      <c r="EQO59" s="9"/>
      <c r="EQT59" s="9"/>
      <c r="EQY59" s="9"/>
      <c r="ERD59" s="9"/>
      <c r="ERI59" s="9"/>
      <c r="ERN59" s="9"/>
      <c r="ERS59" s="9"/>
      <c r="ERX59" s="9"/>
      <c r="ESC59" s="9"/>
      <c r="ESH59" s="9"/>
      <c r="ESM59" s="9"/>
      <c r="ESR59" s="9"/>
      <c r="ESW59" s="9"/>
      <c r="ETB59" s="9"/>
      <c r="ETG59" s="9"/>
      <c r="ETL59" s="9"/>
      <c r="ETQ59" s="9"/>
      <c r="ETV59" s="9"/>
      <c r="EUA59" s="9"/>
      <c r="EUF59" s="9"/>
      <c r="EUK59" s="9"/>
      <c r="EUP59" s="9"/>
      <c r="EUU59" s="9"/>
      <c r="EUZ59" s="9"/>
      <c r="EVE59" s="9"/>
      <c r="EVJ59" s="9"/>
      <c r="EVO59" s="9"/>
      <c r="EVT59" s="9"/>
      <c r="EVY59" s="9"/>
      <c r="EWD59" s="9"/>
      <c r="EWI59" s="9"/>
      <c r="EWN59" s="9"/>
      <c r="EWS59" s="9"/>
      <c r="EWX59" s="9"/>
      <c r="EXC59" s="9"/>
      <c r="EXH59" s="9"/>
      <c r="EXM59" s="9"/>
      <c r="EXR59" s="9"/>
      <c r="EXW59" s="9"/>
      <c r="EYB59" s="9"/>
      <c r="EYG59" s="9"/>
      <c r="EYL59" s="9"/>
      <c r="EYQ59" s="9"/>
      <c r="EYV59" s="9"/>
      <c r="EZA59" s="9"/>
      <c r="EZF59" s="9"/>
      <c r="EZK59" s="9"/>
      <c r="EZP59" s="9"/>
      <c r="EZU59" s="9"/>
      <c r="EZZ59" s="9"/>
      <c r="FAE59" s="9"/>
      <c r="FAJ59" s="9"/>
      <c r="FAO59" s="9"/>
      <c r="FAT59" s="9"/>
      <c r="FAY59" s="9"/>
      <c r="FBD59" s="9"/>
      <c r="FBI59" s="9"/>
      <c r="FBN59" s="9"/>
      <c r="FBS59" s="9"/>
      <c r="FBX59" s="9"/>
      <c r="FCC59" s="9"/>
      <c r="FCH59" s="9"/>
      <c r="FCM59" s="9"/>
      <c r="FCR59" s="9"/>
      <c r="FCW59" s="9"/>
      <c r="FDB59" s="9"/>
      <c r="FDG59" s="9"/>
      <c r="FDL59" s="9"/>
      <c r="FDQ59" s="9"/>
      <c r="FDV59" s="9"/>
      <c r="FEA59" s="9"/>
      <c r="FEF59" s="9"/>
      <c r="FEK59" s="9"/>
      <c r="FEP59" s="9"/>
      <c r="FEU59" s="9"/>
      <c r="FEZ59" s="9"/>
      <c r="FFE59" s="9"/>
      <c r="FFJ59" s="9"/>
      <c r="FFO59" s="9"/>
      <c r="FFT59" s="9"/>
      <c r="FFY59" s="9"/>
      <c r="FGD59" s="9"/>
      <c r="FGI59" s="9"/>
      <c r="FGN59" s="9"/>
      <c r="FGS59" s="9"/>
      <c r="FGX59" s="9"/>
      <c r="FHC59" s="9"/>
      <c r="FHH59" s="9"/>
      <c r="FHM59" s="9"/>
      <c r="FHR59" s="9"/>
      <c r="FHW59" s="9"/>
      <c r="FIB59" s="9"/>
      <c r="FIG59" s="9"/>
      <c r="FIL59" s="9"/>
      <c r="FIQ59" s="9"/>
      <c r="FIV59" s="9"/>
      <c r="FJA59" s="9"/>
      <c r="FJF59" s="9"/>
      <c r="FJK59" s="9"/>
      <c r="FJP59" s="9"/>
      <c r="FJU59" s="9"/>
      <c r="FJZ59" s="9"/>
      <c r="FKE59" s="9"/>
      <c r="FKJ59" s="9"/>
      <c r="FKO59" s="9"/>
      <c r="FKT59" s="9"/>
      <c r="FKY59" s="9"/>
      <c r="FLD59" s="9"/>
      <c r="FLI59" s="9"/>
      <c r="FLN59" s="9"/>
      <c r="FLS59" s="9"/>
      <c r="FLX59" s="9"/>
      <c r="FMC59" s="9"/>
      <c r="FMH59" s="9"/>
      <c r="FMM59" s="9"/>
      <c r="FMR59" s="9"/>
      <c r="FMW59" s="9"/>
      <c r="FNB59" s="9"/>
      <c r="FNG59" s="9"/>
      <c r="FNL59" s="9"/>
      <c r="FNQ59" s="9"/>
      <c r="FNV59" s="9"/>
      <c r="FOA59" s="9"/>
      <c r="FOF59" s="9"/>
      <c r="FOK59" s="9"/>
      <c r="FOP59" s="9"/>
      <c r="FOU59" s="9"/>
      <c r="FOZ59" s="9"/>
      <c r="FPE59" s="9"/>
      <c r="FPJ59" s="9"/>
      <c r="FPO59" s="9"/>
      <c r="FPT59" s="9"/>
      <c r="FPY59" s="9"/>
      <c r="FQD59" s="9"/>
      <c r="FQI59" s="9"/>
      <c r="FQN59" s="9"/>
      <c r="FQS59" s="9"/>
      <c r="FQX59" s="9"/>
      <c r="FRC59" s="9"/>
      <c r="FRH59" s="9"/>
      <c r="FRM59" s="9"/>
      <c r="FRR59" s="9"/>
      <c r="FRW59" s="9"/>
      <c r="FSB59" s="9"/>
      <c r="FSG59" s="9"/>
      <c r="FSL59" s="9"/>
      <c r="FSQ59" s="9"/>
      <c r="FSV59" s="9"/>
      <c r="FTA59" s="9"/>
      <c r="FTF59" s="9"/>
      <c r="FTK59" s="9"/>
      <c r="FTP59" s="9"/>
      <c r="FTU59" s="9"/>
      <c r="FTZ59" s="9"/>
      <c r="FUE59" s="9"/>
      <c r="FUJ59" s="9"/>
      <c r="FUO59" s="9"/>
      <c r="FUT59" s="9"/>
      <c r="FUY59" s="9"/>
      <c r="FVD59" s="9"/>
      <c r="FVI59" s="9"/>
      <c r="FVN59" s="9"/>
      <c r="FVS59" s="9"/>
      <c r="FVX59" s="9"/>
      <c r="FWC59" s="9"/>
      <c r="FWH59" s="9"/>
      <c r="FWM59" s="9"/>
      <c r="FWR59" s="9"/>
      <c r="FWW59" s="9"/>
      <c r="FXB59" s="9"/>
      <c r="FXG59" s="9"/>
      <c r="FXL59" s="9"/>
      <c r="FXQ59" s="9"/>
      <c r="FXV59" s="9"/>
      <c r="FYA59" s="9"/>
      <c r="FYF59" s="9"/>
      <c r="FYK59" s="9"/>
      <c r="FYP59" s="9"/>
      <c r="FYU59" s="9"/>
      <c r="FYZ59" s="9"/>
      <c r="FZE59" s="9"/>
      <c r="FZJ59" s="9"/>
      <c r="FZO59" s="9"/>
      <c r="FZT59" s="9"/>
      <c r="FZY59" s="9"/>
      <c r="GAD59" s="9"/>
      <c r="GAI59" s="9"/>
      <c r="GAN59" s="9"/>
      <c r="GAS59" s="9"/>
      <c r="GAX59" s="9"/>
      <c r="GBC59" s="9"/>
      <c r="GBH59" s="9"/>
      <c r="GBM59" s="9"/>
      <c r="GBR59" s="9"/>
      <c r="GBW59" s="9"/>
      <c r="GCB59" s="9"/>
      <c r="GCG59" s="9"/>
      <c r="GCL59" s="9"/>
      <c r="GCQ59" s="9"/>
      <c r="GCV59" s="9"/>
      <c r="GDA59" s="9"/>
      <c r="GDF59" s="9"/>
      <c r="GDK59" s="9"/>
      <c r="GDP59" s="9"/>
      <c r="GDU59" s="9"/>
      <c r="GDZ59" s="9"/>
      <c r="GEE59" s="9"/>
      <c r="GEJ59" s="9"/>
      <c r="GEO59" s="9"/>
      <c r="GET59" s="9"/>
      <c r="GEY59" s="9"/>
      <c r="GFD59" s="9"/>
      <c r="GFI59" s="9"/>
      <c r="GFN59" s="9"/>
      <c r="GFS59" s="9"/>
      <c r="GFX59" s="9"/>
      <c r="GGC59" s="9"/>
      <c r="GGH59" s="9"/>
      <c r="GGM59" s="9"/>
      <c r="GGR59" s="9"/>
      <c r="GGW59" s="9"/>
      <c r="GHB59" s="9"/>
      <c r="GHG59" s="9"/>
      <c r="GHL59" s="9"/>
      <c r="GHQ59" s="9"/>
      <c r="GHV59" s="9"/>
      <c r="GIA59" s="9"/>
      <c r="GIF59" s="9"/>
      <c r="GIK59" s="9"/>
      <c r="GIP59" s="9"/>
      <c r="GIU59" s="9"/>
      <c r="GIZ59" s="9"/>
      <c r="GJE59" s="9"/>
      <c r="GJJ59" s="9"/>
      <c r="GJO59" s="9"/>
      <c r="GJT59" s="9"/>
      <c r="GJY59" s="9"/>
      <c r="GKD59" s="9"/>
      <c r="GKI59" s="9"/>
      <c r="GKN59" s="9"/>
      <c r="GKS59" s="9"/>
      <c r="GKX59" s="9"/>
      <c r="GLC59" s="9"/>
      <c r="GLH59" s="9"/>
      <c r="GLM59" s="9"/>
      <c r="GLR59" s="9"/>
      <c r="GLW59" s="9"/>
      <c r="GMB59" s="9"/>
      <c r="GMG59" s="9"/>
      <c r="GML59" s="9"/>
      <c r="GMQ59" s="9"/>
      <c r="GMV59" s="9"/>
      <c r="GNA59" s="9"/>
      <c r="GNF59" s="9"/>
      <c r="GNK59" s="9"/>
      <c r="GNP59" s="9"/>
      <c r="GNU59" s="9"/>
      <c r="GNZ59" s="9"/>
      <c r="GOE59" s="9"/>
      <c r="GOJ59" s="9"/>
      <c r="GOO59" s="9"/>
      <c r="GOT59" s="9"/>
      <c r="GOY59" s="9"/>
      <c r="GPD59" s="9"/>
      <c r="GPI59" s="9"/>
      <c r="GPN59" s="9"/>
      <c r="GPS59" s="9"/>
      <c r="GPX59" s="9"/>
      <c r="GQC59" s="9"/>
      <c r="GQH59" s="9"/>
      <c r="GQM59" s="9"/>
      <c r="GQR59" s="9"/>
      <c r="GQW59" s="9"/>
      <c r="GRB59" s="9"/>
      <c r="GRG59" s="9"/>
      <c r="GRL59" s="9"/>
      <c r="GRQ59" s="9"/>
      <c r="GRV59" s="9"/>
      <c r="GSA59" s="9"/>
      <c r="GSF59" s="9"/>
      <c r="GSK59" s="9"/>
      <c r="GSP59" s="9"/>
      <c r="GSU59" s="9"/>
      <c r="GSZ59" s="9"/>
      <c r="GTE59" s="9"/>
      <c r="GTJ59" s="9"/>
      <c r="GTO59" s="9"/>
      <c r="GTT59" s="9"/>
      <c r="GTY59" s="9"/>
      <c r="GUD59" s="9"/>
      <c r="GUI59" s="9"/>
      <c r="GUN59" s="9"/>
      <c r="GUS59" s="9"/>
      <c r="GUX59" s="9"/>
      <c r="GVC59" s="9"/>
      <c r="GVH59" s="9"/>
      <c r="GVM59" s="9"/>
      <c r="GVR59" s="9"/>
      <c r="GVW59" s="9"/>
      <c r="GWB59" s="9"/>
      <c r="GWG59" s="9"/>
      <c r="GWL59" s="9"/>
      <c r="GWQ59" s="9"/>
      <c r="GWV59" s="9"/>
      <c r="GXA59" s="9"/>
      <c r="GXF59" s="9"/>
      <c r="GXK59" s="9"/>
      <c r="GXP59" s="9"/>
      <c r="GXU59" s="9"/>
      <c r="GXZ59" s="9"/>
      <c r="GYE59" s="9"/>
      <c r="GYJ59" s="9"/>
      <c r="GYO59" s="9"/>
      <c r="GYT59" s="9"/>
      <c r="GYY59" s="9"/>
      <c r="GZD59" s="9"/>
      <c r="GZI59" s="9"/>
      <c r="GZN59" s="9"/>
      <c r="GZS59" s="9"/>
      <c r="GZX59" s="9"/>
      <c r="HAC59" s="9"/>
      <c r="HAH59" s="9"/>
      <c r="HAM59" s="9"/>
      <c r="HAR59" s="9"/>
      <c r="HAW59" s="9"/>
      <c r="HBB59" s="9"/>
      <c r="HBG59" s="9"/>
      <c r="HBL59" s="9"/>
      <c r="HBQ59" s="9"/>
      <c r="HBV59" s="9"/>
      <c r="HCA59" s="9"/>
      <c r="HCF59" s="9"/>
      <c r="HCK59" s="9"/>
      <c r="HCP59" s="9"/>
      <c r="HCU59" s="9"/>
      <c r="HCZ59" s="9"/>
      <c r="HDE59" s="9"/>
      <c r="HDJ59" s="9"/>
      <c r="HDO59" s="9"/>
      <c r="HDT59" s="9"/>
      <c r="HDY59" s="9"/>
      <c r="HED59" s="9"/>
      <c r="HEI59" s="9"/>
      <c r="HEN59" s="9"/>
      <c r="HES59" s="9"/>
      <c r="HEX59" s="9"/>
      <c r="HFC59" s="9"/>
      <c r="HFH59" s="9"/>
      <c r="HFM59" s="9"/>
      <c r="HFR59" s="9"/>
      <c r="HFW59" s="9"/>
      <c r="HGB59" s="9"/>
      <c r="HGG59" s="9"/>
      <c r="HGL59" s="9"/>
      <c r="HGQ59" s="9"/>
      <c r="HGV59" s="9"/>
      <c r="HHA59" s="9"/>
      <c r="HHF59" s="9"/>
      <c r="HHK59" s="9"/>
      <c r="HHP59" s="9"/>
      <c r="HHU59" s="9"/>
      <c r="HHZ59" s="9"/>
      <c r="HIE59" s="9"/>
      <c r="HIJ59" s="9"/>
      <c r="HIO59" s="9"/>
      <c r="HIT59" s="9"/>
      <c r="HIY59" s="9"/>
      <c r="HJD59" s="9"/>
      <c r="HJI59" s="9"/>
      <c r="HJN59" s="9"/>
      <c r="HJS59" s="9"/>
      <c r="HJX59" s="9"/>
      <c r="HKC59" s="9"/>
      <c r="HKH59" s="9"/>
      <c r="HKM59" s="9"/>
      <c r="HKR59" s="9"/>
      <c r="HKW59" s="9"/>
      <c r="HLB59" s="9"/>
      <c r="HLG59" s="9"/>
      <c r="HLL59" s="9"/>
      <c r="HLQ59" s="9"/>
      <c r="HLV59" s="9"/>
      <c r="HMA59" s="9"/>
      <c r="HMF59" s="9"/>
      <c r="HMK59" s="9"/>
      <c r="HMP59" s="9"/>
      <c r="HMU59" s="9"/>
      <c r="HMZ59" s="9"/>
      <c r="HNE59" s="9"/>
      <c r="HNJ59" s="9"/>
      <c r="HNO59" s="9"/>
      <c r="HNT59" s="9"/>
      <c r="HNY59" s="9"/>
      <c r="HOD59" s="9"/>
      <c r="HOI59" s="9"/>
      <c r="HON59" s="9"/>
      <c r="HOS59" s="9"/>
      <c r="HOX59" s="9"/>
      <c r="HPC59" s="9"/>
      <c r="HPH59" s="9"/>
      <c r="HPM59" s="9"/>
      <c r="HPR59" s="9"/>
      <c r="HPW59" s="9"/>
      <c r="HQB59" s="9"/>
      <c r="HQG59" s="9"/>
      <c r="HQL59" s="9"/>
      <c r="HQQ59" s="9"/>
      <c r="HQV59" s="9"/>
      <c r="HRA59" s="9"/>
      <c r="HRF59" s="9"/>
      <c r="HRK59" s="9"/>
      <c r="HRP59" s="9"/>
      <c r="HRU59" s="9"/>
      <c r="HRZ59" s="9"/>
      <c r="HSE59" s="9"/>
      <c r="HSJ59" s="9"/>
      <c r="HSO59" s="9"/>
      <c r="HST59" s="9"/>
      <c r="HSY59" s="9"/>
      <c r="HTD59" s="9"/>
      <c r="HTI59" s="9"/>
      <c r="HTN59" s="9"/>
      <c r="HTS59" s="9"/>
      <c r="HTX59" s="9"/>
      <c r="HUC59" s="9"/>
      <c r="HUH59" s="9"/>
      <c r="HUM59" s="9"/>
      <c r="HUR59" s="9"/>
      <c r="HUW59" s="9"/>
      <c r="HVB59" s="9"/>
      <c r="HVG59" s="9"/>
      <c r="HVL59" s="9"/>
      <c r="HVQ59" s="9"/>
      <c r="HVV59" s="9"/>
      <c r="HWA59" s="9"/>
      <c r="HWF59" s="9"/>
      <c r="HWK59" s="9"/>
      <c r="HWP59" s="9"/>
      <c r="HWU59" s="9"/>
      <c r="HWZ59" s="9"/>
      <c r="HXE59" s="9"/>
      <c r="HXJ59" s="9"/>
      <c r="HXO59" s="9"/>
      <c r="HXT59" s="9"/>
      <c r="HXY59" s="9"/>
      <c r="HYD59" s="9"/>
      <c r="HYI59" s="9"/>
      <c r="HYN59" s="9"/>
      <c r="HYS59" s="9"/>
      <c r="HYX59" s="9"/>
      <c r="HZC59" s="9"/>
      <c r="HZH59" s="9"/>
      <c r="HZM59" s="9"/>
      <c r="HZR59" s="9"/>
      <c r="HZW59" s="9"/>
      <c r="IAB59" s="9"/>
      <c r="IAG59" s="9"/>
      <c r="IAL59" s="9"/>
      <c r="IAQ59" s="9"/>
      <c r="IAV59" s="9"/>
      <c r="IBA59" s="9"/>
      <c r="IBF59" s="9"/>
      <c r="IBK59" s="9"/>
      <c r="IBP59" s="9"/>
      <c r="IBU59" s="9"/>
      <c r="IBZ59" s="9"/>
      <c r="ICE59" s="9"/>
      <c r="ICJ59" s="9"/>
      <c r="ICO59" s="9"/>
      <c r="ICT59" s="9"/>
      <c r="ICY59" s="9"/>
      <c r="IDD59" s="9"/>
      <c r="IDI59" s="9"/>
      <c r="IDN59" s="9"/>
      <c r="IDS59" s="9"/>
      <c r="IDX59" s="9"/>
      <c r="IEC59" s="9"/>
      <c r="IEH59" s="9"/>
      <c r="IEM59" s="9"/>
      <c r="IER59" s="9"/>
      <c r="IEW59" s="9"/>
      <c r="IFB59" s="9"/>
      <c r="IFG59" s="9"/>
      <c r="IFL59" s="9"/>
      <c r="IFQ59" s="9"/>
      <c r="IFV59" s="9"/>
      <c r="IGA59" s="9"/>
      <c r="IGF59" s="9"/>
      <c r="IGK59" s="9"/>
      <c r="IGP59" s="9"/>
      <c r="IGU59" s="9"/>
      <c r="IGZ59" s="9"/>
      <c r="IHE59" s="9"/>
      <c r="IHJ59" s="9"/>
      <c r="IHO59" s="9"/>
      <c r="IHT59" s="9"/>
      <c r="IHY59" s="9"/>
      <c r="IID59" s="9"/>
      <c r="III59" s="9"/>
      <c r="IIN59" s="9"/>
      <c r="IIS59" s="9"/>
      <c r="IIX59" s="9"/>
      <c r="IJC59" s="9"/>
      <c r="IJH59" s="9"/>
      <c r="IJM59" s="9"/>
      <c r="IJR59" s="9"/>
      <c r="IJW59" s="9"/>
      <c r="IKB59" s="9"/>
      <c r="IKG59" s="9"/>
      <c r="IKL59" s="9"/>
      <c r="IKQ59" s="9"/>
      <c r="IKV59" s="9"/>
      <c r="ILA59" s="9"/>
      <c r="ILF59" s="9"/>
      <c r="ILK59" s="9"/>
      <c r="ILP59" s="9"/>
      <c r="ILU59" s="9"/>
      <c r="ILZ59" s="9"/>
      <c r="IME59" s="9"/>
      <c r="IMJ59" s="9"/>
      <c r="IMO59" s="9"/>
      <c r="IMT59" s="9"/>
      <c r="IMY59" s="9"/>
      <c r="IND59" s="9"/>
      <c r="INI59" s="9"/>
      <c r="INN59" s="9"/>
      <c r="INS59" s="9"/>
      <c r="INX59" s="9"/>
      <c r="IOC59" s="9"/>
      <c r="IOH59" s="9"/>
      <c r="IOM59" s="9"/>
      <c r="IOR59" s="9"/>
      <c r="IOW59" s="9"/>
      <c r="IPB59" s="9"/>
      <c r="IPG59" s="9"/>
      <c r="IPL59" s="9"/>
      <c r="IPQ59" s="9"/>
      <c r="IPV59" s="9"/>
      <c r="IQA59" s="9"/>
      <c r="IQF59" s="9"/>
      <c r="IQK59" s="9"/>
      <c r="IQP59" s="9"/>
      <c r="IQU59" s="9"/>
      <c r="IQZ59" s="9"/>
      <c r="IRE59" s="9"/>
      <c r="IRJ59" s="9"/>
      <c r="IRO59" s="9"/>
      <c r="IRT59" s="9"/>
      <c r="IRY59" s="9"/>
      <c r="ISD59" s="9"/>
      <c r="ISI59" s="9"/>
      <c r="ISN59" s="9"/>
      <c r="ISS59" s="9"/>
      <c r="ISX59" s="9"/>
      <c r="ITC59" s="9"/>
      <c r="ITH59" s="9"/>
      <c r="ITM59" s="9"/>
      <c r="ITR59" s="9"/>
      <c r="ITW59" s="9"/>
      <c r="IUB59" s="9"/>
      <c r="IUG59" s="9"/>
      <c r="IUL59" s="9"/>
      <c r="IUQ59" s="9"/>
      <c r="IUV59" s="9"/>
      <c r="IVA59" s="9"/>
      <c r="IVF59" s="9"/>
      <c r="IVK59" s="9"/>
      <c r="IVP59" s="9"/>
      <c r="IVU59" s="9"/>
      <c r="IVZ59" s="9"/>
      <c r="IWE59" s="9"/>
      <c r="IWJ59" s="9"/>
      <c r="IWO59" s="9"/>
      <c r="IWT59" s="9"/>
      <c r="IWY59" s="9"/>
      <c r="IXD59" s="9"/>
      <c r="IXI59" s="9"/>
      <c r="IXN59" s="9"/>
      <c r="IXS59" s="9"/>
      <c r="IXX59" s="9"/>
      <c r="IYC59" s="9"/>
      <c r="IYH59" s="9"/>
      <c r="IYM59" s="9"/>
      <c r="IYR59" s="9"/>
      <c r="IYW59" s="9"/>
      <c r="IZB59" s="9"/>
      <c r="IZG59" s="9"/>
      <c r="IZL59" s="9"/>
      <c r="IZQ59" s="9"/>
      <c r="IZV59" s="9"/>
      <c r="JAA59" s="9"/>
      <c r="JAF59" s="9"/>
      <c r="JAK59" s="9"/>
      <c r="JAP59" s="9"/>
      <c r="JAU59" s="9"/>
      <c r="JAZ59" s="9"/>
      <c r="JBE59" s="9"/>
      <c r="JBJ59" s="9"/>
      <c r="JBO59" s="9"/>
      <c r="JBT59" s="9"/>
      <c r="JBY59" s="9"/>
      <c r="JCD59" s="9"/>
      <c r="JCI59" s="9"/>
      <c r="JCN59" s="9"/>
      <c r="JCS59" s="9"/>
      <c r="JCX59" s="9"/>
      <c r="JDC59" s="9"/>
      <c r="JDH59" s="9"/>
      <c r="JDM59" s="9"/>
      <c r="JDR59" s="9"/>
      <c r="JDW59" s="9"/>
      <c r="JEB59" s="9"/>
      <c r="JEG59" s="9"/>
      <c r="JEL59" s="9"/>
      <c r="JEQ59" s="9"/>
      <c r="JEV59" s="9"/>
      <c r="JFA59" s="9"/>
      <c r="JFF59" s="9"/>
      <c r="JFK59" s="9"/>
      <c r="JFP59" s="9"/>
      <c r="JFU59" s="9"/>
      <c r="JFZ59" s="9"/>
      <c r="JGE59" s="9"/>
      <c r="JGJ59" s="9"/>
      <c r="JGO59" s="9"/>
      <c r="JGT59" s="9"/>
      <c r="JGY59" s="9"/>
      <c r="JHD59" s="9"/>
      <c r="JHI59" s="9"/>
      <c r="JHN59" s="9"/>
      <c r="JHS59" s="9"/>
      <c r="JHX59" s="9"/>
      <c r="JIC59" s="9"/>
      <c r="JIH59" s="9"/>
      <c r="JIM59" s="9"/>
      <c r="JIR59" s="9"/>
      <c r="JIW59" s="9"/>
      <c r="JJB59" s="9"/>
      <c r="JJG59" s="9"/>
      <c r="JJL59" s="9"/>
      <c r="JJQ59" s="9"/>
      <c r="JJV59" s="9"/>
      <c r="JKA59" s="9"/>
      <c r="JKF59" s="9"/>
      <c r="JKK59" s="9"/>
      <c r="JKP59" s="9"/>
      <c r="JKU59" s="9"/>
      <c r="JKZ59" s="9"/>
      <c r="JLE59" s="9"/>
      <c r="JLJ59" s="9"/>
      <c r="JLO59" s="9"/>
      <c r="JLT59" s="9"/>
      <c r="JLY59" s="9"/>
      <c r="JMD59" s="9"/>
      <c r="JMI59" s="9"/>
      <c r="JMN59" s="9"/>
      <c r="JMS59" s="9"/>
      <c r="JMX59" s="9"/>
      <c r="JNC59" s="9"/>
      <c r="JNH59" s="9"/>
      <c r="JNM59" s="9"/>
      <c r="JNR59" s="9"/>
      <c r="JNW59" s="9"/>
      <c r="JOB59" s="9"/>
      <c r="JOG59" s="9"/>
      <c r="JOL59" s="9"/>
      <c r="JOQ59" s="9"/>
      <c r="JOV59" s="9"/>
      <c r="JPA59" s="9"/>
      <c r="JPF59" s="9"/>
      <c r="JPK59" s="9"/>
      <c r="JPP59" s="9"/>
      <c r="JPU59" s="9"/>
      <c r="JPZ59" s="9"/>
      <c r="JQE59" s="9"/>
      <c r="JQJ59" s="9"/>
      <c r="JQO59" s="9"/>
      <c r="JQT59" s="9"/>
      <c r="JQY59" s="9"/>
      <c r="JRD59" s="9"/>
      <c r="JRI59" s="9"/>
      <c r="JRN59" s="9"/>
      <c r="JRS59" s="9"/>
      <c r="JRX59" s="9"/>
      <c r="JSC59" s="9"/>
      <c r="JSH59" s="9"/>
      <c r="JSM59" s="9"/>
      <c r="JSR59" s="9"/>
      <c r="JSW59" s="9"/>
      <c r="JTB59" s="9"/>
      <c r="JTG59" s="9"/>
      <c r="JTL59" s="9"/>
      <c r="JTQ59" s="9"/>
      <c r="JTV59" s="9"/>
      <c r="JUA59" s="9"/>
      <c r="JUF59" s="9"/>
      <c r="JUK59" s="9"/>
      <c r="JUP59" s="9"/>
      <c r="JUU59" s="9"/>
      <c r="JUZ59" s="9"/>
      <c r="JVE59" s="9"/>
      <c r="JVJ59" s="9"/>
      <c r="JVO59" s="9"/>
      <c r="JVT59" s="9"/>
      <c r="JVY59" s="9"/>
      <c r="JWD59" s="9"/>
      <c r="JWI59" s="9"/>
      <c r="JWN59" s="9"/>
      <c r="JWS59" s="9"/>
      <c r="JWX59" s="9"/>
      <c r="JXC59" s="9"/>
      <c r="JXH59" s="9"/>
      <c r="JXM59" s="9"/>
      <c r="JXR59" s="9"/>
      <c r="JXW59" s="9"/>
      <c r="JYB59" s="9"/>
      <c r="JYG59" s="9"/>
      <c r="JYL59" s="9"/>
      <c r="JYQ59" s="9"/>
      <c r="JYV59" s="9"/>
      <c r="JZA59" s="9"/>
      <c r="JZF59" s="9"/>
      <c r="JZK59" s="9"/>
      <c r="JZP59" s="9"/>
      <c r="JZU59" s="9"/>
      <c r="JZZ59" s="9"/>
      <c r="KAE59" s="9"/>
      <c r="KAJ59" s="9"/>
      <c r="KAO59" s="9"/>
      <c r="KAT59" s="9"/>
      <c r="KAY59" s="9"/>
      <c r="KBD59" s="9"/>
      <c r="KBI59" s="9"/>
      <c r="KBN59" s="9"/>
      <c r="KBS59" s="9"/>
      <c r="KBX59" s="9"/>
      <c r="KCC59" s="9"/>
      <c r="KCH59" s="9"/>
      <c r="KCM59" s="9"/>
      <c r="KCR59" s="9"/>
      <c r="KCW59" s="9"/>
      <c r="KDB59" s="9"/>
      <c r="KDG59" s="9"/>
      <c r="KDL59" s="9"/>
      <c r="KDQ59" s="9"/>
      <c r="KDV59" s="9"/>
      <c r="KEA59" s="9"/>
      <c r="KEF59" s="9"/>
      <c r="KEK59" s="9"/>
      <c r="KEP59" s="9"/>
      <c r="KEU59" s="9"/>
      <c r="KEZ59" s="9"/>
      <c r="KFE59" s="9"/>
      <c r="KFJ59" s="9"/>
      <c r="KFO59" s="9"/>
      <c r="KFT59" s="9"/>
      <c r="KFY59" s="9"/>
      <c r="KGD59" s="9"/>
      <c r="KGI59" s="9"/>
      <c r="KGN59" s="9"/>
      <c r="KGS59" s="9"/>
      <c r="KGX59" s="9"/>
      <c r="KHC59" s="9"/>
      <c r="KHH59" s="9"/>
      <c r="KHM59" s="9"/>
      <c r="KHR59" s="9"/>
      <c r="KHW59" s="9"/>
      <c r="KIB59" s="9"/>
      <c r="KIG59" s="9"/>
      <c r="KIL59" s="9"/>
      <c r="KIQ59" s="9"/>
      <c r="KIV59" s="9"/>
      <c r="KJA59" s="9"/>
      <c r="KJF59" s="9"/>
      <c r="KJK59" s="9"/>
      <c r="KJP59" s="9"/>
      <c r="KJU59" s="9"/>
      <c r="KJZ59" s="9"/>
      <c r="KKE59" s="9"/>
      <c r="KKJ59" s="9"/>
      <c r="KKO59" s="9"/>
      <c r="KKT59" s="9"/>
      <c r="KKY59" s="9"/>
      <c r="KLD59" s="9"/>
      <c r="KLI59" s="9"/>
      <c r="KLN59" s="9"/>
      <c r="KLS59" s="9"/>
      <c r="KLX59" s="9"/>
      <c r="KMC59" s="9"/>
      <c r="KMH59" s="9"/>
      <c r="KMM59" s="9"/>
      <c r="KMR59" s="9"/>
      <c r="KMW59" s="9"/>
      <c r="KNB59" s="9"/>
      <c r="KNG59" s="9"/>
      <c r="KNL59" s="9"/>
      <c r="KNQ59" s="9"/>
      <c r="KNV59" s="9"/>
      <c r="KOA59" s="9"/>
      <c r="KOF59" s="9"/>
      <c r="KOK59" s="9"/>
      <c r="KOP59" s="9"/>
      <c r="KOU59" s="9"/>
      <c r="KOZ59" s="9"/>
      <c r="KPE59" s="9"/>
      <c r="KPJ59" s="9"/>
      <c r="KPO59" s="9"/>
      <c r="KPT59" s="9"/>
      <c r="KPY59" s="9"/>
      <c r="KQD59" s="9"/>
      <c r="KQI59" s="9"/>
      <c r="KQN59" s="9"/>
      <c r="KQS59" s="9"/>
      <c r="KQX59" s="9"/>
      <c r="KRC59" s="9"/>
      <c r="KRH59" s="9"/>
      <c r="KRM59" s="9"/>
      <c r="KRR59" s="9"/>
      <c r="KRW59" s="9"/>
      <c r="KSB59" s="9"/>
      <c r="KSG59" s="9"/>
      <c r="KSL59" s="9"/>
      <c r="KSQ59" s="9"/>
      <c r="KSV59" s="9"/>
      <c r="KTA59" s="9"/>
      <c r="KTF59" s="9"/>
      <c r="KTK59" s="9"/>
      <c r="KTP59" s="9"/>
      <c r="KTU59" s="9"/>
      <c r="KTZ59" s="9"/>
      <c r="KUE59" s="9"/>
      <c r="KUJ59" s="9"/>
      <c r="KUO59" s="9"/>
      <c r="KUT59" s="9"/>
      <c r="KUY59" s="9"/>
      <c r="KVD59" s="9"/>
      <c r="KVI59" s="9"/>
      <c r="KVN59" s="9"/>
      <c r="KVS59" s="9"/>
      <c r="KVX59" s="9"/>
      <c r="KWC59" s="9"/>
      <c r="KWH59" s="9"/>
      <c r="KWM59" s="9"/>
      <c r="KWR59" s="9"/>
      <c r="KWW59" s="9"/>
      <c r="KXB59" s="9"/>
      <c r="KXG59" s="9"/>
      <c r="KXL59" s="9"/>
      <c r="KXQ59" s="9"/>
      <c r="KXV59" s="9"/>
      <c r="KYA59" s="9"/>
      <c r="KYF59" s="9"/>
      <c r="KYK59" s="9"/>
      <c r="KYP59" s="9"/>
      <c r="KYU59" s="9"/>
      <c r="KYZ59" s="9"/>
      <c r="KZE59" s="9"/>
      <c r="KZJ59" s="9"/>
      <c r="KZO59" s="9"/>
      <c r="KZT59" s="9"/>
      <c r="KZY59" s="9"/>
      <c r="LAD59" s="9"/>
      <c r="LAI59" s="9"/>
      <c r="LAN59" s="9"/>
      <c r="LAS59" s="9"/>
      <c r="LAX59" s="9"/>
      <c r="LBC59" s="9"/>
      <c r="LBH59" s="9"/>
      <c r="LBM59" s="9"/>
      <c r="LBR59" s="9"/>
      <c r="LBW59" s="9"/>
      <c r="LCB59" s="9"/>
      <c r="LCG59" s="9"/>
      <c r="LCL59" s="9"/>
      <c r="LCQ59" s="9"/>
      <c r="LCV59" s="9"/>
      <c r="LDA59" s="9"/>
      <c r="LDF59" s="9"/>
      <c r="LDK59" s="9"/>
      <c r="LDP59" s="9"/>
      <c r="LDU59" s="9"/>
      <c r="LDZ59" s="9"/>
      <c r="LEE59" s="9"/>
      <c r="LEJ59" s="9"/>
      <c r="LEO59" s="9"/>
      <c r="LET59" s="9"/>
      <c r="LEY59" s="9"/>
      <c r="LFD59" s="9"/>
      <c r="LFI59" s="9"/>
      <c r="LFN59" s="9"/>
      <c r="LFS59" s="9"/>
      <c r="LFX59" s="9"/>
      <c r="LGC59" s="9"/>
      <c r="LGH59" s="9"/>
      <c r="LGM59" s="9"/>
      <c r="LGR59" s="9"/>
      <c r="LGW59" s="9"/>
      <c r="LHB59" s="9"/>
      <c r="LHG59" s="9"/>
      <c r="LHL59" s="9"/>
      <c r="LHQ59" s="9"/>
      <c r="LHV59" s="9"/>
      <c r="LIA59" s="9"/>
      <c r="LIF59" s="9"/>
      <c r="LIK59" s="9"/>
      <c r="LIP59" s="9"/>
      <c r="LIU59" s="9"/>
      <c r="LIZ59" s="9"/>
      <c r="LJE59" s="9"/>
      <c r="LJJ59" s="9"/>
      <c r="LJO59" s="9"/>
      <c r="LJT59" s="9"/>
      <c r="LJY59" s="9"/>
      <c r="LKD59" s="9"/>
      <c r="LKI59" s="9"/>
      <c r="LKN59" s="9"/>
      <c r="LKS59" s="9"/>
      <c r="LKX59" s="9"/>
      <c r="LLC59" s="9"/>
      <c r="LLH59" s="9"/>
      <c r="LLM59" s="9"/>
      <c r="LLR59" s="9"/>
      <c r="LLW59" s="9"/>
      <c r="LMB59" s="9"/>
      <c r="LMG59" s="9"/>
      <c r="LML59" s="9"/>
      <c r="LMQ59" s="9"/>
      <c r="LMV59" s="9"/>
      <c r="LNA59" s="9"/>
      <c r="LNF59" s="9"/>
      <c r="LNK59" s="9"/>
      <c r="LNP59" s="9"/>
      <c r="LNU59" s="9"/>
      <c r="LNZ59" s="9"/>
      <c r="LOE59" s="9"/>
      <c r="LOJ59" s="9"/>
      <c r="LOO59" s="9"/>
      <c r="LOT59" s="9"/>
      <c r="LOY59" s="9"/>
      <c r="LPD59" s="9"/>
      <c r="LPI59" s="9"/>
      <c r="LPN59" s="9"/>
      <c r="LPS59" s="9"/>
      <c r="LPX59" s="9"/>
      <c r="LQC59" s="9"/>
      <c r="LQH59" s="9"/>
      <c r="LQM59" s="9"/>
      <c r="LQR59" s="9"/>
      <c r="LQW59" s="9"/>
      <c r="LRB59" s="9"/>
      <c r="LRG59" s="9"/>
      <c r="LRL59" s="9"/>
      <c r="LRQ59" s="9"/>
      <c r="LRV59" s="9"/>
      <c r="LSA59" s="9"/>
      <c r="LSF59" s="9"/>
      <c r="LSK59" s="9"/>
      <c r="LSP59" s="9"/>
      <c r="LSU59" s="9"/>
      <c r="LSZ59" s="9"/>
      <c r="LTE59" s="9"/>
      <c r="LTJ59" s="9"/>
      <c r="LTO59" s="9"/>
      <c r="LTT59" s="9"/>
      <c r="LTY59" s="9"/>
      <c r="LUD59" s="9"/>
      <c r="LUI59" s="9"/>
      <c r="LUN59" s="9"/>
      <c r="LUS59" s="9"/>
      <c r="LUX59" s="9"/>
      <c r="LVC59" s="9"/>
      <c r="LVH59" s="9"/>
      <c r="LVM59" s="9"/>
      <c r="LVR59" s="9"/>
      <c r="LVW59" s="9"/>
      <c r="LWB59" s="9"/>
      <c r="LWG59" s="9"/>
      <c r="LWL59" s="9"/>
      <c r="LWQ59" s="9"/>
      <c r="LWV59" s="9"/>
      <c r="LXA59" s="9"/>
      <c r="LXF59" s="9"/>
      <c r="LXK59" s="9"/>
      <c r="LXP59" s="9"/>
      <c r="LXU59" s="9"/>
      <c r="LXZ59" s="9"/>
      <c r="LYE59" s="9"/>
      <c r="LYJ59" s="9"/>
      <c r="LYO59" s="9"/>
      <c r="LYT59" s="9"/>
      <c r="LYY59" s="9"/>
      <c r="LZD59" s="9"/>
      <c r="LZI59" s="9"/>
      <c r="LZN59" s="9"/>
      <c r="LZS59" s="9"/>
      <c r="LZX59" s="9"/>
      <c r="MAC59" s="9"/>
      <c r="MAH59" s="9"/>
      <c r="MAM59" s="9"/>
      <c r="MAR59" s="9"/>
      <c r="MAW59" s="9"/>
      <c r="MBB59" s="9"/>
      <c r="MBG59" s="9"/>
      <c r="MBL59" s="9"/>
      <c r="MBQ59" s="9"/>
      <c r="MBV59" s="9"/>
      <c r="MCA59" s="9"/>
      <c r="MCF59" s="9"/>
      <c r="MCK59" s="9"/>
      <c r="MCP59" s="9"/>
      <c r="MCU59" s="9"/>
      <c r="MCZ59" s="9"/>
      <c r="MDE59" s="9"/>
      <c r="MDJ59" s="9"/>
      <c r="MDO59" s="9"/>
      <c r="MDT59" s="9"/>
      <c r="MDY59" s="9"/>
      <c r="MED59" s="9"/>
      <c r="MEI59" s="9"/>
      <c r="MEN59" s="9"/>
      <c r="MES59" s="9"/>
      <c r="MEX59" s="9"/>
      <c r="MFC59" s="9"/>
      <c r="MFH59" s="9"/>
      <c r="MFM59" s="9"/>
      <c r="MFR59" s="9"/>
      <c r="MFW59" s="9"/>
      <c r="MGB59" s="9"/>
      <c r="MGG59" s="9"/>
      <c r="MGL59" s="9"/>
      <c r="MGQ59" s="9"/>
      <c r="MGV59" s="9"/>
      <c r="MHA59" s="9"/>
      <c r="MHF59" s="9"/>
      <c r="MHK59" s="9"/>
      <c r="MHP59" s="9"/>
      <c r="MHU59" s="9"/>
      <c r="MHZ59" s="9"/>
      <c r="MIE59" s="9"/>
      <c r="MIJ59" s="9"/>
      <c r="MIO59" s="9"/>
      <c r="MIT59" s="9"/>
      <c r="MIY59" s="9"/>
      <c r="MJD59" s="9"/>
      <c r="MJI59" s="9"/>
      <c r="MJN59" s="9"/>
      <c r="MJS59" s="9"/>
      <c r="MJX59" s="9"/>
      <c r="MKC59" s="9"/>
      <c r="MKH59" s="9"/>
      <c r="MKM59" s="9"/>
      <c r="MKR59" s="9"/>
      <c r="MKW59" s="9"/>
      <c r="MLB59" s="9"/>
      <c r="MLG59" s="9"/>
      <c r="MLL59" s="9"/>
      <c r="MLQ59" s="9"/>
      <c r="MLV59" s="9"/>
      <c r="MMA59" s="9"/>
      <c r="MMF59" s="9"/>
      <c r="MMK59" s="9"/>
      <c r="MMP59" s="9"/>
      <c r="MMU59" s="9"/>
      <c r="MMZ59" s="9"/>
      <c r="MNE59" s="9"/>
      <c r="MNJ59" s="9"/>
      <c r="MNO59" s="9"/>
      <c r="MNT59" s="9"/>
      <c r="MNY59" s="9"/>
      <c r="MOD59" s="9"/>
      <c r="MOI59" s="9"/>
      <c r="MON59" s="9"/>
      <c r="MOS59" s="9"/>
      <c r="MOX59" s="9"/>
      <c r="MPC59" s="9"/>
      <c r="MPH59" s="9"/>
      <c r="MPM59" s="9"/>
      <c r="MPR59" s="9"/>
      <c r="MPW59" s="9"/>
      <c r="MQB59" s="9"/>
      <c r="MQG59" s="9"/>
      <c r="MQL59" s="9"/>
      <c r="MQQ59" s="9"/>
      <c r="MQV59" s="9"/>
      <c r="MRA59" s="9"/>
      <c r="MRF59" s="9"/>
      <c r="MRK59" s="9"/>
      <c r="MRP59" s="9"/>
      <c r="MRU59" s="9"/>
      <c r="MRZ59" s="9"/>
      <c r="MSE59" s="9"/>
      <c r="MSJ59" s="9"/>
      <c r="MSO59" s="9"/>
      <c r="MST59" s="9"/>
      <c r="MSY59" s="9"/>
      <c r="MTD59" s="9"/>
      <c r="MTI59" s="9"/>
      <c r="MTN59" s="9"/>
      <c r="MTS59" s="9"/>
      <c r="MTX59" s="9"/>
      <c r="MUC59" s="9"/>
      <c r="MUH59" s="9"/>
      <c r="MUM59" s="9"/>
      <c r="MUR59" s="9"/>
      <c r="MUW59" s="9"/>
      <c r="MVB59" s="9"/>
      <c r="MVG59" s="9"/>
      <c r="MVL59" s="9"/>
      <c r="MVQ59" s="9"/>
      <c r="MVV59" s="9"/>
      <c r="MWA59" s="9"/>
      <c r="MWF59" s="9"/>
      <c r="MWK59" s="9"/>
      <c r="MWP59" s="9"/>
      <c r="MWU59" s="9"/>
      <c r="MWZ59" s="9"/>
      <c r="MXE59" s="9"/>
      <c r="MXJ59" s="9"/>
      <c r="MXO59" s="9"/>
      <c r="MXT59" s="9"/>
      <c r="MXY59" s="9"/>
      <c r="MYD59" s="9"/>
      <c r="MYI59" s="9"/>
      <c r="MYN59" s="9"/>
      <c r="MYS59" s="9"/>
      <c r="MYX59" s="9"/>
      <c r="MZC59" s="9"/>
      <c r="MZH59" s="9"/>
      <c r="MZM59" s="9"/>
      <c r="MZR59" s="9"/>
      <c r="MZW59" s="9"/>
      <c r="NAB59" s="9"/>
      <c r="NAG59" s="9"/>
      <c r="NAL59" s="9"/>
      <c r="NAQ59" s="9"/>
      <c r="NAV59" s="9"/>
      <c r="NBA59" s="9"/>
      <c r="NBF59" s="9"/>
      <c r="NBK59" s="9"/>
      <c r="NBP59" s="9"/>
      <c r="NBU59" s="9"/>
      <c r="NBZ59" s="9"/>
      <c r="NCE59" s="9"/>
      <c r="NCJ59" s="9"/>
      <c r="NCO59" s="9"/>
      <c r="NCT59" s="9"/>
      <c r="NCY59" s="9"/>
      <c r="NDD59" s="9"/>
      <c r="NDI59" s="9"/>
      <c r="NDN59" s="9"/>
      <c r="NDS59" s="9"/>
      <c r="NDX59" s="9"/>
      <c r="NEC59" s="9"/>
      <c r="NEH59" s="9"/>
      <c r="NEM59" s="9"/>
      <c r="NER59" s="9"/>
      <c r="NEW59" s="9"/>
      <c r="NFB59" s="9"/>
      <c r="NFG59" s="9"/>
      <c r="NFL59" s="9"/>
      <c r="NFQ59" s="9"/>
      <c r="NFV59" s="9"/>
      <c r="NGA59" s="9"/>
      <c r="NGF59" s="9"/>
      <c r="NGK59" s="9"/>
      <c r="NGP59" s="9"/>
      <c r="NGU59" s="9"/>
      <c r="NGZ59" s="9"/>
      <c r="NHE59" s="9"/>
      <c r="NHJ59" s="9"/>
      <c r="NHO59" s="9"/>
      <c r="NHT59" s="9"/>
      <c r="NHY59" s="9"/>
      <c r="NID59" s="9"/>
      <c r="NII59" s="9"/>
      <c r="NIN59" s="9"/>
      <c r="NIS59" s="9"/>
      <c r="NIX59" s="9"/>
      <c r="NJC59" s="9"/>
      <c r="NJH59" s="9"/>
      <c r="NJM59" s="9"/>
      <c r="NJR59" s="9"/>
      <c r="NJW59" s="9"/>
      <c r="NKB59" s="9"/>
      <c r="NKG59" s="9"/>
      <c r="NKL59" s="9"/>
      <c r="NKQ59" s="9"/>
      <c r="NKV59" s="9"/>
      <c r="NLA59" s="9"/>
      <c r="NLF59" s="9"/>
      <c r="NLK59" s="9"/>
      <c r="NLP59" s="9"/>
      <c r="NLU59" s="9"/>
      <c r="NLZ59" s="9"/>
      <c r="NME59" s="9"/>
      <c r="NMJ59" s="9"/>
      <c r="NMO59" s="9"/>
      <c r="NMT59" s="9"/>
      <c r="NMY59" s="9"/>
      <c r="NND59" s="9"/>
      <c r="NNI59" s="9"/>
      <c r="NNN59" s="9"/>
      <c r="NNS59" s="9"/>
      <c r="NNX59" s="9"/>
      <c r="NOC59" s="9"/>
      <c r="NOH59" s="9"/>
      <c r="NOM59" s="9"/>
      <c r="NOR59" s="9"/>
      <c r="NOW59" s="9"/>
      <c r="NPB59" s="9"/>
      <c r="NPG59" s="9"/>
      <c r="NPL59" s="9"/>
      <c r="NPQ59" s="9"/>
      <c r="NPV59" s="9"/>
      <c r="NQA59" s="9"/>
      <c r="NQF59" s="9"/>
      <c r="NQK59" s="9"/>
      <c r="NQP59" s="9"/>
      <c r="NQU59" s="9"/>
      <c r="NQZ59" s="9"/>
      <c r="NRE59" s="9"/>
      <c r="NRJ59" s="9"/>
      <c r="NRO59" s="9"/>
      <c r="NRT59" s="9"/>
      <c r="NRY59" s="9"/>
      <c r="NSD59" s="9"/>
      <c r="NSI59" s="9"/>
      <c r="NSN59" s="9"/>
      <c r="NSS59" s="9"/>
      <c r="NSX59" s="9"/>
      <c r="NTC59" s="9"/>
      <c r="NTH59" s="9"/>
      <c r="NTM59" s="9"/>
      <c r="NTR59" s="9"/>
      <c r="NTW59" s="9"/>
      <c r="NUB59" s="9"/>
      <c r="NUG59" s="9"/>
      <c r="NUL59" s="9"/>
      <c r="NUQ59" s="9"/>
      <c r="NUV59" s="9"/>
      <c r="NVA59" s="9"/>
      <c r="NVF59" s="9"/>
      <c r="NVK59" s="9"/>
      <c r="NVP59" s="9"/>
      <c r="NVU59" s="9"/>
      <c r="NVZ59" s="9"/>
      <c r="NWE59" s="9"/>
      <c r="NWJ59" s="9"/>
      <c r="NWO59" s="9"/>
      <c r="NWT59" s="9"/>
      <c r="NWY59" s="9"/>
      <c r="NXD59" s="9"/>
      <c r="NXI59" s="9"/>
      <c r="NXN59" s="9"/>
      <c r="NXS59" s="9"/>
      <c r="NXX59" s="9"/>
      <c r="NYC59" s="9"/>
      <c r="NYH59" s="9"/>
      <c r="NYM59" s="9"/>
      <c r="NYR59" s="9"/>
      <c r="NYW59" s="9"/>
      <c r="NZB59" s="9"/>
      <c r="NZG59" s="9"/>
      <c r="NZL59" s="9"/>
      <c r="NZQ59" s="9"/>
      <c r="NZV59" s="9"/>
      <c r="OAA59" s="9"/>
      <c r="OAF59" s="9"/>
      <c r="OAK59" s="9"/>
      <c r="OAP59" s="9"/>
      <c r="OAU59" s="9"/>
      <c r="OAZ59" s="9"/>
      <c r="OBE59" s="9"/>
      <c r="OBJ59" s="9"/>
      <c r="OBO59" s="9"/>
      <c r="OBT59" s="9"/>
      <c r="OBY59" s="9"/>
      <c r="OCD59" s="9"/>
      <c r="OCI59" s="9"/>
      <c r="OCN59" s="9"/>
      <c r="OCS59" s="9"/>
      <c r="OCX59" s="9"/>
      <c r="ODC59" s="9"/>
      <c r="ODH59" s="9"/>
      <c r="ODM59" s="9"/>
      <c r="ODR59" s="9"/>
      <c r="ODW59" s="9"/>
      <c r="OEB59" s="9"/>
      <c r="OEG59" s="9"/>
      <c r="OEL59" s="9"/>
      <c r="OEQ59" s="9"/>
      <c r="OEV59" s="9"/>
      <c r="OFA59" s="9"/>
      <c r="OFF59" s="9"/>
      <c r="OFK59" s="9"/>
      <c r="OFP59" s="9"/>
      <c r="OFU59" s="9"/>
      <c r="OFZ59" s="9"/>
      <c r="OGE59" s="9"/>
      <c r="OGJ59" s="9"/>
      <c r="OGO59" s="9"/>
      <c r="OGT59" s="9"/>
      <c r="OGY59" s="9"/>
      <c r="OHD59" s="9"/>
      <c r="OHI59" s="9"/>
      <c r="OHN59" s="9"/>
      <c r="OHS59" s="9"/>
      <c r="OHX59" s="9"/>
      <c r="OIC59" s="9"/>
      <c r="OIH59" s="9"/>
      <c r="OIM59" s="9"/>
      <c r="OIR59" s="9"/>
      <c r="OIW59" s="9"/>
      <c r="OJB59" s="9"/>
      <c r="OJG59" s="9"/>
      <c r="OJL59" s="9"/>
      <c r="OJQ59" s="9"/>
      <c r="OJV59" s="9"/>
      <c r="OKA59" s="9"/>
      <c r="OKF59" s="9"/>
      <c r="OKK59" s="9"/>
      <c r="OKP59" s="9"/>
      <c r="OKU59" s="9"/>
      <c r="OKZ59" s="9"/>
      <c r="OLE59" s="9"/>
      <c r="OLJ59" s="9"/>
      <c r="OLO59" s="9"/>
      <c r="OLT59" s="9"/>
      <c r="OLY59" s="9"/>
      <c r="OMD59" s="9"/>
      <c r="OMI59" s="9"/>
      <c r="OMN59" s="9"/>
      <c r="OMS59" s="9"/>
      <c r="OMX59" s="9"/>
      <c r="ONC59" s="9"/>
      <c r="ONH59" s="9"/>
      <c r="ONM59" s="9"/>
      <c r="ONR59" s="9"/>
      <c r="ONW59" s="9"/>
      <c r="OOB59" s="9"/>
      <c r="OOG59" s="9"/>
      <c r="OOL59" s="9"/>
      <c r="OOQ59" s="9"/>
      <c r="OOV59" s="9"/>
      <c r="OPA59" s="9"/>
      <c r="OPF59" s="9"/>
      <c r="OPK59" s="9"/>
      <c r="OPP59" s="9"/>
      <c r="OPU59" s="9"/>
      <c r="OPZ59" s="9"/>
      <c r="OQE59" s="9"/>
      <c r="OQJ59" s="9"/>
      <c r="OQO59" s="9"/>
      <c r="OQT59" s="9"/>
      <c r="OQY59" s="9"/>
      <c r="ORD59" s="9"/>
      <c r="ORI59" s="9"/>
      <c r="ORN59" s="9"/>
      <c r="ORS59" s="9"/>
      <c r="ORX59" s="9"/>
      <c r="OSC59" s="9"/>
      <c r="OSH59" s="9"/>
      <c r="OSM59" s="9"/>
      <c r="OSR59" s="9"/>
      <c r="OSW59" s="9"/>
      <c r="OTB59" s="9"/>
      <c r="OTG59" s="9"/>
      <c r="OTL59" s="9"/>
      <c r="OTQ59" s="9"/>
      <c r="OTV59" s="9"/>
      <c r="OUA59" s="9"/>
      <c r="OUF59" s="9"/>
      <c r="OUK59" s="9"/>
      <c r="OUP59" s="9"/>
      <c r="OUU59" s="9"/>
      <c r="OUZ59" s="9"/>
      <c r="OVE59" s="9"/>
      <c r="OVJ59" s="9"/>
      <c r="OVO59" s="9"/>
      <c r="OVT59" s="9"/>
      <c r="OVY59" s="9"/>
      <c r="OWD59" s="9"/>
      <c r="OWI59" s="9"/>
      <c r="OWN59" s="9"/>
      <c r="OWS59" s="9"/>
      <c r="OWX59" s="9"/>
      <c r="OXC59" s="9"/>
      <c r="OXH59" s="9"/>
      <c r="OXM59" s="9"/>
      <c r="OXR59" s="9"/>
      <c r="OXW59" s="9"/>
      <c r="OYB59" s="9"/>
      <c r="OYG59" s="9"/>
      <c r="OYL59" s="9"/>
      <c r="OYQ59" s="9"/>
      <c r="OYV59" s="9"/>
      <c r="OZA59" s="9"/>
      <c r="OZF59" s="9"/>
      <c r="OZK59" s="9"/>
      <c r="OZP59" s="9"/>
      <c r="OZU59" s="9"/>
      <c r="OZZ59" s="9"/>
      <c r="PAE59" s="9"/>
      <c r="PAJ59" s="9"/>
      <c r="PAO59" s="9"/>
      <c r="PAT59" s="9"/>
      <c r="PAY59" s="9"/>
      <c r="PBD59" s="9"/>
      <c r="PBI59" s="9"/>
      <c r="PBN59" s="9"/>
      <c r="PBS59" s="9"/>
      <c r="PBX59" s="9"/>
      <c r="PCC59" s="9"/>
      <c r="PCH59" s="9"/>
      <c r="PCM59" s="9"/>
      <c r="PCR59" s="9"/>
      <c r="PCW59" s="9"/>
      <c r="PDB59" s="9"/>
      <c r="PDG59" s="9"/>
      <c r="PDL59" s="9"/>
      <c r="PDQ59" s="9"/>
      <c r="PDV59" s="9"/>
      <c r="PEA59" s="9"/>
      <c r="PEF59" s="9"/>
      <c r="PEK59" s="9"/>
      <c r="PEP59" s="9"/>
      <c r="PEU59" s="9"/>
      <c r="PEZ59" s="9"/>
      <c r="PFE59" s="9"/>
      <c r="PFJ59" s="9"/>
      <c r="PFO59" s="9"/>
      <c r="PFT59" s="9"/>
      <c r="PFY59" s="9"/>
      <c r="PGD59" s="9"/>
      <c r="PGI59" s="9"/>
      <c r="PGN59" s="9"/>
      <c r="PGS59" s="9"/>
      <c r="PGX59" s="9"/>
      <c r="PHC59" s="9"/>
      <c r="PHH59" s="9"/>
      <c r="PHM59" s="9"/>
      <c r="PHR59" s="9"/>
      <c r="PHW59" s="9"/>
      <c r="PIB59" s="9"/>
      <c r="PIG59" s="9"/>
      <c r="PIL59" s="9"/>
      <c r="PIQ59" s="9"/>
      <c r="PIV59" s="9"/>
      <c r="PJA59" s="9"/>
      <c r="PJF59" s="9"/>
      <c r="PJK59" s="9"/>
      <c r="PJP59" s="9"/>
      <c r="PJU59" s="9"/>
      <c r="PJZ59" s="9"/>
      <c r="PKE59" s="9"/>
      <c r="PKJ59" s="9"/>
      <c r="PKO59" s="9"/>
      <c r="PKT59" s="9"/>
      <c r="PKY59" s="9"/>
      <c r="PLD59" s="9"/>
      <c r="PLI59" s="9"/>
      <c r="PLN59" s="9"/>
      <c r="PLS59" s="9"/>
      <c r="PLX59" s="9"/>
      <c r="PMC59" s="9"/>
      <c r="PMH59" s="9"/>
      <c r="PMM59" s="9"/>
      <c r="PMR59" s="9"/>
      <c r="PMW59" s="9"/>
      <c r="PNB59" s="9"/>
      <c r="PNG59" s="9"/>
      <c r="PNL59" s="9"/>
      <c r="PNQ59" s="9"/>
      <c r="PNV59" s="9"/>
      <c r="POA59" s="9"/>
      <c r="POF59" s="9"/>
      <c r="POK59" s="9"/>
      <c r="POP59" s="9"/>
      <c r="POU59" s="9"/>
      <c r="POZ59" s="9"/>
      <c r="PPE59" s="9"/>
      <c r="PPJ59" s="9"/>
      <c r="PPO59" s="9"/>
      <c r="PPT59" s="9"/>
      <c r="PPY59" s="9"/>
      <c r="PQD59" s="9"/>
      <c r="PQI59" s="9"/>
      <c r="PQN59" s="9"/>
      <c r="PQS59" s="9"/>
      <c r="PQX59" s="9"/>
      <c r="PRC59" s="9"/>
      <c r="PRH59" s="9"/>
      <c r="PRM59" s="9"/>
      <c r="PRR59" s="9"/>
      <c r="PRW59" s="9"/>
      <c r="PSB59" s="9"/>
      <c r="PSG59" s="9"/>
      <c r="PSL59" s="9"/>
      <c r="PSQ59" s="9"/>
      <c r="PSV59" s="9"/>
      <c r="PTA59" s="9"/>
      <c r="PTF59" s="9"/>
      <c r="PTK59" s="9"/>
      <c r="PTP59" s="9"/>
      <c r="PTU59" s="9"/>
      <c r="PTZ59" s="9"/>
      <c r="PUE59" s="9"/>
      <c r="PUJ59" s="9"/>
      <c r="PUO59" s="9"/>
      <c r="PUT59" s="9"/>
      <c r="PUY59" s="9"/>
      <c r="PVD59" s="9"/>
      <c r="PVI59" s="9"/>
      <c r="PVN59" s="9"/>
      <c r="PVS59" s="9"/>
      <c r="PVX59" s="9"/>
      <c r="PWC59" s="9"/>
      <c r="PWH59" s="9"/>
      <c r="PWM59" s="9"/>
      <c r="PWR59" s="9"/>
      <c r="PWW59" s="9"/>
      <c r="PXB59" s="9"/>
      <c r="PXG59" s="9"/>
      <c r="PXL59" s="9"/>
      <c r="PXQ59" s="9"/>
      <c r="PXV59" s="9"/>
      <c r="PYA59" s="9"/>
      <c r="PYF59" s="9"/>
      <c r="PYK59" s="9"/>
      <c r="PYP59" s="9"/>
      <c r="PYU59" s="9"/>
      <c r="PYZ59" s="9"/>
      <c r="PZE59" s="9"/>
      <c r="PZJ59" s="9"/>
      <c r="PZO59" s="9"/>
      <c r="PZT59" s="9"/>
      <c r="PZY59" s="9"/>
      <c r="QAD59" s="9"/>
      <c r="QAI59" s="9"/>
      <c r="QAN59" s="9"/>
      <c r="QAS59" s="9"/>
      <c r="QAX59" s="9"/>
      <c r="QBC59" s="9"/>
      <c r="QBH59" s="9"/>
      <c r="QBM59" s="9"/>
      <c r="QBR59" s="9"/>
      <c r="QBW59" s="9"/>
      <c r="QCB59" s="9"/>
      <c r="QCG59" s="9"/>
      <c r="QCL59" s="9"/>
      <c r="QCQ59" s="9"/>
      <c r="QCV59" s="9"/>
      <c r="QDA59" s="9"/>
      <c r="QDF59" s="9"/>
      <c r="QDK59" s="9"/>
      <c r="QDP59" s="9"/>
      <c r="QDU59" s="9"/>
      <c r="QDZ59" s="9"/>
      <c r="QEE59" s="9"/>
      <c r="QEJ59" s="9"/>
      <c r="QEO59" s="9"/>
      <c r="QET59" s="9"/>
      <c r="QEY59" s="9"/>
      <c r="QFD59" s="9"/>
      <c r="QFI59" s="9"/>
      <c r="QFN59" s="9"/>
      <c r="QFS59" s="9"/>
      <c r="QFX59" s="9"/>
      <c r="QGC59" s="9"/>
      <c r="QGH59" s="9"/>
      <c r="QGM59" s="9"/>
      <c r="QGR59" s="9"/>
      <c r="QGW59" s="9"/>
      <c r="QHB59" s="9"/>
      <c r="QHG59" s="9"/>
      <c r="QHL59" s="9"/>
      <c r="QHQ59" s="9"/>
      <c r="QHV59" s="9"/>
      <c r="QIA59" s="9"/>
      <c r="QIF59" s="9"/>
      <c r="QIK59" s="9"/>
      <c r="QIP59" s="9"/>
      <c r="QIU59" s="9"/>
      <c r="QIZ59" s="9"/>
      <c r="QJE59" s="9"/>
      <c r="QJJ59" s="9"/>
      <c r="QJO59" s="9"/>
      <c r="QJT59" s="9"/>
      <c r="QJY59" s="9"/>
      <c r="QKD59" s="9"/>
      <c r="QKI59" s="9"/>
      <c r="QKN59" s="9"/>
      <c r="QKS59" s="9"/>
      <c r="QKX59" s="9"/>
      <c r="QLC59" s="9"/>
      <c r="QLH59" s="9"/>
      <c r="QLM59" s="9"/>
      <c r="QLR59" s="9"/>
      <c r="QLW59" s="9"/>
      <c r="QMB59" s="9"/>
      <c r="QMG59" s="9"/>
      <c r="QML59" s="9"/>
      <c r="QMQ59" s="9"/>
      <c r="QMV59" s="9"/>
      <c r="QNA59" s="9"/>
      <c r="QNF59" s="9"/>
      <c r="QNK59" s="9"/>
      <c r="QNP59" s="9"/>
      <c r="QNU59" s="9"/>
      <c r="QNZ59" s="9"/>
      <c r="QOE59" s="9"/>
      <c r="QOJ59" s="9"/>
      <c r="QOO59" s="9"/>
      <c r="QOT59" s="9"/>
      <c r="QOY59" s="9"/>
      <c r="QPD59" s="9"/>
      <c r="QPI59" s="9"/>
      <c r="QPN59" s="9"/>
      <c r="QPS59" s="9"/>
      <c r="QPX59" s="9"/>
      <c r="QQC59" s="9"/>
      <c r="QQH59" s="9"/>
      <c r="QQM59" s="9"/>
      <c r="QQR59" s="9"/>
      <c r="QQW59" s="9"/>
      <c r="QRB59" s="9"/>
      <c r="QRG59" s="9"/>
      <c r="QRL59" s="9"/>
      <c r="QRQ59" s="9"/>
      <c r="QRV59" s="9"/>
      <c r="QSA59" s="9"/>
      <c r="QSF59" s="9"/>
      <c r="QSK59" s="9"/>
      <c r="QSP59" s="9"/>
      <c r="QSU59" s="9"/>
      <c r="QSZ59" s="9"/>
      <c r="QTE59" s="9"/>
      <c r="QTJ59" s="9"/>
      <c r="QTO59" s="9"/>
      <c r="QTT59" s="9"/>
      <c r="QTY59" s="9"/>
      <c r="QUD59" s="9"/>
      <c r="QUI59" s="9"/>
      <c r="QUN59" s="9"/>
      <c r="QUS59" s="9"/>
      <c r="QUX59" s="9"/>
      <c r="QVC59" s="9"/>
      <c r="QVH59" s="9"/>
      <c r="QVM59" s="9"/>
      <c r="QVR59" s="9"/>
      <c r="QVW59" s="9"/>
      <c r="QWB59" s="9"/>
      <c r="QWG59" s="9"/>
      <c r="QWL59" s="9"/>
      <c r="QWQ59" s="9"/>
      <c r="QWV59" s="9"/>
      <c r="QXA59" s="9"/>
      <c r="QXF59" s="9"/>
      <c r="QXK59" s="9"/>
      <c r="QXP59" s="9"/>
      <c r="QXU59" s="9"/>
      <c r="QXZ59" s="9"/>
      <c r="QYE59" s="9"/>
      <c r="QYJ59" s="9"/>
      <c r="QYO59" s="9"/>
      <c r="QYT59" s="9"/>
      <c r="QYY59" s="9"/>
      <c r="QZD59" s="9"/>
      <c r="QZI59" s="9"/>
      <c r="QZN59" s="9"/>
      <c r="QZS59" s="9"/>
      <c r="QZX59" s="9"/>
      <c r="RAC59" s="9"/>
      <c r="RAH59" s="9"/>
      <c r="RAM59" s="9"/>
      <c r="RAR59" s="9"/>
      <c r="RAW59" s="9"/>
      <c r="RBB59" s="9"/>
      <c r="RBG59" s="9"/>
      <c r="RBL59" s="9"/>
      <c r="RBQ59" s="9"/>
      <c r="RBV59" s="9"/>
      <c r="RCA59" s="9"/>
      <c r="RCF59" s="9"/>
      <c r="RCK59" s="9"/>
      <c r="RCP59" s="9"/>
      <c r="RCU59" s="9"/>
      <c r="RCZ59" s="9"/>
      <c r="RDE59" s="9"/>
      <c r="RDJ59" s="9"/>
      <c r="RDO59" s="9"/>
      <c r="RDT59" s="9"/>
      <c r="RDY59" s="9"/>
      <c r="RED59" s="9"/>
      <c r="REI59" s="9"/>
      <c r="REN59" s="9"/>
      <c r="RES59" s="9"/>
      <c r="REX59" s="9"/>
      <c r="RFC59" s="9"/>
      <c r="RFH59" s="9"/>
      <c r="RFM59" s="9"/>
      <c r="RFR59" s="9"/>
      <c r="RFW59" s="9"/>
      <c r="RGB59" s="9"/>
      <c r="RGG59" s="9"/>
      <c r="RGL59" s="9"/>
      <c r="RGQ59" s="9"/>
      <c r="RGV59" s="9"/>
      <c r="RHA59" s="9"/>
      <c r="RHF59" s="9"/>
      <c r="RHK59" s="9"/>
      <c r="RHP59" s="9"/>
      <c r="RHU59" s="9"/>
      <c r="RHZ59" s="9"/>
      <c r="RIE59" s="9"/>
      <c r="RIJ59" s="9"/>
      <c r="RIO59" s="9"/>
      <c r="RIT59" s="9"/>
      <c r="RIY59" s="9"/>
      <c r="RJD59" s="9"/>
      <c r="RJI59" s="9"/>
      <c r="RJN59" s="9"/>
      <c r="RJS59" s="9"/>
      <c r="RJX59" s="9"/>
      <c r="RKC59" s="9"/>
      <c r="RKH59" s="9"/>
      <c r="RKM59" s="9"/>
      <c r="RKR59" s="9"/>
      <c r="RKW59" s="9"/>
      <c r="RLB59" s="9"/>
      <c r="RLG59" s="9"/>
      <c r="RLL59" s="9"/>
      <c r="RLQ59" s="9"/>
      <c r="RLV59" s="9"/>
      <c r="RMA59" s="9"/>
      <c r="RMF59" s="9"/>
      <c r="RMK59" s="9"/>
      <c r="RMP59" s="9"/>
      <c r="RMU59" s="9"/>
      <c r="RMZ59" s="9"/>
      <c r="RNE59" s="9"/>
      <c r="RNJ59" s="9"/>
      <c r="RNO59" s="9"/>
      <c r="RNT59" s="9"/>
      <c r="RNY59" s="9"/>
      <c r="ROD59" s="9"/>
      <c r="ROI59" s="9"/>
      <c r="RON59" s="9"/>
      <c r="ROS59" s="9"/>
      <c r="ROX59" s="9"/>
      <c r="RPC59" s="9"/>
      <c r="RPH59" s="9"/>
      <c r="RPM59" s="9"/>
      <c r="RPR59" s="9"/>
      <c r="RPW59" s="9"/>
      <c r="RQB59" s="9"/>
      <c r="RQG59" s="9"/>
      <c r="RQL59" s="9"/>
      <c r="RQQ59" s="9"/>
      <c r="RQV59" s="9"/>
      <c r="RRA59" s="9"/>
      <c r="RRF59" s="9"/>
      <c r="RRK59" s="9"/>
      <c r="RRP59" s="9"/>
      <c r="RRU59" s="9"/>
      <c r="RRZ59" s="9"/>
      <c r="RSE59" s="9"/>
      <c r="RSJ59" s="9"/>
      <c r="RSO59" s="9"/>
      <c r="RST59" s="9"/>
      <c r="RSY59" s="9"/>
      <c r="RTD59" s="9"/>
      <c r="RTI59" s="9"/>
      <c r="RTN59" s="9"/>
      <c r="RTS59" s="9"/>
      <c r="RTX59" s="9"/>
      <c r="RUC59" s="9"/>
      <c r="RUH59" s="9"/>
      <c r="RUM59" s="9"/>
      <c r="RUR59" s="9"/>
      <c r="RUW59" s="9"/>
      <c r="RVB59" s="9"/>
      <c r="RVG59" s="9"/>
      <c r="RVL59" s="9"/>
      <c r="RVQ59" s="9"/>
      <c r="RVV59" s="9"/>
      <c r="RWA59" s="9"/>
      <c r="RWF59" s="9"/>
      <c r="RWK59" s="9"/>
      <c r="RWP59" s="9"/>
      <c r="RWU59" s="9"/>
      <c r="RWZ59" s="9"/>
      <c r="RXE59" s="9"/>
      <c r="RXJ59" s="9"/>
      <c r="RXO59" s="9"/>
      <c r="RXT59" s="9"/>
      <c r="RXY59" s="9"/>
      <c r="RYD59" s="9"/>
      <c r="RYI59" s="9"/>
      <c r="RYN59" s="9"/>
      <c r="RYS59" s="9"/>
      <c r="RYX59" s="9"/>
      <c r="RZC59" s="9"/>
      <c r="RZH59" s="9"/>
      <c r="RZM59" s="9"/>
      <c r="RZR59" s="9"/>
      <c r="RZW59" s="9"/>
      <c r="SAB59" s="9"/>
      <c r="SAG59" s="9"/>
      <c r="SAL59" s="9"/>
      <c r="SAQ59" s="9"/>
      <c r="SAV59" s="9"/>
      <c r="SBA59" s="9"/>
      <c r="SBF59" s="9"/>
      <c r="SBK59" s="9"/>
      <c r="SBP59" s="9"/>
      <c r="SBU59" s="9"/>
      <c r="SBZ59" s="9"/>
      <c r="SCE59" s="9"/>
      <c r="SCJ59" s="9"/>
      <c r="SCO59" s="9"/>
      <c r="SCT59" s="9"/>
      <c r="SCY59" s="9"/>
      <c r="SDD59" s="9"/>
      <c r="SDI59" s="9"/>
      <c r="SDN59" s="9"/>
      <c r="SDS59" s="9"/>
      <c r="SDX59" s="9"/>
      <c r="SEC59" s="9"/>
      <c r="SEH59" s="9"/>
      <c r="SEM59" s="9"/>
      <c r="SER59" s="9"/>
      <c r="SEW59" s="9"/>
      <c r="SFB59" s="9"/>
      <c r="SFG59" s="9"/>
      <c r="SFL59" s="9"/>
      <c r="SFQ59" s="9"/>
      <c r="SFV59" s="9"/>
      <c r="SGA59" s="9"/>
      <c r="SGF59" s="9"/>
      <c r="SGK59" s="9"/>
      <c r="SGP59" s="9"/>
      <c r="SGU59" s="9"/>
      <c r="SGZ59" s="9"/>
      <c r="SHE59" s="9"/>
      <c r="SHJ59" s="9"/>
      <c r="SHO59" s="9"/>
      <c r="SHT59" s="9"/>
      <c r="SHY59" s="9"/>
      <c r="SID59" s="9"/>
      <c r="SII59" s="9"/>
      <c r="SIN59" s="9"/>
      <c r="SIS59" s="9"/>
      <c r="SIX59" s="9"/>
      <c r="SJC59" s="9"/>
      <c r="SJH59" s="9"/>
      <c r="SJM59" s="9"/>
      <c r="SJR59" s="9"/>
      <c r="SJW59" s="9"/>
      <c r="SKB59" s="9"/>
      <c r="SKG59" s="9"/>
      <c r="SKL59" s="9"/>
      <c r="SKQ59" s="9"/>
      <c r="SKV59" s="9"/>
      <c r="SLA59" s="9"/>
      <c r="SLF59" s="9"/>
      <c r="SLK59" s="9"/>
      <c r="SLP59" s="9"/>
      <c r="SLU59" s="9"/>
      <c r="SLZ59" s="9"/>
      <c r="SME59" s="9"/>
      <c r="SMJ59" s="9"/>
      <c r="SMO59" s="9"/>
      <c r="SMT59" s="9"/>
      <c r="SMY59" s="9"/>
      <c r="SND59" s="9"/>
      <c r="SNI59" s="9"/>
      <c r="SNN59" s="9"/>
      <c r="SNS59" s="9"/>
      <c r="SNX59" s="9"/>
      <c r="SOC59" s="9"/>
      <c r="SOH59" s="9"/>
      <c r="SOM59" s="9"/>
      <c r="SOR59" s="9"/>
      <c r="SOW59" s="9"/>
      <c r="SPB59" s="9"/>
      <c r="SPG59" s="9"/>
      <c r="SPL59" s="9"/>
      <c r="SPQ59" s="9"/>
      <c r="SPV59" s="9"/>
      <c r="SQA59" s="9"/>
      <c r="SQF59" s="9"/>
      <c r="SQK59" s="9"/>
      <c r="SQP59" s="9"/>
      <c r="SQU59" s="9"/>
      <c r="SQZ59" s="9"/>
      <c r="SRE59" s="9"/>
      <c r="SRJ59" s="9"/>
      <c r="SRO59" s="9"/>
      <c r="SRT59" s="9"/>
      <c r="SRY59" s="9"/>
      <c r="SSD59" s="9"/>
      <c r="SSI59" s="9"/>
      <c r="SSN59" s="9"/>
      <c r="SSS59" s="9"/>
      <c r="SSX59" s="9"/>
      <c r="STC59" s="9"/>
      <c r="STH59" s="9"/>
      <c r="STM59" s="9"/>
      <c r="STR59" s="9"/>
      <c r="STW59" s="9"/>
      <c r="SUB59" s="9"/>
      <c r="SUG59" s="9"/>
      <c r="SUL59" s="9"/>
      <c r="SUQ59" s="9"/>
      <c r="SUV59" s="9"/>
      <c r="SVA59" s="9"/>
      <c r="SVF59" s="9"/>
      <c r="SVK59" s="9"/>
      <c r="SVP59" s="9"/>
      <c r="SVU59" s="9"/>
      <c r="SVZ59" s="9"/>
      <c r="SWE59" s="9"/>
      <c r="SWJ59" s="9"/>
      <c r="SWO59" s="9"/>
      <c r="SWT59" s="9"/>
      <c r="SWY59" s="9"/>
      <c r="SXD59" s="9"/>
      <c r="SXI59" s="9"/>
      <c r="SXN59" s="9"/>
      <c r="SXS59" s="9"/>
      <c r="SXX59" s="9"/>
      <c r="SYC59" s="9"/>
      <c r="SYH59" s="9"/>
      <c r="SYM59" s="9"/>
      <c r="SYR59" s="9"/>
      <c r="SYW59" s="9"/>
      <c r="SZB59" s="9"/>
      <c r="SZG59" s="9"/>
      <c r="SZL59" s="9"/>
      <c r="SZQ59" s="9"/>
      <c r="SZV59" s="9"/>
      <c r="TAA59" s="9"/>
      <c r="TAF59" s="9"/>
      <c r="TAK59" s="9"/>
      <c r="TAP59" s="9"/>
      <c r="TAU59" s="9"/>
      <c r="TAZ59" s="9"/>
      <c r="TBE59" s="9"/>
      <c r="TBJ59" s="9"/>
      <c r="TBO59" s="9"/>
      <c r="TBT59" s="9"/>
      <c r="TBY59" s="9"/>
      <c r="TCD59" s="9"/>
      <c r="TCI59" s="9"/>
      <c r="TCN59" s="9"/>
      <c r="TCS59" s="9"/>
      <c r="TCX59" s="9"/>
      <c r="TDC59" s="9"/>
      <c r="TDH59" s="9"/>
      <c r="TDM59" s="9"/>
      <c r="TDR59" s="9"/>
      <c r="TDW59" s="9"/>
      <c r="TEB59" s="9"/>
      <c r="TEG59" s="9"/>
      <c r="TEL59" s="9"/>
      <c r="TEQ59" s="9"/>
      <c r="TEV59" s="9"/>
      <c r="TFA59" s="9"/>
      <c r="TFF59" s="9"/>
      <c r="TFK59" s="9"/>
      <c r="TFP59" s="9"/>
      <c r="TFU59" s="9"/>
      <c r="TFZ59" s="9"/>
      <c r="TGE59" s="9"/>
      <c r="TGJ59" s="9"/>
      <c r="TGO59" s="9"/>
      <c r="TGT59" s="9"/>
      <c r="TGY59" s="9"/>
      <c r="THD59" s="9"/>
      <c r="THI59" s="9"/>
      <c r="THN59" s="9"/>
      <c r="THS59" s="9"/>
      <c r="THX59" s="9"/>
      <c r="TIC59" s="9"/>
      <c r="TIH59" s="9"/>
      <c r="TIM59" s="9"/>
      <c r="TIR59" s="9"/>
      <c r="TIW59" s="9"/>
      <c r="TJB59" s="9"/>
      <c r="TJG59" s="9"/>
      <c r="TJL59" s="9"/>
      <c r="TJQ59" s="9"/>
      <c r="TJV59" s="9"/>
      <c r="TKA59" s="9"/>
      <c r="TKF59" s="9"/>
      <c r="TKK59" s="9"/>
      <c r="TKP59" s="9"/>
      <c r="TKU59" s="9"/>
      <c r="TKZ59" s="9"/>
      <c r="TLE59" s="9"/>
      <c r="TLJ59" s="9"/>
      <c r="TLO59" s="9"/>
      <c r="TLT59" s="9"/>
      <c r="TLY59" s="9"/>
      <c r="TMD59" s="9"/>
      <c r="TMI59" s="9"/>
      <c r="TMN59" s="9"/>
      <c r="TMS59" s="9"/>
      <c r="TMX59" s="9"/>
      <c r="TNC59" s="9"/>
      <c r="TNH59" s="9"/>
      <c r="TNM59" s="9"/>
      <c r="TNR59" s="9"/>
      <c r="TNW59" s="9"/>
      <c r="TOB59" s="9"/>
      <c r="TOG59" s="9"/>
      <c r="TOL59" s="9"/>
      <c r="TOQ59" s="9"/>
      <c r="TOV59" s="9"/>
      <c r="TPA59" s="9"/>
      <c r="TPF59" s="9"/>
      <c r="TPK59" s="9"/>
      <c r="TPP59" s="9"/>
      <c r="TPU59" s="9"/>
      <c r="TPZ59" s="9"/>
      <c r="TQE59" s="9"/>
      <c r="TQJ59" s="9"/>
      <c r="TQO59" s="9"/>
      <c r="TQT59" s="9"/>
      <c r="TQY59" s="9"/>
      <c r="TRD59" s="9"/>
      <c r="TRI59" s="9"/>
      <c r="TRN59" s="9"/>
      <c r="TRS59" s="9"/>
      <c r="TRX59" s="9"/>
      <c r="TSC59" s="9"/>
      <c r="TSH59" s="9"/>
      <c r="TSM59" s="9"/>
      <c r="TSR59" s="9"/>
      <c r="TSW59" s="9"/>
      <c r="TTB59" s="9"/>
      <c r="TTG59" s="9"/>
      <c r="TTL59" s="9"/>
      <c r="TTQ59" s="9"/>
      <c r="TTV59" s="9"/>
      <c r="TUA59" s="9"/>
      <c r="TUF59" s="9"/>
      <c r="TUK59" s="9"/>
      <c r="TUP59" s="9"/>
      <c r="TUU59" s="9"/>
      <c r="TUZ59" s="9"/>
      <c r="TVE59" s="9"/>
      <c r="TVJ59" s="9"/>
      <c r="TVO59" s="9"/>
      <c r="TVT59" s="9"/>
      <c r="TVY59" s="9"/>
      <c r="TWD59" s="9"/>
      <c r="TWI59" s="9"/>
      <c r="TWN59" s="9"/>
      <c r="TWS59" s="9"/>
      <c r="TWX59" s="9"/>
      <c r="TXC59" s="9"/>
      <c r="TXH59" s="9"/>
      <c r="TXM59" s="9"/>
      <c r="TXR59" s="9"/>
      <c r="TXW59" s="9"/>
      <c r="TYB59" s="9"/>
      <c r="TYG59" s="9"/>
      <c r="TYL59" s="9"/>
      <c r="TYQ59" s="9"/>
      <c r="TYV59" s="9"/>
      <c r="TZA59" s="9"/>
      <c r="TZF59" s="9"/>
      <c r="TZK59" s="9"/>
      <c r="TZP59" s="9"/>
      <c r="TZU59" s="9"/>
      <c r="TZZ59" s="9"/>
      <c r="UAE59" s="9"/>
      <c r="UAJ59" s="9"/>
      <c r="UAO59" s="9"/>
      <c r="UAT59" s="9"/>
      <c r="UAY59" s="9"/>
      <c r="UBD59" s="9"/>
      <c r="UBI59" s="9"/>
      <c r="UBN59" s="9"/>
      <c r="UBS59" s="9"/>
      <c r="UBX59" s="9"/>
      <c r="UCC59" s="9"/>
      <c r="UCH59" s="9"/>
      <c r="UCM59" s="9"/>
      <c r="UCR59" s="9"/>
      <c r="UCW59" s="9"/>
      <c r="UDB59" s="9"/>
      <c r="UDG59" s="9"/>
      <c r="UDL59" s="9"/>
      <c r="UDQ59" s="9"/>
      <c r="UDV59" s="9"/>
      <c r="UEA59" s="9"/>
      <c r="UEF59" s="9"/>
      <c r="UEK59" s="9"/>
      <c r="UEP59" s="9"/>
      <c r="UEU59" s="9"/>
      <c r="UEZ59" s="9"/>
      <c r="UFE59" s="9"/>
      <c r="UFJ59" s="9"/>
      <c r="UFO59" s="9"/>
      <c r="UFT59" s="9"/>
      <c r="UFY59" s="9"/>
      <c r="UGD59" s="9"/>
      <c r="UGI59" s="9"/>
      <c r="UGN59" s="9"/>
      <c r="UGS59" s="9"/>
      <c r="UGX59" s="9"/>
      <c r="UHC59" s="9"/>
      <c r="UHH59" s="9"/>
      <c r="UHM59" s="9"/>
      <c r="UHR59" s="9"/>
      <c r="UHW59" s="9"/>
      <c r="UIB59" s="9"/>
      <c r="UIG59" s="9"/>
      <c r="UIL59" s="9"/>
      <c r="UIQ59" s="9"/>
      <c r="UIV59" s="9"/>
      <c r="UJA59" s="9"/>
      <c r="UJF59" s="9"/>
      <c r="UJK59" s="9"/>
      <c r="UJP59" s="9"/>
      <c r="UJU59" s="9"/>
      <c r="UJZ59" s="9"/>
      <c r="UKE59" s="9"/>
      <c r="UKJ59" s="9"/>
      <c r="UKO59" s="9"/>
      <c r="UKT59" s="9"/>
      <c r="UKY59" s="9"/>
      <c r="ULD59" s="9"/>
      <c r="ULI59" s="9"/>
      <c r="ULN59" s="9"/>
      <c r="ULS59" s="9"/>
      <c r="ULX59" s="9"/>
      <c r="UMC59" s="9"/>
      <c r="UMH59" s="9"/>
      <c r="UMM59" s="9"/>
      <c r="UMR59" s="9"/>
      <c r="UMW59" s="9"/>
      <c r="UNB59" s="9"/>
      <c r="UNG59" s="9"/>
      <c r="UNL59" s="9"/>
      <c r="UNQ59" s="9"/>
      <c r="UNV59" s="9"/>
      <c r="UOA59" s="9"/>
      <c r="UOF59" s="9"/>
      <c r="UOK59" s="9"/>
      <c r="UOP59" s="9"/>
      <c r="UOU59" s="9"/>
      <c r="UOZ59" s="9"/>
      <c r="UPE59" s="9"/>
      <c r="UPJ59" s="9"/>
      <c r="UPO59" s="9"/>
      <c r="UPT59" s="9"/>
      <c r="UPY59" s="9"/>
      <c r="UQD59" s="9"/>
      <c r="UQI59" s="9"/>
      <c r="UQN59" s="9"/>
      <c r="UQS59" s="9"/>
      <c r="UQX59" s="9"/>
      <c r="URC59" s="9"/>
      <c r="URH59" s="9"/>
      <c r="URM59" s="9"/>
      <c r="URR59" s="9"/>
      <c r="URW59" s="9"/>
      <c r="USB59" s="9"/>
      <c r="USG59" s="9"/>
      <c r="USL59" s="9"/>
      <c r="USQ59" s="9"/>
      <c r="USV59" s="9"/>
      <c r="UTA59" s="9"/>
      <c r="UTF59" s="9"/>
      <c r="UTK59" s="9"/>
      <c r="UTP59" s="9"/>
      <c r="UTU59" s="9"/>
      <c r="UTZ59" s="9"/>
      <c r="UUE59" s="9"/>
      <c r="UUJ59" s="9"/>
      <c r="UUO59" s="9"/>
      <c r="UUT59" s="9"/>
      <c r="UUY59" s="9"/>
      <c r="UVD59" s="9"/>
      <c r="UVI59" s="9"/>
      <c r="UVN59" s="9"/>
      <c r="UVS59" s="9"/>
      <c r="UVX59" s="9"/>
      <c r="UWC59" s="9"/>
      <c r="UWH59" s="9"/>
      <c r="UWM59" s="9"/>
      <c r="UWR59" s="9"/>
      <c r="UWW59" s="9"/>
      <c r="UXB59" s="9"/>
      <c r="UXG59" s="9"/>
      <c r="UXL59" s="9"/>
      <c r="UXQ59" s="9"/>
      <c r="UXV59" s="9"/>
      <c r="UYA59" s="9"/>
      <c r="UYF59" s="9"/>
      <c r="UYK59" s="9"/>
      <c r="UYP59" s="9"/>
      <c r="UYU59" s="9"/>
      <c r="UYZ59" s="9"/>
      <c r="UZE59" s="9"/>
      <c r="UZJ59" s="9"/>
      <c r="UZO59" s="9"/>
      <c r="UZT59" s="9"/>
      <c r="UZY59" s="9"/>
      <c r="VAD59" s="9"/>
      <c r="VAI59" s="9"/>
      <c r="VAN59" s="9"/>
      <c r="VAS59" s="9"/>
      <c r="VAX59" s="9"/>
      <c r="VBC59" s="9"/>
      <c r="VBH59" s="9"/>
      <c r="VBM59" s="9"/>
      <c r="VBR59" s="9"/>
      <c r="VBW59" s="9"/>
      <c r="VCB59" s="9"/>
      <c r="VCG59" s="9"/>
      <c r="VCL59" s="9"/>
      <c r="VCQ59" s="9"/>
      <c r="VCV59" s="9"/>
      <c r="VDA59" s="9"/>
      <c r="VDF59" s="9"/>
      <c r="VDK59" s="9"/>
      <c r="VDP59" s="9"/>
      <c r="VDU59" s="9"/>
      <c r="VDZ59" s="9"/>
      <c r="VEE59" s="9"/>
      <c r="VEJ59" s="9"/>
      <c r="VEO59" s="9"/>
      <c r="VET59" s="9"/>
      <c r="VEY59" s="9"/>
      <c r="VFD59" s="9"/>
      <c r="VFI59" s="9"/>
      <c r="VFN59" s="9"/>
      <c r="VFS59" s="9"/>
      <c r="VFX59" s="9"/>
      <c r="VGC59" s="9"/>
      <c r="VGH59" s="9"/>
      <c r="VGM59" s="9"/>
      <c r="VGR59" s="9"/>
      <c r="VGW59" s="9"/>
      <c r="VHB59" s="9"/>
      <c r="VHG59" s="9"/>
      <c r="VHL59" s="9"/>
      <c r="VHQ59" s="9"/>
      <c r="VHV59" s="9"/>
      <c r="VIA59" s="9"/>
      <c r="VIF59" s="9"/>
      <c r="VIK59" s="9"/>
      <c r="VIP59" s="9"/>
      <c r="VIU59" s="9"/>
      <c r="VIZ59" s="9"/>
      <c r="VJE59" s="9"/>
      <c r="VJJ59" s="9"/>
      <c r="VJO59" s="9"/>
      <c r="VJT59" s="9"/>
      <c r="VJY59" s="9"/>
      <c r="VKD59" s="9"/>
      <c r="VKI59" s="9"/>
      <c r="VKN59" s="9"/>
      <c r="VKS59" s="9"/>
      <c r="VKX59" s="9"/>
      <c r="VLC59" s="9"/>
      <c r="VLH59" s="9"/>
      <c r="VLM59" s="9"/>
      <c r="VLR59" s="9"/>
      <c r="VLW59" s="9"/>
      <c r="VMB59" s="9"/>
      <c r="VMG59" s="9"/>
      <c r="VML59" s="9"/>
      <c r="VMQ59" s="9"/>
      <c r="VMV59" s="9"/>
      <c r="VNA59" s="9"/>
      <c r="VNF59" s="9"/>
      <c r="VNK59" s="9"/>
      <c r="VNP59" s="9"/>
      <c r="VNU59" s="9"/>
      <c r="VNZ59" s="9"/>
      <c r="VOE59" s="9"/>
      <c r="VOJ59" s="9"/>
      <c r="VOO59" s="9"/>
      <c r="VOT59" s="9"/>
      <c r="VOY59" s="9"/>
      <c r="VPD59" s="9"/>
      <c r="VPI59" s="9"/>
      <c r="VPN59" s="9"/>
      <c r="VPS59" s="9"/>
      <c r="VPX59" s="9"/>
      <c r="VQC59" s="9"/>
      <c r="VQH59" s="9"/>
      <c r="VQM59" s="9"/>
      <c r="VQR59" s="9"/>
      <c r="VQW59" s="9"/>
      <c r="VRB59" s="9"/>
      <c r="VRG59" s="9"/>
      <c r="VRL59" s="9"/>
      <c r="VRQ59" s="9"/>
      <c r="VRV59" s="9"/>
      <c r="VSA59" s="9"/>
      <c r="VSF59" s="9"/>
      <c r="VSK59" s="9"/>
      <c r="VSP59" s="9"/>
      <c r="VSU59" s="9"/>
      <c r="VSZ59" s="9"/>
      <c r="VTE59" s="9"/>
      <c r="VTJ59" s="9"/>
      <c r="VTO59" s="9"/>
      <c r="VTT59" s="9"/>
      <c r="VTY59" s="9"/>
      <c r="VUD59" s="9"/>
      <c r="VUI59" s="9"/>
      <c r="VUN59" s="9"/>
      <c r="VUS59" s="9"/>
      <c r="VUX59" s="9"/>
      <c r="VVC59" s="9"/>
      <c r="VVH59" s="9"/>
      <c r="VVM59" s="9"/>
      <c r="VVR59" s="9"/>
      <c r="VVW59" s="9"/>
      <c r="VWB59" s="9"/>
      <c r="VWG59" s="9"/>
      <c r="VWL59" s="9"/>
      <c r="VWQ59" s="9"/>
      <c r="VWV59" s="9"/>
      <c r="VXA59" s="9"/>
      <c r="VXF59" s="9"/>
      <c r="VXK59" s="9"/>
      <c r="VXP59" s="9"/>
      <c r="VXU59" s="9"/>
      <c r="VXZ59" s="9"/>
      <c r="VYE59" s="9"/>
      <c r="VYJ59" s="9"/>
      <c r="VYO59" s="9"/>
      <c r="VYT59" s="9"/>
      <c r="VYY59" s="9"/>
      <c r="VZD59" s="9"/>
      <c r="VZI59" s="9"/>
      <c r="VZN59" s="9"/>
      <c r="VZS59" s="9"/>
      <c r="VZX59" s="9"/>
      <c r="WAC59" s="9"/>
      <c r="WAH59" s="9"/>
      <c r="WAM59" s="9"/>
      <c r="WAR59" s="9"/>
      <c r="WAW59" s="9"/>
      <c r="WBB59" s="9"/>
      <c r="WBG59" s="9"/>
      <c r="WBL59" s="9"/>
      <c r="WBQ59" s="9"/>
      <c r="WBV59" s="9"/>
      <c r="WCA59" s="9"/>
      <c r="WCF59" s="9"/>
      <c r="WCK59" s="9"/>
      <c r="WCP59" s="9"/>
      <c r="WCU59" s="9"/>
      <c r="WCZ59" s="9"/>
      <c r="WDE59" s="9"/>
      <c r="WDJ59" s="9"/>
      <c r="WDO59" s="9"/>
      <c r="WDT59" s="9"/>
      <c r="WDY59" s="9"/>
      <c r="WED59" s="9"/>
      <c r="WEI59" s="9"/>
      <c r="WEN59" s="9"/>
      <c r="WES59" s="9"/>
      <c r="WEX59" s="9"/>
      <c r="WFC59" s="9"/>
      <c r="WFH59" s="9"/>
      <c r="WFM59" s="9"/>
      <c r="WFR59" s="9"/>
      <c r="WFW59" s="9"/>
      <c r="WGB59" s="9"/>
      <c r="WGG59" s="9"/>
      <c r="WGL59" s="9"/>
      <c r="WGQ59" s="9"/>
      <c r="WGV59" s="9"/>
      <c r="WHA59" s="9"/>
      <c r="WHF59" s="9"/>
      <c r="WHK59" s="9"/>
      <c r="WHP59" s="9"/>
      <c r="WHU59" s="9"/>
      <c r="WHZ59" s="9"/>
      <c r="WIE59" s="9"/>
      <c r="WIJ59" s="9"/>
      <c r="WIO59" s="9"/>
      <c r="WIT59" s="9"/>
      <c r="WIY59" s="9"/>
      <c r="WJD59" s="9"/>
      <c r="WJI59" s="9"/>
      <c r="WJN59" s="9"/>
      <c r="WJS59" s="9"/>
      <c r="WJX59" s="9"/>
      <c r="WKC59" s="9"/>
      <c r="WKH59" s="9"/>
      <c r="WKM59" s="9"/>
      <c r="WKR59" s="9"/>
      <c r="WKW59" s="9"/>
      <c r="WLB59" s="9"/>
      <c r="WLG59" s="9"/>
      <c r="WLL59" s="9"/>
      <c r="WLQ59" s="9"/>
      <c r="WLV59" s="9"/>
      <c r="WMA59" s="9"/>
      <c r="WMF59" s="9"/>
      <c r="WMK59" s="9"/>
      <c r="WMP59" s="9"/>
      <c r="WMU59" s="9"/>
      <c r="WMZ59" s="9"/>
      <c r="WNE59" s="9"/>
      <c r="WNJ59" s="9"/>
      <c r="WNO59" s="9"/>
      <c r="WNT59" s="9"/>
      <c r="WNY59" s="9"/>
      <c r="WOD59" s="9"/>
      <c r="WOI59" s="9"/>
      <c r="WON59" s="9"/>
      <c r="WOS59" s="9"/>
      <c r="WOX59" s="9"/>
      <c r="WPC59" s="9"/>
      <c r="WPH59" s="9"/>
      <c r="WPM59" s="9"/>
      <c r="WPR59" s="9"/>
      <c r="WPW59" s="9"/>
      <c r="WQB59" s="9"/>
      <c r="WQG59" s="9"/>
      <c r="WQL59" s="9"/>
      <c r="WQQ59" s="9"/>
      <c r="WQV59" s="9"/>
      <c r="WRA59" s="9"/>
      <c r="WRF59" s="9"/>
      <c r="WRK59" s="9"/>
      <c r="WRP59" s="9"/>
      <c r="WRU59" s="9"/>
      <c r="WRZ59" s="9"/>
      <c r="WSE59" s="9"/>
      <c r="WSJ59" s="9"/>
      <c r="WSO59" s="9"/>
      <c r="WST59" s="9"/>
      <c r="WSY59" s="9"/>
      <c r="WTD59" s="9"/>
      <c r="WTI59" s="9"/>
      <c r="WTN59" s="9"/>
      <c r="WTS59" s="9"/>
      <c r="WTX59" s="9"/>
      <c r="WUC59" s="9"/>
      <c r="WUH59" s="9"/>
      <c r="WUM59" s="9"/>
      <c r="WUR59" s="9"/>
      <c r="WUW59" s="9"/>
      <c r="WVB59" s="9"/>
      <c r="WVG59" s="9"/>
      <c r="WVL59" s="9"/>
      <c r="WVQ59" s="9"/>
      <c r="WVV59" s="9"/>
      <c r="WWA59" s="9"/>
      <c r="WWF59" s="9"/>
      <c r="WWK59" s="9"/>
      <c r="WWP59" s="9"/>
      <c r="WWU59" s="9"/>
      <c r="WWZ59" s="9"/>
      <c r="WXE59" s="9"/>
      <c r="WXJ59" s="9"/>
      <c r="WXO59" s="9"/>
      <c r="WXT59" s="9"/>
      <c r="WXY59" s="9"/>
      <c r="WYD59" s="9"/>
      <c r="WYI59" s="9"/>
      <c r="WYN59" s="9"/>
      <c r="WYS59" s="9"/>
      <c r="WYX59" s="9"/>
      <c r="WZC59" s="9"/>
      <c r="WZH59" s="9"/>
      <c r="WZM59" s="9"/>
      <c r="WZR59" s="9"/>
      <c r="WZW59" s="9"/>
      <c r="XAB59" s="9"/>
      <c r="XAG59" s="9"/>
      <c r="XAL59" s="9"/>
      <c r="XAQ59" s="9"/>
      <c r="XAV59" s="9"/>
      <c r="XBA59" s="9"/>
      <c r="XBF59" s="9"/>
      <c r="XBK59" s="9"/>
      <c r="XBP59" s="9"/>
      <c r="XBU59" s="9"/>
      <c r="XBZ59" s="9"/>
      <c r="XCE59" s="9"/>
      <c r="XCJ59" s="9"/>
      <c r="XCO59" s="9"/>
      <c r="XCT59" s="9"/>
      <c r="XCY59" s="9"/>
      <c r="XDD59" s="9"/>
      <c r="XDI59" s="9"/>
      <c r="XDN59" s="9"/>
      <c r="XDS59" s="9"/>
      <c r="XDX59" s="9"/>
      <c r="XEC59" s="9"/>
      <c r="XEH59" s="9"/>
      <c r="XEM59" s="9"/>
      <c r="XER59" s="9"/>
      <c r="XEW59" s="9"/>
    </row>
    <row r="60" spans="1:1022 1027:2047 2052:3072 3077:4092 4097:5117 5122:6142 6147:7167 7172:8192 8197:9212 9217:10237 10242:11262 11267:12287 12292:13312 13317:14332 14337:15357 15362:16377" ht="19.899999999999999" customHeight="1" x14ac:dyDescent="0.25">
      <c r="A60" s="12"/>
      <c r="B60" s="12"/>
      <c r="C60" s="103"/>
      <c r="D60" s="103"/>
      <c r="E60" s="104"/>
      <c r="G60" s="89"/>
      <c r="H60" s="89"/>
      <c r="I60" s="89"/>
    </row>
    <row r="61" spans="1:1022 1027:2047 2052:3072 3077:4092 4097:5117 5122:6142 6147:7167 7172:8192 8197:9212 9217:10237 10242:11262 11267:12287 12292:13312 13317:14332 14337:15357 15362:16377" ht="19.899999999999999" customHeight="1" x14ac:dyDescent="0.25">
      <c r="A61" s="12" t="s">
        <v>400</v>
      </c>
      <c r="B61" s="12"/>
      <c r="C61" s="12"/>
      <c r="D61" s="105"/>
      <c r="E61" s="106"/>
    </row>
    <row r="62" spans="1:1022 1027:2047 2052:3072 3077:4092 4097:5117 5122:6142 6147:7167 7172:8192 8197:9212 9217:10237 10242:11262 11267:12287 12292:13312 13317:14332 14337:15357 15362:16377" ht="19.899999999999999" customHeight="1" x14ac:dyDescent="0.25">
      <c r="A62" s="128" t="s">
        <v>398</v>
      </c>
      <c r="B62" s="179"/>
      <c r="C62" s="179"/>
      <c r="D62" s="179"/>
      <c r="E62" s="179"/>
      <c r="K62" s="21"/>
    </row>
    <row r="63" spans="1:1022 1027:2047 2052:3072 3077:4092 4097:5117 5122:6142 6147:7167 7172:8192 8197:9212 9217:10237 10242:11262 11267:12287 12292:13312 13317:14332 14337:15357 15362:16377" ht="19.899999999999999" customHeight="1" x14ac:dyDescent="0.25">
      <c r="A63" s="128" t="s">
        <v>33</v>
      </c>
      <c r="B63" s="179">
        <v>2021</v>
      </c>
      <c r="C63" s="179">
        <v>2020</v>
      </c>
      <c r="D63" s="179">
        <v>2019</v>
      </c>
      <c r="E63" s="179">
        <v>2018</v>
      </c>
      <c r="K63" s="89"/>
    </row>
    <row r="64" spans="1:1022 1027:2047 2052:3072 3077:4092 4097:5117 5122:6142 6147:7167 7172:8192 8197:9212 9217:10237 10242:11262 11267:12287 12292:13312 13317:14332 14337:15357 15362:16377" ht="19.899999999999999" customHeight="1" thickBot="1" x14ac:dyDescent="0.3">
      <c r="A64" s="189" t="s">
        <v>100</v>
      </c>
      <c r="B64" s="192">
        <v>1.6060000000000001</v>
      </c>
      <c r="C64" s="334">
        <v>1.613</v>
      </c>
      <c r="D64" s="334">
        <v>3.220005</v>
      </c>
      <c r="E64" s="334">
        <v>2.8923839999999998</v>
      </c>
      <c r="F64" s="12"/>
      <c r="J64" s="88"/>
      <c r="K64" s="88"/>
    </row>
    <row r="65" spans="1:11" ht="19.899999999999999" customHeight="1" x14ac:dyDescent="0.25">
      <c r="A65" s="9" t="s">
        <v>450</v>
      </c>
      <c r="B65" s="83">
        <v>1.657</v>
      </c>
      <c r="C65" s="83">
        <v>3.0342099999999999</v>
      </c>
      <c r="D65" s="83">
        <v>4.3324170000000004</v>
      </c>
      <c r="E65" s="83">
        <v>5.7763779999999993</v>
      </c>
      <c r="K65" s="88"/>
    </row>
    <row r="66" spans="1:11" ht="19.899999999999999" customHeight="1" x14ac:dyDescent="0.25">
      <c r="A66" s="9" t="s">
        <v>26</v>
      </c>
      <c r="B66" s="83">
        <v>1.7190000000000001</v>
      </c>
      <c r="C66" s="83">
        <v>1.8037699999999999</v>
      </c>
      <c r="D66" s="83">
        <v>1.5765499999999999</v>
      </c>
      <c r="E66" s="83">
        <v>1.5596649999999999</v>
      </c>
      <c r="J66" s="88"/>
      <c r="K66" s="88"/>
    </row>
    <row r="67" spans="1:11" ht="19.899999999999999" customHeight="1" thickBot="1" x14ac:dyDescent="0.3">
      <c r="A67" s="189" t="s">
        <v>85</v>
      </c>
      <c r="B67" s="192">
        <v>3.38</v>
      </c>
      <c r="C67" s="334">
        <v>4.8369999999999997</v>
      </c>
      <c r="D67" s="334">
        <v>5.9089669999999996</v>
      </c>
      <c r="E67" s="334">
        <v>7.3360430000000001</v>
      </c>
      <c r="F67" s="12"/>
      <c r="J67" s="88"/>
      <c r="K67" s="88"/>
    </row>
    <row r="68" spans="1:11" ht="19.899999999999999" customHeight="1" thickBot="1" x14ac:dyDescent="0.3">
      <c r="A68" s="189" t="s">
        <v>4</v>
      </c>
      <c r="B68" s="192">
        <v>3.7450000000000001</v>
      </c>
      <c r="C68" s="334">
        <v>2.8860000000000001</v>
      </c>
      <c r="D68" s="334">
        <v>4.2793799999999997</v>
      </c>
      <c r="E68" s="334">
        <v>3.7565399999999998</v>
      </c>
      <c r="F68" s="12"/>
      <c r="J68" s="88"/>
      <c r="K68" s="88"/>
    </row>
    <row r="69" spans="1:11" ht="19.899999999999999" customHeight="1" thickBot="1" x14ac:dyDescent="0.3">
      <c r="A69" s="189" t="s">
        <v>3</v>
      </c>
      <c r="B69" s="192">
        <v>0.71</v>
      </c>
      <c r="C69" s="334">
        <v>0.63</v>
      </c>
      <c r="D69" s="334">
        <v>0.74448000000000003</v>
      </c>
      <c r="E69" s="334">
        <v>0.48263400000000001</v>
      </c>
      <c r="F69" s="12"/>
      <c r="J69" s="88"/>
      <c r="K69" s="88"/>
    </row>
    <row r="70" spans="1:11" ht="19.899999999999999" customHeight="1" x14ac:dyDescent="0.25">
      <c r="A70" s="9" t="s">
        <v>27</v>
      </c>
      <c r="B70" s="83">
        <v>0.313</v>
      </c>
      <c r="C70" s="83">
        <v>0.29836999999999897</v>
      </c>
      <c r="D70" s="83">
        <v>0.37198000000000003</v>
      </c>
      <c r="E70" s="83">
        <v>0.19057400000000002</v>
      </c>
      <c r="J70" s="88"/>
      <c r="K70" s="88"/>
    </row>
    <row r="71" spans="1:11" ht="19.899999999999999" customHeight="1" x14ac:dyDescent="0.25">
      <c r="A71" s="9" t="s">
        <v>28</v>
      </c>
      <c r="B71" s="83">
        <v>0.39400000000000002</v>
      </c>
      <c r="C71" s="83">
        <v>0.33178774</v>
      </c>
      <c r="D71" s="83">
        <v>0.3725</v>
      </c>
      <c r="E71" s="83">
        <v>0.29202999999999996</v>
      </c>
      <c r="J71" s="88"/>
      <c r="K71" s="88"/>
    </row>
    <row r="72" spans="1:11" ht="19.899999999999999" customHeight="1" x14ac:dyDescent="0.25">
      <c r="A72" s="9" t="s">
        <v>30</v>
      </c>
      <c r="B72" s="83">
        <v>0.26100000000000001</v>
      </c>
      <c r="C72" s="83">
        <v>4.8999999999999998E-4</v>
      </c>
      <c r="D72" s="83">
        <v>0</v>
      </c>
      <c r="E72" s="83">
        <v>2.9999999999999997E-5</v>
      </c>
      <c r="J72" s="88"/>
      <c r="K72" s="88"/>
    </row>
    <row r="73" spans="1:11" ht="19.899999999999999" customHeight="1" x14ac:dyDescent="0.25">
      <c r="A73" s="9" t="s">
        <v>91</v>
      </c>
      <c r="B73" s="83">
        <v>1.2999999999999999E-2</v>
      </c>
      <c r="C73" s="83">
        <v>0</v>
      </c>
      <c r="D73" s="83">
        <v>0</v>
      </c>
      <c r="E73" s="83">
        <v>0</v>
      </c>
      <c r="J73" s="88"/>
      <c r="K73" s="88"/>
    </row>
    <row r="74" spans="1:11" ht="19.899999999999999" customHeight="1" thickBot="1" x14ac:dyDescent="0.3">
      <c r="A74" s="189" t="s">
        <v>13</v>
      </c>
      <c r="B74" s="192">
        <v>9.4390000000000001</v>
      </c>
      <c r="C74" s="334">
        <v>9.968</v>
      </c>
      <c r="D74" s="334">
        <v>14.152831999999998</v>
      </c>
      <c r="E74" s="334">
        <v>14.467601</v>
      </c>
      <c r="F74" s="12"/>
      <c r="J74" s="88"/>
      <c r="K74" s="88"/>
    </row>
    <row r="75" spans="1:11" s="133" customFormat="1" ht="19.899999999999999" customHeight="1" x14ac:dyDescent="0.25">
      <c r="A75" s="133" t="s">
        <v>401</v>
      </c>
      <c r="E75" s="193"/>
      <c r="G75" s="9"/>
      <c r="H75" s="9"/>
      <c r="I75" s="9"/>
    </row>
    <row r="76" spans="1:11" ht="19.899999999999999" customHeight="1" x14ac:dyDescent="0.25">
      <c r="E76" s="89"/>
    </row>
    <row r="77" spans="1:11" ht="19.899999999999999" customHeight="1" x14ac:dyDescent="0.25">
      <c r="A77" s="128" t="s">
        <v>561</v>
      </c>
      <c r="B77" s="179"/>
      <c r="C77" s="179"/>
      <c r="D77" s="179"/>
      <c r="E77" s="179"/>
      <c r="K77" s="21"/>
    </row>
    <row r="78" spans="1:11" ht="19.899999999999999" customHeight="1" x14ac:dyDescent="0.25">
      <c r="A78" s="128" t="s">
        <v>33</v>
      </c>
      <c r="B78" s="179">
        <v>2021</v>
      </c>
      <c r="C78" s="179">
        <v>2020</v>
      </c>
      <c r="D78" s="179">
        <v>2019</v>
      </c>
      <c r="E78" s="179">
        <v>2018</v>
      </c>
      <c r="K78" s="89"/>
    </row>
    <row r="79" spans="1:11" ht="19.899999999999999" customHeight="1" thickBot="1" x14ac:dyDescent="0.3">
      <c r="A79" s="162" t="s">
        <v>100</v>
      </c>
      <c r="B79" s="194">
        <v>550</v>
      </c>
      <c r="C79" s="335">
        <v>710</v>
      </c>
      <c r="D79" s="335">
        <v>1930</v>
      </c>
      <c r="E79" s="335">
        <v>2190</v>
      </c>
      <c r="F79" s="195"/>
      <c r="J79" s="88"/>
      <c r="K79" s="88"/>
    </row>
    <row r="80" spans="1:11" ht="19.899999999999999" customHeight="1" x14ac:dyDescent="0.25">
      <c r="A80" s="39" t="s">
        <v>25</v>
      </c>
      <c r="B80" s="196">
        <v>120</v>
      </c>
      <c r="C80" s="196">
        <v>210</v>
      </c>
      <c r="D80" s="196">
        <v>315.10222741213232</v>
      </c>
      <c r="E80" s="196">
        <v>418.85756739131324</v>
      </c>
      <c r="F80" s="196"/>
    </row>
    <row r="81" spans="1:11" ht="19.899999999999999" customHeight="1" x14ac:dyDescent="0.25">
      <c r="A81" s="39" t="s">
        <v>26</v>
      </c>
      <c r="B81" s="196">
        <v>360</v>
      </c>
      <c r="C81" s="196">
        <v>380</v>
      </c>
      <c r="D81" s="196">
        <v>339.4051078291136</v>
      </c>
      <c r="E81" s="196">
        <v>370.89935368701168</v>
      </c>
      <c r="F81" s="196"/>
    </row>
    <row r="82" spans="1:11" ht="19.899999999999999" customHeight="1" thickBot="1" x14ac:dyDescent="0.3">
      <c r="A82" s="162" t="s">
        <v>85</v>
      </c>
      <c r="B82" s="194">
        <v>180</v>
      </c>
      <c r="C82" s="335">
        <v>254.19891769219493</v>
      </c>
      <c r="D82" s="335">
        <v>321.23934280421901</v>
      </c>
      <c r="E82" s="335">
        <v>407.65119374912302</v>
      </c>
      <c r="F82" s="195"/>
      <c r="J82" s="88"/>
      <c r="K82" s="88"/>
    </row>
    <row r="83" spans="1:11" ht="19.899999999999999" customHeight="1" thickBot="1" x14ac:dyDescent="0.3">
      <c r="A83" s="162" t="s">
        <v>4</v>
      </c>
      <c r="B83" s="194">
        <v>550</v>
      </c>
      <c r="C83" s="335">
        <v>420</v>
      </c>
      <c r="D83" s="335">
        <v>640</v>
      </c>
      <c r="E83" s="335">
        <v>570</v>
      </c>
      <c r="F83" s="195"/>
      <c r="J83" s="88"/>
      <c r="K83" s="88"/>
    </row>
    <row r="84" spans="1:11" ht="19.899999999999999" customHeight="1" thickBot="1" x14ac:dyDescent="0.3">
      <c r="A84" s="162" t="s">
        <v>3</v>
      </c>
      <c r="B84" s="194">
        <v>50</v>
      </c>
      <c r="C84" s="335">
        <v>39.416872424636736</v>
      </c>
      <c r="D84" s="335">
        <v>69.395153446752431</v>
      </c>
      <c r="E84" s="335">
        <v>66.975892570940303</v>
      </c>
      <c r="F84" s="195"/>
      <c r="J84" s="88"/>
      <c r="K84" s="88"/>
    </row>
    <row r="85" spans="1:11" ht="19.899999999999999" customHeight="1" x14ac:dyDescent="0.25">
      <c r="A85" s="39" t="s">
        <v>27</v>
      </c>
      <c r="B85" s="196">
        <v>80</v>
      </c>
      <c r="C85" s="196">
        <v>61.941093577823409</v>
      </c>
      <c r="D85" s="196">
        <v>83.291554700303337</v>
      </c>
      <c r="E85" s="196">
        <v>44.844191061375746</v>
      </c>
      <c r="F85" s="196"/>
    </row>
    <row r="86" spans="1:11" ht="19.899999999999999" customHeight="1" x14ac:dyDescent="0.25">
      <c r="A86" s="39" t="s">
        <v>28</v>
      </c>
      <c r="B86" s="196">
        <v>310</v>
      </c>
      <c r="C86" s="196">
        <v>244.56133574920307</v>
      </c>
      <c r="D86" s="196">
        <v>302.71582555289393</v>
      </c>
      <c r="E86" s="196">
        <v>247.91099649035178</v>
      </c>
      <c r="F86" s="196"/>
    </row>
    <row r="87" spans="1:11" ht="19.899999999999999" customHeight="1" x14ac:dyDescent="0.25">
      <c r="A87" s="39" t="s">
        <v>30</v>
      </c>
      <c r="B87" s="196">
        <v>0</v>
      </c>
      <c r="C87" s="196">
        <v>0.28508485824254326</v>
      </c>
      <c r="D87" s="196">
        <v>0</v>
      </c>
      <c r="E87" s="196">
        <v>0</v>
      </c>
      <c r="F87" s="196"/>
    </row>
    <row r="88" spans="1:11" ht="19.899999999999999" customHeight="1" x14ac:dyDescent="0.25">
      <c r="A88" s="39" t="s">
        <v>29</v>
      </c>
      <c r="B88" s="196">
        <v>0</v>
      </c>
      <c r="C88" s="196">
        <v>0</v>
      </c>
      <c r="D88" s="196">
        <v>0</v>
      </c>
      <c r="E88" s="196">
        <v>0</v>
      </c>
      <c r="F88" s="196"/>
    </row>
    <row r="89" spans="1:11" ht="19.899999999999999" customHeight="1" x14ac:dyDescent="0.25">
      <c r="A89" s="39" t="s">
        <v>91</v>
      </c>
      <c r="B89" s="196">
        <v>0</v>
      </c>
      <c r="C89" s="196">
        <v>5.3033517182867946</v>
      </c>
      <c r="D89" s="196">
        <v>0</v>
      </c>
      <c r="E89" s="196">
        <v>0</v>
      </c>
      <c r="F89" s="196"/>
    </row>
    <row r="90" spans="1:11" ht="19.899999999999999" customHeight="1" thickBot="1" x14ac:dyDescent="0.3">
      <c r="A90" s="162" t="s">
        <v>13</v>
      </c>
      <c r="B90" s="194">
        <v>220</v>
      </c>
      <c r="C90" s="335">
        <v>226.12079027030373</v>
      </c>
      <c r="D90" s="335">
        <v>377.3410875932808</v>
      </c>
      <c r="E90" s="335">
        <v>436.21355698674432</v>
      </c>
      <c r="F90" s="195"/>
      <c r="J90" s="88"/>
      <c r="K90" s="88"/>
    </row>
    <row r="91" spans="1:11" ht="19.899999999999999" customHeight="1" x14ac:dyDescent="0.25">
      <c r="E91" s="89"/>
      <c r="F91" s="89"/>
      <c r="G91" s="89"/>
    </row>
    <row r="92" spans="1:11" ht="19.899999999999999" customHeight="1" x14ac:dyDescent="0.25">
      <c r="D92" s="91"/>
      <c r="E92" s="91"/>
      <c r="F92" s="91"/>
      <c r="G92" s="91"/>
    </row>
    <row r="93" spans="1:11" ht="19.899999999999999" customHeight="1" x14ac:dyDescent="0.25">
      <c r="A93" s="128" t="s">
        <v>186</v>
      </c>
      <c r="B93" s="128"/>
      <c r="C93" s="128"/>
      <c r="D93" s="128"/>
      <c r="E93" s="128"/>
      <c r="F93" s="128"/>
      <c r="G93" s="128"/>
      <c r="H93" s="128"/>
    </row>
    <row r="94" spans="1:11" ht="60" x14ac:dyDescent="0.25">
      <c r="A94" s="128" t="s">
        <v>519</v>
      </c>
      <c r="B94" s="179" t="s">
        <v>183</v>
      </c>
      <c r="C94" s="179" t="s">
        <v>184</v>
      </c>
      <c r="D94" s="179" t="s">
        <v>640</v>
      </c>
      <c r="E94" s="179" t="s">
        <v>540</v>
      </c>
      <c r="F94" s="179" t="s">
        <v>185</v>
      </c>
      <c r="G94" s="179" t="s">
        <v>449</v>
      </c>
      <c r="H94" s="179" t="s">
        <v>255</v>
      </c>
    </row>
    <row r="95" spans="1:11" ht="19.899999999999999" customHeight="1" x14ac:dyDescent="0.25">
      <c r="A95" s="9" t="s">
        <v>24</v>
      </c>
      <c r="B95" s="89">
        <v>1.6135650354</v>
      </c>
      <c r="C95" s="89">
        <v>0</v>
      </c>
      <c r="D95" s="89">
        <f t="shared" ref="D95:D102" si="1">B95-C95</f>
        <v>1.6135650354</v>
      </c>
      <c r="E95" s="89">
        <v>0</v>
      </c>
      <c r="F95" s="89">
        <v>0.56330000000000002</v>
      </c>
      <c r="G95" s="89">
        <v>5.79</v>
      </c>
      <c r="H95" s="89">
        <v>1.6</v>
      </c>
    </row>
    <row r="96" spans="1:11" ht="19.899999999999999" customHeight="1" x14ac:dyDescent="0.25">
      <c r="A96" s="9" t="s">
        <v>26</v>
      </c>
      <c r="B96" s="89">
        <v>1.7</v>
      </c>
      <c r="C96" s="89">
        <v>0</v>
      </c>
      <c r="D96" s="89">
        <f t="shared" si="1"/>
        <v>1.7</v>
      </c>
      <c r="E96" s="89">
        <v>0.44</v>
      </c>
      <c r="F96" s="89">
        <v>0</v>
      </c>
      <c r="G96" s="89">
        <v>6.21</v>
      </c>
      <c r="H96" s="89">
        <v>0</v>
      </c>
    </row>
    <row r="97" spans="1:11" ht="19.899999999999999" customHeight="1" x14ac:dyDescent="0.25">
      <c r="A97" s="9" t="s">
        <v>25</v>
      </c>
      <c r="B97" s="89">
        <v>1.65</v>
      </c>
      <c r="C97" s="89">
        <v>1.84</v>
      </c>
      <c r="D97" s="89">
        <f>B97-C97</f>
        <v>-0.19000000000000017</v>
      </c>
      <c r="E97" s="89">
        <v>0</v>
      </c>
      <c r="F97" s="89">
        <v>8.0579999999999998</v>
      </c>
      <c r="G97" s="89">
        <v>9.7200000000000006</v>
      </c>
      <c r="H97" s="89">
        <v>0</v>
      </c>
    </row>
    <row r="98" spans="1:11" ht="19.899999999999999" customHeight="1" x14ac:dyDescent="0.25">
      <c r="A98" s="9" t="s">
        <v>31</v>
      </c>
      <c r="B98" s="89">
        <v>3.7450000000000001</v>
      </c>
      <c r="C98" s="89">
        <v>1.9</v>
      </c>
      <c r="D98" s="89">
        <f t="shared" si="1"/>
        <v>1.8450000000000002</v>
      </c>
      <c r="E98" s="89">
        <v>0</v>
      </c>
      <c r="F98" s="89">
        <v>19.48</v>
      </c>
      <c r="G98" s="89">
        <v>0</v>
      </c>
      <c r="H98" s="89">
        <v>0</v>
      </c>
    </row>
    <row r="99" spans="1:11" ht="19.899999999999999" customHeight="1" x14ac:dyDescent="0.25">
      <c r="A99" s="9" t="s">
        <v>27</v>
      </c>
      <c r="B99" s="89">
        <v>1.49</v>
      </c>
      <c r="C99" s="89">
        <v>5.0000000000000001E-3</v>
      </c>
      <c r="D99" s="89">
        <f t="shared" si="1"/>
        <v>1.4850000000000001</v>
      </c>
      <c r="E99" s="89">
        <v>3.37</v>
      </c>
      <c r="F99" s="89">
        <v>0</v>
      </c>
      <c r="G99" s="89">
        <v>2.34</v>
      </c>
      <c r="H99" s="89">
        <v>1.5</v>
      </c>
    </row>
    <row r="100" spans="1:11" ht="19.899999999999999" customHeight="1" x14ac:dyDescent="0.25">
      <c r="A100" s="9" t="s">
        <v>28</v>
      </c>
      <c r="B100" s="89">
        <v>1.516</v>
      </c>
      <c r="C100" s="89">
        <v>3.5000000000000003E-2</v>
      </c>
      <c r="D100" s="89">
        <f t="shared" si="1"/>
        <v>1.4810000000000001</v>
      </c>
      <c r="E100" s="89">
        <v>0</v>
      </c>
      <c r="F100" s="89">
        <v>0</v>
      </c>
      <c r="G100" s="89">
        <v>1.2490000000000001</v>
      </c>
      <c r="H100" s="89">
        <v>1.5</v>
      </c>
    </row>
    <row r="101" spans="1:11" ht="19.899999999999999" customHeight="1" x14ac:dyDescent="0.25">
      <c r="A101" s="9" t="s">
        <v>30</v>
      </c>
      <c r="B101" s="89">
        <v>2.2000000000000002</v>
      </c>
      <c r="C101" s="89">
        <v>7.2999999999999995E-2</v>
      </c>
      <c r="D101" s="89">
        <f t="shared" si="1"/>
        <v>2.1270000000000002</v>
      </c>
      <c r="E101" s="89">
        <v>0</v>
      </c>
      <c r="F101" s="89">
        <v>0</v>
      </c>
      <c r="G101" s="89">
        <v>0.439</v>
      </c>
      <c r="H101" s="89">
        <v>2.2000000000000002</v>
      </c>
    </row>
    <row r="102" spans="1:11" ht="19.899999999999999" customHeight="1" x14ac:dyDescent="0.25">
      <c r="A102" s="9" t="s">
        <v>91</v>
      </c>
      <c r="B102" s="89">
        <v>4.59</v>
      </c>
      <c r="C102" s="89">
        <v>3.2000000000000001E-2</v>
      </c>
      <c r="D102" s="89">
        <f t="shared" si="1"/>
        <v>4.5579999999999998</v>
      </c>
      <c r="E102" s="89">
        <v>0</v>
      </c>
      <c r="F102" s="89">
        <v>0</v>
      </c>
      <c r="G102" s="89">
        <v>1.786</v>
      </c>
      <c r="H102" s="89">
        <v>4.5999999999999996</v>
      </c>
    </row>
    <row r="103" spans="1:11" ht="19.899999999999999" customHeight="1" thickBot="1" x14ac:dyDescent="0.3">
      <c r="A103" s="189" t="s">
        <v>13</v>
      </c>
      <c r="B103" s="190">
        <f t="shared" ref="B103:D103" si="2">SUM(B95:B102)</f>
        <v>18.504565035399999</v>
      </c>
      <c r="C103" s="190">
        <f t="shared" si="2"/>
        <v>3.8850000000000002</v>
      </c>
      <c r="D103" s="190">
        <f t="shared" si="2"/>
        <v>14.619565035399999</v>
      </c>
      <c r="E103" s="190">
        <f>SUM(E95:E102)</f>
        <v>3.81</v>
      </c>
      <c r="F103" s="190">
        <f>SUM(F95:F102)</f>
        <v>28.101300000000002</v>
      </c>
      <c r="G103" s="190">
        <f>SUM(G95:G102)</f>
        <v>27.533999999999999</v>
      </c>
      <c r="H103" s="190">
        <f>SUM(H95:H102)</f>
        <v>11.399999999999999</v>
      </c>
    </row>
    <row r="104" spans="1:11" s="133" customFormat="1" ht="19.899999999999999" customHeight="1" x14ac:dyDescent="0.25">
      <c r="A104" s="133" t="s">
        <v>401</v>
      </c>
      <c r="C104" s="197"/>
      <c r="D104" s="197"/>
      <c r="E104" s="197"/>
      <c r="F104" s="197"/>
      <c r="G104" s="197"/>
    </row>
    <row r="105" spans="1:11" ht="19.899999999999999" customHeight="1" x14ac:dyDescent="0.25">
      <c r="D105" s="107"/>
      <c r="E105" s="107"/>
      <c r="F105" s="108"/>
    </row>
    <row r="106" spans="1:11" ht="19.899999999999999" customHeight="1" x14ac:dyDescent="0.25">
      <c r="A106" s="128" t="s">
        <v>102</v>
      </c>
      <c r="B106" s="128"/>
      <c r="C106" s="128"/>
      <c r="D106" s="128"/>
      <c r="E106" s="128"/>
    </row>
    <row r="107" spans="1:11" ht="25.15" customHeight="1" x14ac:dyDescent="0.25">
      <c r="A107" s="497" t="s">
        <v>483</v>
      </c>
      <c r="B107" s="497"/>
      <c r="C107" s="497"/>
      <c r="D107" s="497"/>
      <c r="E107" s="497"/>
    </row>
    <row r="108" spans="1:11" ht="25.15" customHeight="1" x14ac:dyDescent="0.25">
      <c r="A108" s="497" t="s">
        <v>412</v>
      </c>
      <c r="B108" s="497"/>
      <c r="C108" s="497"/>
      <c r="D108" s="497"/>
      <c r="E108" s="497"/>
    </row>
    <row r="110" spans="1:11" ht="19.899999999999999" customHeight="1" x14ac:dyDescent="0.25">
      <c r="A110" s="180" t="s">
        <v>641</v>
      </c>
      <c r="B110" s="180"/>
      <c r="C110" s="180"/>
      <c r="D110" s="180"/>
      <c r="E110" s="180"/>
    </row>
    <row r="111" spans="1:11" ht="19.899999999999999" customHeight="1" x14ac:dyDescent="0.25">
      <c r="A111" s="128" t="s">
        <v>33</v>
      </c>
      <c r="B111" s="179">
        <v>2021</v>
      </c>
      <c r="C111" s="179">
        <v>2020</v>
      </c>
      <c r="D111" s="179">
        <v>2019</v>
      </c>
      <c r="E111" s="179">
        <v>2018</v>
      </c>
      <c r="K111" s="21"/>
    </row>
    <row r="112" spans="1:11" ht="19.899999999999999" customHeight="1" x14ac:dyDescent="0.25">
      <c r="A112" s="9" t="s">
        <v>100</v>
      </c>
      <c r="B112" s="26">
        <v>1</v>
      </c>
      <c r="C112" s="88">
        <v>1</v>
      </c>
      <c r="D112" s="88">
        <v>1</v>
      </c>
      <c r="E112" s="88">
        <v>1</v>
      </c>
    </row>
    <row r="113" spans="1:8" ht="19.899999999999999" customHeight="1" x14ac:dyDescent="0.25">
      <c r="A113" s="9" t="s">
        <v>4</v>
      </c>
      <c r="B113" s="26">
        <v>1</v>
      </c>
      <c r="C113" s="88">
        <v>1</v>
      </c>
      <c r="D113" s="88">
        <v>1</v>
      </c>
      <c r="E113" s="88">
        <v>0.99999999999999989</v>
      </c>
    </row>
    <row r="114" spans="1:8" ht="19.899999999999999" customHeight="1" thickBot="1" x14ac:dyDescent="0.3">
      <c r="A114" s="166" t="s">
        <v>3</v>
      </c>
      <c r="B114" s="336">
        <v>7.0000000000000007E-2</v>
      </c>
      <c r="C114" s="182">
        <v>0.05</v>
      </c>
      <c r="D114" s="182">
        <v>8.3405631358939997E-2</v>
      </c>
      <c r="E114" s="182">
        <v>6.7092650424790554E-2</v>
      </c>
    </row>
    <row r="115" spans="1:8" s="133" customFormat="1" ht="19.899999999999999" customHeight="1" x14ac:dyDescent="0.25">
      <c r="A115" s="133" t="s">
        <v>401</v>
      </c>
      <c r="E115" s="193"/>
      <c r="H115" s="9"/>
    </row>
    <row r="116" spans="1:8" ht="19.899999999999999" customHeight="1" x14ac:dyDescent="0.25">
      <c r="E116" s="89"/>
      <c r="F116" s="89"/>
      <c r="G116" s="89"/>
    </row>
    <row r="117" spans="1:8" ht="30" customHeight="1" x14ac:dyDescent="0.25">
      <c r="A117" s="499" t="s">
        <v>399</v>
      </c>
      <c r="B117" s="499"/>
      <c r="C117" s="499"/>
      <c r="D117" s="499"/>
    </row>
    <row r="118" spans="1:8" ht="19.899999999999999" customHeight="1" x14ac:dyDescent="0.25">
      <c r="A118" s="128" t="s">
        <v>33</v>
      </c>
      <c r="B118" s="179">
        <v>2021</v>
      </c>
      <c r="C118" s="179">
        <v>2020</v>
      </c>
      <c r="D118" s="179">
        <v>2019</v>
      </c>
    </row>
    <row r="119" spans="1:8" ht="19.899999999999999" customHeight="1" x14ac:dyDescent="0.25">
      <c r="A119" s="9" t="s">
        <v>100</v>
      </c>
      <c r="B119" s="75">
        <v>0.17</v>
      </c>
      <c r="C119" s="88">
        <v>0.16</v>
      </c>
      <c r="D119" s="88">
        <v>0.23</v>
      </c>
    </row>
    <row r="120" spans="1:8" ht="19.899999999999999" customHeight="1" x14ac:dyDescent="0.25">
      <c r="A120" s="9" t="s">
        <v>4</v>
      </c>
      <c r="B120" s="75">
        <v>0.4</v>
      </c>
      <c r="C120" s="88">
        <v>0.28999999999999998</v>
      </c>
      <c r="D120" s="88">
        <v>0.3</v>
      </c>
    </row>
    <row r="121" spans="1:8" ht="19.899999999999999" customHeight="1" x14ac:dyDescent="0.25">
      <c r="A121" s="9" t="s">
        <v>3</v>
      </c>
      <c r="B121" s="75">
        <v>0.08</v>
      </c>
      <c r="C121" s="88">
        <v>0.06</v>
      </c>
      <c r="D121" s="88">
        <v>0.05</v>
      </c>
    </row>
    <row r="122" spans="1:8" ht="19.899999999999999" customHeight="1" thickBot="1" x14ac:dyDescent="0.3">
      <c r="A122" s="189" t="s">
        <v>13</v>
      </c>
      <c r="B122" s="199">
        <v>0.65</v>
      </c>
      <c r="C122" s="337">
        <v>0.51</v>
      </c>
      <c r="D122" s="337">
        <v>0.57999999999999996</v>
      </c>
      <c r="E122" s="89"/>
      <c r="F122" s="89"/>
    </row>
    <row r="123" spans="1:8" ht="19.899999999999999" customHeight="1" x14ac:dyDescent="0.25">
      <c r="E123" s="89"/>
      <c r="F123" s="89"/>
    </row>
    <row r="124" spans="1:8" ht="19.899999999999999" customHeight="1" x14ac:dyDescent="0.25">
      <c r="A124" s="180" t="s">
        <v>252</v>
      </c>
      <c r="B124" s="179">
        <v>2021</v>
      </c>
      <c r="C124" s="179">
        <v>2020</v>
      </c>
      <c r="D124" s="179">
        <v>2019</v>
      </c>
      <c r="E124" s="179">
        <v>2018</v>
      </c>
    </row>
    <row r="125" spans="1:8" ht="19.899999999999999" customHeight="1" x14ac:dyDescent="0.25">
      <c r="A125" s="11" t="s">
        <v>144</v>
      </c>
      <c r="B125" s="94">
        <v>2.3359999999999999</v>
      </c>
      <c r="C125" s="83">
        <v>2.536</v>
      </c>
      <c r="D125" s="83">
        <v>2.9915368399999998</v>
      </c>
      <c r="E125" s="83">
        <v>1.98222031</v>
      </c>
    </row>
    <row r="126" spans="1:8" ht="19.899999999999999" customHeight="1" x14ac:dyDescent="0.25">
      <c r="A126" s="11" t="s">
        <v>145</v>
      </c>
      <c r="B126" s="94">
        <v>11.67</v>
      </c>
      <c r="C126" s="83">
        <v>6.4</v>
      </c>
      <c r="D126" s="83">
        <v>7.8029124100000002</v>
      </c>
      <c r="E126" s="83">
        <v>13.180007140000001</v>
      </c>
    </row>
    <row r="127" spans="1:8" ht="19.899999999999999" customHeight="1" x14ac:dyDescent="0.25">
      <c r="A127" s="11" t="s">
        <v>146</v>
      </c>
      <c r="B127" s="94">
        <v>13.7</v>
      </c>
      <c r="C127" s="83">
        <v>10.226000000000001</v>
      </c>
      <c r="D127" s="83">
        <v>11.66869885</v>
      </c>
      <c r="E127" s="83">
        <v>14.1210854</v>
      </c>
    </row>
    <row r="128" spans="1:8" ht="19.899999999999999" customHeight="1" x14ac:dyDescent="0.25">
      <c r="A128" s="11" t="s">
        <v>147</v>
      </c>
      <c r="B128" s="94">
        <v>3.02</v>
      </c>
      <c r="C128" s="83">
        <v>4.78</v>
      </c>
      <c r="D128" s="83">
        <v>3.7266347799999999</v>
      </c>
      <c r="E128" s="83">
        <v>1.68137727</v>
      </c>
    </row>
    <row r="129" spans="1:5" ht="19.899999999999999" customHeight="1" x14ac:dyDescent="0.25">
      <c r="A129" s="11" t="s">
        <v>148</v>
      </c>
      <c r="B129" s="94">
        <v>0.34</v>
      </c>
      <c r="C129" s="83">
        <v>0.35899999999999999</v>
      </c>
      <c r="D129" s="83">
        <v>0.43439161999999998</v>
      </c>
      <c r="E129" s="83">
        <v>0.29444352000000001</v>
      </c>
    </row>
    <row r="130" spans="1:5" ht="19.899999999999999" customHeight="1" x14ac:dyDescent="0.25">
      <c r="A130" s="11" t="s">
        <v>149</v>
      </c>
      <c r="B130" s="94">
        <v>0</v>
      </c>
      <c r="C130" s="83">
        <v>0</v>
      </c>
      <c r="D130" s="83">
        <v>0</v>
      </c>
      <c r="E130" s="83">
        <v>0</v>
      </c>
    </row>
    <row r="131" spans="1:5" ht="19.899999999999999" customHeight="1" x14ac:dyDescent="0.25">
      <c r="A131" s="11" t="s">
        <v>150</v>
      </c>
      <c r="B131" s="94">
        <v>0</v>
      </c>
      <c r="C131" s="83">
        <v>0</v>
      </c>
      <c r="D131" s="83">
        <v>0</v>
      </c>
      <c r="E131" s="83">
        <v>0</v>
      </c>
    </row>
    <row r="132" spans="1:5" ht="19.899999999999999" customHeight="1" x14ac:dyDescent="0.25">
      <c r="A132" s="11" t="s">
        <v>151</v>
      </c>
      <c r="B132" s="94">
        <v>0</v>
      </c>
      <c r="C132" s="83">
        <v>0</v>
      </c>
      <c r="D132" s="83">
        <v>1.0476839999999999E-2</v>
      </c>
      <c r="E132" s="83">
        <v>0.18879299999999999</v>
      </c>
    </row>
    <row r="133" spans="1:5" ht="19.899999999999999" customHeight="1" x14ac:dyDescent="0.25">
      <c r="A133" s="11" t="s">
        <v>153</v>
      </c>
      <c r="B133" s="94">
        <v>31.08</v>
      </c>
      <c r="C133" s="94">
        <f>SUM(C125:C132)</f>
        <v>24.301000000000002</v>
      </c>
      <c r="D133" s="94">
        <f t="shared" ref="D133:E133" si="3">SUM(D125:D132)</f>
        <v>26.634651339999998</v>
      </c>
      <c r="E133" s="94">
        <f t="shared" si="3"/>
        <v>31.447926640000002</v>
      </c>
    </row>
    <row r="134" spans="1:5" ht="19.899999999999999" customHeight="1" x14ac:dyDescent="0.25">
      <c r="A134" s="11" t="s">
        <v>152</v>
      </c>
      <c r="B134" s="94">
        <v>0.40300000000000002</v>
      </c>
      <c r="C134" s="83">
        <v>0.93100000000000005</v>
      </c>
      <c r="D134" s="83">
        <v>4.9760000000000004E-3</v>
      </c>
      <c r="E134" s="83">
        <v>0.20215900000000001</v>
      </c>
    </row>
    <row r="135" spans="1:5" ht="19.899999999999999" customHeight="1" thickBot="1" x14ac:dyDescent="0.3">
      <c r="A135" s="201" t="s">
        <v>154</v>
      </c>
      <c r="B135" s="202">
        <f>SUM(B133:B134)</f>
        <v>31.482999999999997</v>
      </c>
      <c r="C135" s="334">
        <f>SUM(C133:C134)</f>
        <v>25.232000000000003</v>
      </c>
      <c r="D135" s="334">
        <f t="shared" ref="D135:E135" si="4">SUM(D133:D134)</f>
        <v>26.639627339999997</v>
      </c>
      <c r="E135" s="334">
        <f t="shared" si="4"/>
        <v>31.650085640000004</v>
      </c>
    </row>
  </sheetData>
  <sheetProtection algorithmName="SHA-512" hashValue="9xV0cEuvL4EEM1YSLNt7k3G2LJ1+cSCflDejvr+muUU98TqAyGrwPyRAy/PWR2C07PGpu4tYr9VYGtzOwtr6Ow==" saltValue="ecigcNAnzaCxTwcbvS8y0g==" spinCount="100000" sheet="1" objects="1" scenarios="1"/>
  <mergeCells count="3">
    <mergeCell ref="A107:E107"/>
    <mergeCell ref="A108:E108"/>
    <mergeCell ref="A117:D117"/>
  </mergeCells>
  <pageMargins left="0.7" right="0.7" top="0.75" bottom="0.75" header="0.3" footer="0.3"/>
  <pageSetup paperSize="8" fitToHeight="0"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autoPageBreaks="0"/>
  </sheetPr>
  <dimension ref="A1:M26"/>
  <sheetViews>
    <sheetView showGridLines="0" workbookViewId="0"/>
  </sheetViews>
  <sheetFormatPr defaultColWidth="8.85546875" defaultRowHeight="19.899999999999999" customHeight="1" x14ac:dyDescent="0.25"/>
  <cols>
    <col min="1" max="1" width="50.7109375" style="9" customWidth="1"/>
    <col min="2" max="7" width="13.7109375" style="9" customWidth="1"/>
    <col min="8" max="8" width="13.7109375" style="9" hidden="1" customWidth="1"/>
    <col min="9" max="9" width="8.85546875" style="9"/>
    <col min="10" max="10" width="9.42578125" style="9" bestFit="1" customWidth="1"/>
    <col min="11" max="12" width="8.85546875" style="9"/>
    <col min="13" max="13" width="9.5703125" style="9" bestFit="1" customWidth="1"/>
    <col min="14" max="16384" width="8.85546875" style="9"/>
  </cols>
  <sheetData>
    <row r="1" spans="1:13" ht="19.899999999999999" customHeight="1" x14ac:dyDescent="0.25">
      <c r="A1" s="128" t="s">
        <v>503</v>
      </c>
      <c r="B1" s="128"/>
      <c r="C1" s="128"/>
      <c r="D1" s="128"/>
      <c r="E1" s="128"/>
    </row>
    <row r="3" spans="1:13" ht="19.899999999999999" customHeight="1" x14ac:dyDescent="0.25">
      <c r="A3" s="128" t="s">
        <v>287</v>
      </c>
      <c r="B3" s="179">
        <v>2021</v>
      </c>
      <c r="C3" s="179">
        <v>2020</v>
      </c>
      <c r="D3" s="179">
        <v>2019</v>
      </c>
      <c r="E3" s="179">
        <v>2018</v>
      </c>
      <c r="H3" s="179">
        <v>2015</v>
      </c>
      <c r="I3" s="31"/>
      <c r="J3" s="31"/>
      <c r="K3" s="31"/>
    </row>
    <row r="4" spans="1:13" ht="19.899999999999999" customHeight="1" x14ac:dyDescent="0.25">
      <c r="A4" s="9" t="s">
        <v>693</v>
      </c>
      <c r="B4" s="83">
        <v>2.98</v>
      </c>
      <c r="C4" s="83">
        <v>2.9854666385149002</v>
      </c>
      <c r="D4" s="134">
        <v>3.18</v>
      </c>
      <c r="E4" s="9">
        <v>2.86</v>
      </c>
      <c r="H4" s="9">
        <v>5</v>
      </c>
    </row>
    <row r="5" spans="1:13" ht="19.899999999999999" customHeight="1" x14ac:dyDescent="0.25">
      <c r="A5" s="9" t="s">
        <v>694</v>
      </c>
      <c r="B5" s="83">
        <v>0.06</v>
      </c>
      <c r="C5" s="83">
        <v>7.048655694E-2</v>
      </c>
      <c r="D5" s="83">
        <v>0.05</v>
      </c>
      <c r="E5" s="9">
        <v>0.13</v>
      </c>
      <c r="H5" s="9">
        <v>0.44</v>
      </c>
    </row>
    <row r="6" spans="1:13" ht="19.899999999999999" customHeight="1" x14ac:dyDescent="0.25">
      <c r="A6" s="9" t="s">
        <v>695</v>
      </c>
      <c r="B6" s="83">
        <v>1.17</v>
      </c>
      <c r="C6" s="83">
        <v>0.66950548232099993</v>
      </c>
      <c r="D6" s="83">
        <v>0.66</v>
      </c>
      <c r="E6" s="9">
        <v>0.33</v>
      </c>
      <c r="H6" s="9">
        <v>0.85</v>
      </c>
    </row>
    <row r="7" spans="1:13" ht="19.899999999999999" customHeight="1" x14ac:dyDescent="0.25">
      <c r="A7" s="9" t="s">
        <v>696</v>
      </c>
      <c r="B7" s="83">
        <v>9.94</v>
      </c>
      <c r="C7" s="83">
        <v>5.0884760219619007</v>
      </c>
      <c r="D7" s="83">
        <v>3.67</v>
      </c>
      <c r="E7" s="9">
        <v>2.67</v>
      </c>
      <c r="H7" s="9">
        <v>4.3</v>
      </c>
    </row>
    <row r="8" spans="1:13" ht="19.899999999999999" customHeight="1" x14ac:dyDescent="0.25">
      <c r="A8" s="9" t="s">
        <v>697</v>
      </c>
      <c r="B8" s="83">
        <v>1.06</v>
      </c>
      <c r="C8" s="83">
        <v>1.1261559751487</v>
      </c>
      <c r="D8" s="83">
        <v>1.1100000000000001</v>
      </c>
      <c r="E8" s="9">
        <v>0.94</v>
      </c>
      <c r="H8" s="9">
        <v>3</v>
      </c>
    </row>
    <row r="9" spans="1:13" ht="19.899999999999999" customHeight="1" x14ac:dyDescent="0.25">
      <c r="A9" s="9" t="s">
        <v>698</v>
      </c>
      <c r="B9" s="83">
        <v>0.33</v>
      </c>
      <c r="C9" s="83">
        <v>0.84399977885830402</v>
      </c>
      <c r="D9" s="83">
        <v>0.47</v>
      </c>
      <c r="E9" s="9">
        <v>0.68</v>
      </c>
    </row>
    <row r="10" spans="1:13" ht="19.899999999999999" customHeight="1" thickBot="1" x14ac:dyDescent="0.3">
      <c r="A10" s="189" t="s">
        <v>699</v>
      </c>
      <c r="B10" s="192">
        <f>SUM(B4:B9)</f>
        <v>15.54</v>
      </c>
      <c r="C10" s="192">
        <f>SUM(C4:C9)</f>
        <v>10.784090453744806</v>
      </c>
      <c r="D10" s="204">
        <v>9.14</v>
      </c>
      <c r="E10" s="189">
        <f>SUM(E4:E9)</f>
        <v>7.6099999999999994</v>
      </c>
      <c r="H10" s="189">
        <f>SUM(H4:H9)</f>
        <v>13.59</v>
      </c>
    </row>
    <row r="11" spans="1:13" ht="19.899999999999999" customHeight="1" x14ac:dyDescent="0.25">
      <c r="B11" s="82"/>
      <c r="C11" s="82"/>
      <c r="D11" s="97"/>
    </row>
    <row r="12" spans="1:13" ht="19.899999999999999" customHeight="1" x14ac:dyDescent="0.25">
      <c r="A12" s="128" t="s">
        <v>492</v>
      </c>
      <c r="B12" s="179">
        <v>2021</v>
      </c>
      <c r="C12" s="179">
        <v>2020</v>
      </c>
      <c r="D12" s="179">
        <v>2019</v>
      </c>
      <c r="E12" s="179">
        <v>2018</v>
      </c>
      <c r="H12" s="62"/>
      <c r="I12" s="31"/>
      <c r="J12" s="31"/>
      <c r="K12" s="31"/>
    </row>
    <row r="13" spans="1:13" ht="19.899999999999999" customHeight="1" x14ac:dyDescent="0.25">
      <c r="A13" s="9" t="s">
        <v>143</v>
      </c>
      <c r="B13" s="83">
        <v>2.99</v>
      </c>
      <c r="C13" s="83">
        <v>1.74</v>
      </c>
      <c r="D13" s="83">
        <v>0.79</v>
      </c>
      <c r="E13" s="83">
        <v>3.3</v>
      </c>
      <c r="G13" s="31"/>
      <c r="H13" s="91"/>
      <c r="J13" s="89"/>
      <c r="K13" s="39"/>
    </row>
    <row r="14" spans="1:13" ht="19.899999999999999" customHeight="1" x14ac:dyDescent="0.25">
      <c r="A14" s="9" t="s">
        <v>246</v>
      </c>
      <c r="B14" s="83">
        <v>0.40300000000000002</v>
      </c>
      <c r="C14" s="83">
        <v>0.93</v>
      </c>
      <c r="D14" s="83">
        <v>0.41</v>
      </c>
      <c r="E14" s="83">
        <v>0.6</v>
      </c>
      <c r="H14" s="12"/>
      <c r="K14" s="39"/>
    </row>
    <row r="15" spans="1:13" ht="19.899999999999999" customHeight="1" x14ac:dyDescent="0.25">
      <c r="A15" s="9" t="s">
        <v>479</v>
      </c>
      <c r="B15" s="83">
        <v>0.24</v>
      </c>
      <c r="C15" s="83">
        <v>0.62</v>
      </c>
      <c r="D15" s="83">
        <v>2.33</v>
      </c>
      <c r="E15" s="83">
        <v>0</v>
      </c>
      <c r="H15" s="12"/>
      <c r="K15" s="39"/>
      <c r="M15" s="39"/>
    </row>
    <row r="16" spans="1:13" ht="19.899999999999999" customHeight="1" thickBot="1" x14ac:dyDescent="0.3">
      <c r="A16" s="189" t="s">
        <v>23</v>
      </c>
      <c r="B16" s="192">
        <f>SUM(B13:B15)</f>
        <v>3.633</v>
      </c>
      <c r="C16" s="192">
        <f>SUM(C13:C15)</f>
        <v>3.29</v>
      </c>
      <c r="D16" s="204">
        <f t="shared" ref="D16:E16" si="0">SUM(D13:D15)</f>
        <v>3.5300000000000002</v>
      </c>
      <c r="E16" s="192">
        <f t="shared" si="0"/>
        <v>3.9</v>
      </c>
      <c r="H16" s="12"/>
    </row>
    <row r="17" spans="2:13" ht="19.899999999999999" customHeight="1" x14ac:dyDescent="0.25">
      <c r="H17" s="12"/>
      <c r="K17" s="39"/>
      <c r="M17" s="30"/>
    </row>
    <row r="18" spans="2:13" ht="19.899999999999999" customHeight="1" x14ac:dyDescent="0.25">
      <c r="K18" s="83"/>
      <c r="M18" s="98"/>
    </row>
    <row r="20" spans="2:13" ht="19.899999999999999" customHeight="1" x14ac:dyDescent="0.25">
      <c r="M20" s="39"/>
    </row>
    <row r="21" spans="2:13" ht="19.899999999999999" customHeight="1" x14ac:dyDescent="0.25">
      <c r="B21" s="99"/>
      <c r="C21" s="99"/>
      <c r="M21" s="83"/>
    </row>
    <row r="22" spans="2:13" ht="19.899999999999999" customHeight="1" x14ac:dyDescent="0.25">
      <c r="B22" s="39"/>
      <c r="C22" s="39"/>
    </row>
    <row r="23" spans="2:13" ht="19.899999999999999" customHeight="1" x14ac:dyDescent="0.25">
      <c r="B23" s="39"/>
      <c r="C23" s="39"/>
    </row>
    <row r="24" spans="2:13" ht="19.899999999999999" customHeight="1" x14ac:dyDescent="0.25">
      <c r="B24" s="39"/>
      <c r="C24" s="39"/>
      <c r="D24" s="99"/>
      <c r="E24" s="100"/>
    </row>
    <row r="25" spans="2:13" ht="19.899999999999999" customHeight="1" x14ac:dyDescent="0.25">
      <c r="B25" s="16"/>
      <c r="C25" s="16"/>
      <c r="E25" s="16"/>
    </row>
    <row r="26" spans="2:13" ht="19.899999999999999" customHeight="1" x14ac:dyDescent="0.25">
      <c r="E26" s="12"/>
    </row>
  </sheetData>
  <sheetProtection algorithmName="SHA-512" hashValue="JK8xf6H+RRrIYUN8uSUwdQun65p8ljcDHGGl80EvN3j7fnAH4NDpfnEw3jHIaoMR6s+woIRRU5lMSpS5dt13wA==" saltValue="vpYuKBKo/XgvwzdCxO7tZQ==" spinCount="100000" sheet="1" objects="1" scenarios="1"/>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autoPageBreaks="0"/>
  </sheetPr>
  <dimension ref="A1:J26"/>
  <sheetViews>
    <sheetView showGridLines="0" topLeftCell="A2" workbookViewId="0"/>
  </sheetViews>
  <sheetFormatPr defaultColWidth="13.7109375" defaultRowHeight="12" x14ac:dyDescent="0.25"/>
  <cols>
    <col min="1" max="1" width="50.7109375" style="205" customWidth="1"/>
    <col min="2" max="16384" width="13.7109375" style="205"/>
  </cols>
  <sheetData>
    <row r="1" spans="1:10" ht="19.899999999999999" customHeight="1" x14ac:dyDescent="0.25">
      <c r="A1" s="128" t="s">
        <v>502</v>
      </c>
      <c r="B1" s="128"/>
      <c r="C1" s="128"/>
      <c r="D1" s="128"/>
      <c r="E1" s="128"/>
    </row>
    <row r="2" spans="1:10" s="206" customFormat="1" ht="19.899999999999999" customHeight="1" x14ac:dyDescent="0.25">
      <c r="D2" s="208"/>
      <c r="E2" s="208"/>
    </row>
    <row r="3" spans="1:10" s="206" customFormat="1" ht="19.899999999999999" customHeight="1" x14ac:dyDescent="0.25">
      <c r="A3" s="128" t="s">
        <v>340</v>
      </c>
      <c r="B3" s="179">
        <v>2021</v>
      </c>
      <c r="C3" s="179">
        <v>2020</v>
      </c>
      <c r="D3" s="179">
        <v>2019</v>
      </c>
      <c r="E3" s="179">
        <v>2018</v>
      </c>
      <c r="F3" s="207"/>
    </row>
    <row r="4" spans="1:10" s="206" customFormat="1" ht="19.899999999999999" customHeight="1" x14ac:dyDescent="0.25">
      <c r="A4" s="205" t="s">
        <v>96</v>
      </c>
      <c r="B4" s="208">
        <v>58.07</v>
      </c>
      <c r="C4" s="38">
        <v>49.55</v>
      </c>
      <c r="D4" s="38">
        <v>52.4</v>
      </c>
      <c r="E4" s="38">
        <v>50.8</v>
      </c>
    </row>
    <row r="5" spans="1:10" s="206" customFormat="1" ht="19.899999999999999" customHeight="1" x14ac:dyDescent="0.25">
      <c r="A5" s="205" t="s">
        <v>235</v>
      </c>
      <c r="B5" s="208">
        <v>2.17</v>
      </c>
      <c r="C5" s="38">
        <v>1.84</v>
      </c>
      <c r="D5" s="38">
        <v>1.5</v>
      </c>
      <c r="E5" s="38">
        <v>1.3</v>
      </c>
    </row>
    <row r="6" spans="1:10" s="206" customFormat="1" ht="19.899999999999999" customHeight="1" x14ac:dyDescent="0.25">
      <c r="A6" s="205" t="s">
        <v>95</v>
      </c>
      <c r="B6" s="208">
        <v>71.680000000000007</v>
      </c>
      <c r="C6" s="38">
        <v>75.89</v>
      </c>
      <c r="D6" s="38">
        <v>76.7</v>
      </c>
      <c r="E6" s="38">
        <v>68.400000000000006</v>
      </c>
    </row>
    <row r="7" spans="1:10" s="206" customFormat="1" ht="19.899999999999999" customHeight="1" x14ac:dyDescent="0.25">
      <c r="A7" s="205" t="s">
        <v>94</v>
      </c>
      <c r="B7" s="208">
        <v>35.69</v>
      </c>
      <c r="C7" s="38">
        <v>36.090000000000003</v>
      </c>
      <c r="D7" s="38">
        <v>31.4</v>
      </c>
      <c r="E7" s="38">
        <v>39.200000000000003</v>
      </c>
    </row>
    <row r="8" spans="1:10" s="206" customFormat="1" ht="19.899999999999999" customHeight="1" x14ac:dyDescent="0.25">
      <c r="A8" s="205" t="s">
        <v>93</v>
      </c>
      <c r="B8" s="208">
        <v>5.73</v>
      </c>
      <c r="C8" s="38">
        <v>5.01</v>
      </c>
      <c r="D8" s="38">
        <v>4.7</v>
      </c>
      <c r="E8" s="38">
        <v>4.5999999999999996</v>
      </c>
      <c r="F8" s="205"/>
      <c r="G8" s="205"/>
    </row>
    <row r="9" spans="1:10" s="206" customFormat="1" ht="19.899999999999999" customHeight="1" thickBot="1" x14ac:dyDescent="0.3">
      <c r="A9" s="209" t="s">
        <v>92</v>
      </c>
      <c r="B9" s="338">
        <v>9.49</v>
      </c>
      <c r="C9" s="210">
        <v>10.39</v>
      </c>
      <c r="D9" s="210">
        <v>8.6</v>
      </c>
      <c r="E9" s="210">
        <v>7.5</v>
      </c>
      <c r="F9" s="205"/>
      <c r="G9" s="205"/>
      <c r="H9" s="205"/>
      <c r="I9" s="205"/>
      <c r="J9" s="205"/>
    </row>
    <row r="10" spans="1:10" s="206" customFormat="1" ht="19.899999999999999" customHeight="1" x14ac:dyDescent="0.25">
      <c r="A10" s="205"/>
      <c r="B10" s="208"/>
      <c r="C10" s="38"/>
      <c r="D10" s="38"/>
      <c r="E10" s="38"/>
      <c r="F10" s="205"/>
      <c r="G10" s="205"/>
      <c r="H10" s="205"/>
      <c r="I10" s="205"/>
      <c r="J10" s="205"/>
    </row>
    <row r="11" spans="1:10" s="206" customFormat="1" ht="19.899999999999999" customHeight="1" x14ac:dyDescent="0.25">
      <c r="A11" s="128" t="s">
        <v>341</v>
      </c>
      <c r="B11" s="179">
        <v>2021</v>
      </c>
      <c r="C11" s="179">
        <v>2020</v>
      </c>
      <c r="D11" s="179">
        <v>2019</v>
      </c>
      <c r="E11" s="179">
        <v>2018</v>
      </c>
      <c r="F11" s="207"/>
    </row>
    <row r="12" spans="1:10" s="206" customFormat="1" ht="19.899999999999999" customHeight="1" x14ac:dyDescent="0.25">
      <c r="A12" s="205" t="s">
        <v>233</v>
      </c>
      <c r="B12" s="208">
        <v>7</v>
      </c>
      <c r="C12" s="205">
        <v>12</v>
      </c>
      <c r="D12" s="20">
        <v>37</v>
      </c>
      <c r="E12" s="20">
        <v>68</v>
      </c>
    </row>
    <row r="13" spans="1:10" s="206" customFormat="1" ht="19.899999999999999" customHeight="1" x14ac:dyDescent="0.25">
      <c r="A13" s="205" t="s">
        <v>234</v>
      </c>
      <c r="B13" s="208">
        <v>0</v>
      </c>
      <c r="C13" s="205">
        <v>0</v>
      </c>
      <c r="D13" s="20">
        <v>0</v>
      </c>
      <c r="E13" s="20">
        <v>2</v>
      </c>
    </row>
    <row r="14" spans="1:10" s="206" customFormat="1" ht="19.899999999999999" customHeight="1" x14ac:dyDescent="0.25">
      <c r="A14" s="205" t="s">
        <v>358</v>
      </c>
      <c r="B14" s="208">
        <v>0</v>
      </c>
      <c r="C14" s="205">
        <v>0</v>
      </c>
      <c r="D14" s="20">
        <v>0</v>
      </c>
      <c r="E14" s="20">
        <v>0</v>
      </c>
    </row>
    <row r="15" spans="1:10" ht="19.899999999999999" customHeight="1" x14ac:dyDescent="0.25">
      <c r="A15" s="393" t="s">
        <v>359</v>
      </c>
      <c r="B15" s="417">
        <v>0</v>
      </c>
      <c r="C15" s="393">
        <v>0</v>
      </c>
      <c r="D15" s="418">
        <v>0</v>
      </c>
      <c r="E15" s="418">
        <v>0</v>
      </c>
      <c r="H15" s="206"/>
      <c r="I15" s="206"/>
      <c r="J15" s="206"/>
    </row>
    <row r="16" spans="1:10" ht="19.899999999999999" customHeight="1" thickBot="1" x14ac:dyDescent="0.3">
      <c r="A16" s="338" t="s">
        <v>780</v>
      </c>
      <c r="B16" s="338">
        <v>0</v>
      </c>
      <c r="C16" s="209">
        <v>0</v>
      </c>
      <c r="D16" s="169">
        <v>0</v>
      </c>
      <c r="E16" s="169">
        <v>2</v>
      </c>
      <c r="H16" s="206"/>
      <c r="I16" s="206"/>
      <c r="J16" s="206"/>
    </row>
    <row r="17" spans="1:10" ht="19.899999999999999" customHeight="1" x14ac:dyDescent="0.25">
      <c r="B17" s="208"/>
      <c r="D17" s="20"/>
      <c r="E17" s="20"/>
      <c r="H17" s="206"/>
      <c r="I17" s="206"/>
      <c r="J17" s="206"/>
    </row>
    <row r="18" spans="1:10" s="206" customFormat="1" ht="19.899999999999999" customHeight="1" x14ac:dyDescent="0.25">
      <c r="A18" s="180" t="s">
        <v>639</v>
      </c>
      <c r="B18" s="181"/>
      <c r="C18" s="181"/>
      <c r="D18" s="181"/>
      <c r="E18" s="181"/>
      <c r="F18" s="207"/>
    </row>
    <row r="19" spans="1:10" s="206" customFormat="1" ht="19.899999999999999" customHeight="1" x14ac:dyDescent="0.25">
      <c r="A19" s="180" t="s">
        <v>344</v>
      </c>
      <c r="B19" s="181"/>
      <c r="C19" s="181"/>
      <c r="D19" s="181"/>
      <c r="E19" s="181"/>
      <c r="F19" s="207"/>
    </row>
    <row r="20" spans="1:10" ht="19.899999999999999" customHeight="1" x14ac:dyDescent="0.25"/>
    <row r="21" spans="1:10" ht="19.899999999999999" customHeight="1" x14ac:dyDescent="0.25">
      <c r="A21" s="128" t="s">
        <v>841</v>
      </c>
      <c r="B21" s="179" t="s">
        <v>842</v>
      </c>
      <c r="C21" s="179">
        <v>2020</v>
      </c>
    </row>
    <row r="22" spans="1:10" ht="19.899999999999999" customHeight="1" x14ac:dyDescent="0.25">
      <c r="A22" s="211" t="s">
        <v>23</v>
      </c>
      <c r="B22" s="339">
        <v>11</v>
      </c>
      <c r="C22" s="213">
        <v>28</v>
      </c>
    </row>
    <row r="23" spans="1:10" ht="19.899999999999999" customHeight="1" x14ac:dyDescent="0.25">
      <c r="A23" s="211" t="s">
        <v>520</v>
      </c>
      <c r="B23" s="339">
        <v>4</v>
      </c>
      <c r="C23" s="213">
        <v>0</v>
      </c>
    </row>
    <row r="24" spans="1:10" ht="19.899999999999999" customHeight="1" thickBot="1" x14ac:dyDescent="0.3">
      <c r="A24" s="214" t="s">
        <v>460</v>
      </c>
      <c r="B24" s="340">
        <v>2741000</v>
      </c>
      <c r="C24" s="215">
        <v>0</v>
      </c>
    </row>
    <row r="25" spans="1:10" ht="19.899999999999999" customHeight="1" x14ac:dyDescent="0.25">
      <c r="A25" s="216" t="s">
        <v>781</v>
      </c>
      <c r="D25" s="9"/>
      <c r="E25" s="9"/>
    </row>
    <row r="26" spans="1:10" x14ac:dyDescent="0.25">
      <c r="A26" s="216" t="s">
        <v>843</v>
      </c>
    </row>
  </sheetData>
  <sheetProtection algorithmName="SHA-512" hashValue="dkwVYYrePLVP0mJpbaTNCm9/pw2amGG+oY6e10pzcpeLE/245z5RzFmJ85Wu9jXme9X3t6mnFYmpc2Vxwp3O6w==" saltValue="NnvqBFMBAkmQJq8tYag40g==" spinCount="100000" sheet="1" objects="1" scenarios="1"/>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I101"/>
  <sheetViews>
    <sheetView showGridLines="0" topLeftCell="A59" zoomScale="110" zoomScaleNormal="110" workbookViewId="0">
      <selection activeCell="E73" activeCellId="1" sqref="E52 E73"/>
    </sheetView>
  </sheetViews>
  <sheetFormatPr defaultColWidth="8.85546875" defaultRowHeight="15" x14ac:dyDescent="0.25"/>
  <cols>
    <col min="1" max="1" width="64" customWidth="1"/>
    <col min="2" max="2" width="15.42578125" customWidth="1"/>
    <col min="3" max="3" width="14.140625" bestFit="1" customWidth="1"/>
    <col min="4" max="4" width="14.140625" customWidth="1"/>
    <col min="5" max="5" width="14.140625" bestFit="1" customWidth="1"/>
    <col min="6" max="6" width="15.140625" bestFit="1" customWidth="1"/>
  </cols>
  <sheetData>
    <row r="1" spans="1:9" ht="23.25" customHeight="1" x14ac:dyDescent="0.25">
      <c r="A1" s="499" t="s">
        <v>803</v>
      </c>
      <c r="B1" s="499"/>
      <c r="C1" s="499"/>
      <c r="D1" s="499"/>
      <c r="E1" s="499"/>
      <c r="F1" s="398"/>
    </row>
    <row r="2" spans="1:9" s="364" customFormat="1" ht="23.25" customHeight="1" x14ac:dyDescent="0.25">
      <c r="D2" s="416"/>
      <c r="E2" s="416"/>
      <c r="F2" s="416"/>
    </row>
    <row r="3" spans="1:9" s="364" customFormat="1" ht="23.25" customHeight="1" x14ac:dyDescent="0.25">
      <c r="A3" s="128" t="s">
        <v>779</v>
      </c>
      <c r="B3" s="128"/>
      <c r="C3" s="128"/>
      <c r="D3" s="128"/>
      <c r="E3" s="128"/>
      <c r="G3"/>
      <c r="H3"/>
    </row>
    <row r="4" spans="1:9" s="364" customFormat="1" ht="23.25" customHeight="1" x14ac:dyDescent="0.25">
      <c r="A4" s="128" t="s">
        <v>778</v>
      </c>
      <c r="B4" s="128"/>
      <c r="C4" s="128"/>
      <c r="D4" s="128"/>
      <c r="E4" s="128"/>
      <c r="G4"/>
      <c r="H4"/>
    </row>
    <row r="5" spans="1:9" s="364" customFormat="1" ht="23.25" customHeight="1" x14ac:dyDescent="0.25">
      <c r="A5" s="128" t="s">
        <v>777</v>
      </c>
      <c r="B5" s="128"/>
      <c r="C5" s="128"/>
      <c r="D5" s="128"/>
      <c r="E5" s="128"/>
      <c r="G5"/>
      <c r="H5"/>
    </row>
    <row r="6" spans="1:9" s="364" customFormat="1" ht="23.25" customHeight="1" x14ac:dyDescent="0.25">
      <c r="A6" s="128" t="s">
        <v>776</v>
      </c>
      <c r="B6" s="128"/>
      <c r="C6" s="128"/>
      <c r="D6" s="128"/>
      <c r="E6" s="128"/>
      <c r="F6"/>
      <c r="G6"/>
      <c r="H6"/>
    </row>
    <row r="7" spans="1:9" s="364" customFormat="1" ht="23.25" customHeight="1" x14ac:dyDescent="0.25">
      <c r="F7"/>
      <c r="G7"/>
      <c r="H7"/>
    </row>
    <row r="8" spans="1:9" s="364" customFormat="1" ht="23.25" customHeight="1" x14ac:dyDescent="0.25">
      <c r="A8" s="128" t="s">
        <v>775</v>
      </c>
      <c r="B8" s="179">
        <v>2021</v>
      </c>
      <c r="C8" s="179">
        <v>2020</v>
      </c>
      <c r="D8" s="179">
        <v>2019</v>
      </c>
      <c r="E8" s="179">
        <v>2018</v>
      </c>
      <c r="F8"/>
      <c r="G8"/>
      <c r="H8"/>
    </row>
    <row r="9" spans="1:9" s="364" customFormat="1" ht="23.25" customHeight="1" x14ac:dyDescent="0.25">
      <c r="A9" s="415" t="s">
        <v>774</v>
      </c>
      <c r="B9" s="405">
        <v>58</v>
      </c>
      <c r="C9" s="20">
        <v>59</v>
      </c>
      <c r="D9" s="20">
        <v>48</v>
      </c>
      <c r="E9" s="20">
        <v>41</v>
      </c>
      <c r="F9"/>
      <c r="G9"/>
      <c r="H9"/>
      <c r="I9"/>
    </row>
    <row r="10" spans="1:9" s="364" customFormat="1" ht="23.25" customHeight="1" x14ac:dyDescent="0.25">
      <c r="A10" s="415" t="s">
        <v>773</v>
      </c>
      <c r="B10" s="405">
        <v>155</v>
      </c>
      <c r="C10" s="20">
        <v>141</v>
      </c>
      <c r="D10" s="20">
        <v>141</v>
      </c>
      <c r="E10" s="20">
        <v>149</v>
      </c>
      <c r="F10"/>
      <c r="G10"/>
      <c r="H10"/>
      <c r="I10" s="414"/>
    </row>
    <row r="11" spans="1:9" s="364" customFormat="1" ht="23.25" customHeight="1" x14ac:dyDescent="0.25">
      <c r="A11" s="413" t="s">
        <v>772</v>
      </c>
      <c r="B11" s="412"/>
      <c r="C11" s="411"/>
      <c r="D11" s="411"/>
      <c r="E11" s="411"/>
      <c r="F11"/>
      <c r="G11"/>
      <c r="H11"/>
      <c r="I11"/>
    </row>
    <row r="12" spans="1:9" s="364" customFormat="1" ht="23.25" customHeight="1" x14ac:dyDescent="0.25">
      <c r="A12" s="413" t="s">
        <v>771</v>
      </c>
      <c r="B12" s="412"/>
      <c r="C12" s="411"/>
      <c r="D12" s="411"/>
      <c r="E12" s="411"/>
      <c r="F12"/>
      <c r="G12"/>
      <c r="H12"/>
      <c r="I12"/>
    </row>
    <row r="13" spans="1:9" s="364" customFormat="1" ht="23.25" customHeight="1" x14ac:dyDescent="0.25">
      <c r="A13" s="413" t="s">
        <v>770</v>
      </c>
      <c r="B13" s="412"/>
      <c r="C13" s="411"/>
      <c r="D13" s="411"/>
      <c r="E13" s="411"/>
      <c r="F13"/>
      <c r="G13"/>
      <c r="H13"/>
      <c r="I13"/>
    </row>
    <row r="14" spans="1:9" s="364" customFormat="1" ht="23.25" customHeight="1" thickBot="1" x14ac:dyDescent="0.3">
      <c r="A14" s="410" t="s">
        <v>769</v>
      </c>
      <c r="B14" s="409">
        <f>(B9+B10)-B11</f>
        <v>213</v>
      </c>
      <c r="C14" s="408">
        <f>(C9+C10)-C11</f>
        <v>200</v>
      </c>
      <c r="D14" s="408">
        <f>(D9+D10)-D11</f>
        <v>189</v>
      </c>
      <c r="E14" s="408">
        <f>(E9+E10)-E11</f>
        <v>190</v>
      </c>
      <c r="F14"/>
      <c r="G14"/>
      <c r="H14"/>
      <c r="I14"/>
    </row>
    <row r="15" spans="1:9" s="364" customFormat="1" ht="23.25" customHeight="1" x14ac:dyDescent="0.25">
      <c r="A15" s="500" t="s">
        <v>768</v>
      </c>
      <c r="B15" s="500"/>
      <c r="C15" s="500"/>
      <c r="D15" s="500"/>
      <c r="E15" s="500"/>
      <c r="F15"/>
      <c r="G15"/>
      <c r="H15"/>
      <c r="I15"/>
    </row>
    <row r="16" spans="1:9" s="364" customFormat="1" ht="23.25" customHeight="1" x14ac:dyDescent="0.25">
      <c r="A16" s="397"/>
      <c r="B16" s="397"/>
      <c r="C16" s="397"/>
      <c r="D16" s="397"/>
      <c r="E16" s="397"/>
      <c r="F16"/>
      <c r="G16"/>
      <c r="H16"/>
      <c r="I16"/>
    </row>
    <row r="17" spans="1:8" s="364" customFormat="1" ht="23.25" customHeight="1" x14ac:dyDescent="0.25">
      <c r="A17" s="502" t="s">
        <v>767</v>
      </c>
      <c r="B17" s="502"/>
      <c r="C17" s="502"/>
      <c r="D17" s="502"/>
      <c r="E17" s="502"/>
      <c r="F17" s="373"/>
      <c r="G17"/>
      <c r="H17"/>
    </row>
    <row r="18" spans="1:8" s="364" customFormat="1" ht="23.25" customHeight="1" x14ac:dyDescent="0.25">
      <c r="A18" s="503" t="s">
        <v>766</v>
      </c>
      <c r="B18" s="503"/>
      <c r="C18" s="503"/>
      <c r="D18" s="503"/>
      <c r="E18" s="503"/>
      <c r="F18" s="407"/>
      <c r="G18"/>
      <c r="H18"/>
    </row>
    <row r="19" spans="1:8" s="364" customFormat="1" ht="23.25" customHeight="1" x14ac:dyDescent="0.25">
      <c r="A19" s="504"/>
      <c r="B19" s="504"/>
      <c r="C19" s="504"/>
      <c r="D19" s="504"/>
      <c r="E19" s="504"/>
      <c r="F19" s="407"/>
      <c r="G19"/>
      <c r="H19"/>
    </row>
    <row r="20" spans="1:8" s="364" customFormat="1" ht="24.75" customHeight="1" x14ac:dyDescent="0.25">
      <c r="A20" s="504"/>
      <c r="B20" s="504"/>
      <c r="C20" s="504"/>
      <c r="D20" s="504"/>
      <c r="E20" s="504"/>
      <c r="F20" s="407"/>
    </row>
    <row r="21" spans="1:8" s="364" customFormat="1" ht="23.25" customHeight="1" x14ac:dyDescent="0.25">
      <c r="A21" s="502" t="s">
        <v>765</v>
      </c>
      <c r="B21" s="502"/>
      <c r="C21" s="502"/>
      <c r="D21" s="502"/>
      <c r="E21" s="502"/>
    </row>
    <row r="22" spans="1:8" s="364" customFormat="1" ht="23.25" customHeight="1" x14ac:dyDescent="0.25">
      <c r="A22" s="372" t="s">
        <v>341</v>
      </c>
      <c r="B22" s="371">
        <v>2021</v>
      </c>
      <c r="C22" s="371">
        <v>2020</v>
      </c>
      <c r="D22" s="371">
        <v>2019</v>
      </c>
      <c r="E22" s="371" t="s">
        <v>595</v>
      </c>
    </row>
    <row r="23" spans="1:8" s="364" customFormat="1" ht="23.25" customHeight="1" x14ac:dyDescent="0.25">
      <c r="A23" s="205" t="s">
        <v>234</v>
      </c>
      <c r="B23" s="405">
        <v>0</v>
      </c>
      <c r="C23" s="212">
        <v>0</v>
      </c>
      <c r="D23" s="20">
        <v>0</v>
      </c>
      <c r="E23" s="20">
        <v>2</v>
      </c>
    </row>
    <row r="24" spans="1:8" s="406" customFormat="1" ht="23.25" customHeight="1" x14ac:dyDescent="0.25">
      <c r="A24" s="205" t="s">
        <v>358</v>
      </c>
      <c r="B24" s="405">
        <v>0</v>
      </c>
      <c r="C24" s="212">
        <v>0</v>
      </c>
      <c r="D24" s="20">
        <v>0</v>
      </c>
      <c r="E24" s="20">
        <v>0</v>
      </c>
      <c r="F24" s="364"/>
      <c r="H24" s="364"/>
    </row>
    <row r="25" spans="1:8" ht="23.25" customHeight="1" x14ac:dyDescent="0.25">
      <c r="A25" s="205" t="s">
        <v>359</v>
      </c>
      <c r="B25" s="405">
        <v>0</v>
      </c>
      <c r="C25" s="212">
        <v>0</v>
      </c>
      <c r="D25" s="20">
        <v>0</v>
      </c>
      <c r="E25" s="20">
        <v>0</v>
      </c>
      <c r="F25" s="364"/>
    </row>
    <row r="26" spans="1:8" ht="23.25" customHeight="1" thickBot="1" x14ac:dyDescent="0.3">
      <c r="A26" s="404" t="s">
        <v>764</v>
      </c>
      <c r="B26" s="403">
        <v>0</v>
      </c>
      <c r="C26" s="402">
        <v>0</v>
      </c>
      <c r="D26" s="346">
        <v>0</v>
      </c>
      <c r="E26" s="346">
        <v>2</v>
      </c>
      <c r="F26" s="364"/>
    </row>
    <row r="27" spans="1:8" ht="23.25" customHeight="1" x14ac:dyDescent="0.25">
      <c r="A27" s="216" t="s">
        <v>763</v>
      </c>
      <c r="B27" s="401"/>
      <c r="C27" s="383"/>
      <c r="D27" s="399"/>
      <c r="E27" s="399"/>
      <c r="F27" s="399"/>
    </row>
    <row r="28" spans="1:8" ht="23.25" customHeight="1" x14ac:dyDescent="0.25">
      <c r="A28" s="383"/>
      <c r="B28" s="401"/>
      <c r="C28" s="383"/>
      <c r="D28" s="399"/>
      <c r="E28" s="399"/>
      <c r="F28" s="399"/>
    </row>
    <row r="29" spans="1:8" ht="25.5" customHeight="1" x14ac:dyDescent="0.25">
      <c r="A29" s="501" t="s">
        <v>762</v>
      </c>
      <c r="B29" s="501"/>
      <c r="C29" s="501"/>
      <c r="D29" s="501"/>
      <c r="E29" s="501"/>
    </row>
    <row r="30" spans="1:8" ht="23.25" customHeight="1" x14ac:dyDescent="0.25">
      <c r="A30" s="205" t="s">
        <v>761</v>
      </c>
      <c r="B30" s="400"/>
      <c r="C30" s="400"/>
      <c r="D30" s="400"/>
      <c r="E30" s="399"/>
    </row>
    <row r="31" spans="1:8" ht="23.25" customHeight="1" x14ac:dyDescent="0.25">
      <c r="A31" s="129"/>
      <c r="B31" s="129"/>
      <c r="C31" s="133"/>
      <c r="D31" s="398"/>
      <c r="E31" s="398"/>
    </row>
    <row r="32" spans="1:8" ht="23.25" customHeight="1" x14ac:dyDescent="0.25">
      <c r="A32" s="501" t="s">
        <v>760</v>
      </c>
      <c r="B32" s="501"/>
      <c r="C32" s="501"/>
      <c r="D32" s="501"/>
      <c r="E32" s="501"/>
    </row>
    <row r="33" spans="1:9" ht="23.25" customHeight="1" x14ac:dyDescent="0.25">
      <c r="A33" s="205" t="s">
        <v>759</v>
      </c>
    </row>
    <row r="34" spans="1:9" ht="23.25" customHeight="1" x14ac:dyDescent="0.25"/>
    <row r="35" spans="1:9" ht="23.25" customHeight="1" x14ac:dyDescent="0.25">
      <c r="A35" s="501" t="s">
        <v>758</v>
      </c>
      <c r="B35" s="501"/>
      <c r="C35" s="501"/>
      <c r="D35" s="501"/>
      <c r="E35" s="501"/>
    </row>
    <row r="36" spans="1:9" ht="23.25" customHeight="1" x14ac:dyDescent="0.25">
      <c r="A36" s="205" t="s">
        <v>757</v>
      </c>
    </row>
    <row r="37" spans="1:9" ht="23.25" customHeight="1" x14ac:dyDescent="0.25"/>
    <row r="38" spans="1:9" ht="23.25" customHeight="1" x14ac:dyDescent="0.25">
      <c r="A38" s="501" t="s">
        <v>756</v>
      </c>
      <c r="B38" s="501"/>
      <c r="C38" s="501"/>
      <c r="D38" s="501"/>
      <c r="E38" s="501"/>
    </row>
    <row r="39" spans="1:9" ht="23.25" customHeight="1" x14ac:dyDescent="0.25">
      <c r="A39" s="205" t="s">
        <v>755</v>
      </c>
    </row>
    <row r="40" spans="1:9" s="364" customFormat="1" ht="23.25" customHeight="1" x14ac:dyDescent="0.25">
      <c r="A40" s="397"/>
      <c r="B40" s="397"/>
      <c r="C40" s="397"/>
      <c r="D40" s="397"/>
      <c r="E40" s="397"/>
      <c r="F40" s="397"/>
      <c r="G40"/>
      <c r="H40"/>
      <c r="I40"/>
    </row>
    <row r="41" spans="1:9" s="364" customFormat="1" ht="23.25" customHeight="1" x14ac:dyDescent="0.25">
      <c r="A41" s="501" t="s">
        <v>754</v>
      </c>
      <c r="B41" s="501"/>
      <c r="C41" s="501"/>
      <c r="D41" s="501"/>
      <c r="E41" s="501"/>
      <c r="F41" s="397"/>
      <c r="G41"/>
      <c r="H41"/>
      <c r="I41"/>
    </row>
    <row r="42" spans="1:9" s="364" customFormat="1" ht="23.25" customHeight="1" x14ac:dyDescent="0.25">
      <c r="A42" s="501" t="s">
        <v>753</v>
      </c>
      <c r="B42" s="501"/>
      <c r="C42" s="501"/>
      <c r="D42" s="501"/>
      <c r="E42" s="501"/>
      <c r="F42" s="396"/>
      <c r="G42"/>
      <c r="H42"/>
    </row>
    <row r="43" spans="1:9" s="364" customFormat="1" ht="23.25" customHeight="1" x14ac:dyDescent="0.25">
      <c r="A43" s="133" t="s">
        <v>752</v>
      </c>
      <c r="B43"/>
      <c r="C43"/>
      <c r="D43"/>
      <c r="E43"/>
      <c r="F43" s="396"/>
      <c r="G43"/>
      <c r="H43"/>
    </row>
    <row r="44" spans="1:9" s="364" customFormat="1" ht="23.25" customHeight="1" x14ac:dyDescent="0.25">
      <c r="A44" s="133"/>
      <c r="B44"/>
      <c r="C44"/>
      <c r="D44"/>
      <c r="E44"/>
      <c r="F44" s="396"/>
      <c r="G44"/>
      <c r="H44"/>
    </row>
    <row r="45" spans="1:9" s="364" customFormat="1" ht="23.25" customHeight="1" x14ac:dyDescent="0.25">
      <c r="A45" s="372" t="s">
        <v>751</v>
      </c>
      <c r="B45" s="372">
        <v>2021</v>
      </c>
      <c r="C45" s="372">
        <v>2020</v>
      </c>
      <c r="D45" s="372">
        <v>2019</v>
      </c>
      <c r="E45" s="371">
        <v>2018</v>
      </c>
      <c r="G45"/>
      <c r="H45"/>
    </row>
    <row r="46" spans="1:9" s="364" customFormat="1" ht="23.25" customHeight="1" x14ac:dyDescent="0.25">
      <c r="A46" s="205" t="s">
        <v>750</v>
      </c>
      <c r="B46" s="395">
        <v>15.81</v>
      </c>
      <c r="C46" s="394">
        <v>14.077999999999999</v>
      </c>
      <c r="D46" s="13">
        <v>11.02</v>
      </c>
      <c r="E46" s="13">
        <v>14.9</v>
      </c>
      <c r="G46"/>
      <c r="H46"/>
    </row>
    <row r="47" spans="1:9" s="364" customFormat="1" ht="23.25" customHeight="1" x14ac:dyDescent="0.25">
      <c r="A47" s="205" t="s">
        <v>749</v>
      </c>
      <c r="B47" s="370">
        <v>0.99</v>
      </c>
      <c r="C47" s="369">
        <v>0.22500000000000001</v>
      </c>
      <c r="D47" s="13">
        <v>0.14000000000000001</v>
      </c>
      <c r="E47" s="13">
        <v>0.1</v>
      </c>
      <c r="G47"/>
      <c r="H47"/>
    </row>
    <row r="48" spans="1:9" s="364" customFormat="1" ht="23.25" customHeight="1" x14ac:dyDescent="0.25">
      <c r="A48" s="205" t="s">
        <v>748</v>
      </c>
      <c r="B48" s="208">
        <v>0.06</v>
      </c>
      <c r="C48" s="369">
        <v>0.03</v>
      </c>
      <c r="D48" s="13">
        <v>0.01</v>
      </c>
      <c r="E48" s="13">
        <v>0</v>
      </c>
      <c r="G48"/>
      <c r="H48"/>
    </row>
    <row r="49" spans="1:8" s="364" customFormat="1" ht="23.25" customHeight="1" x14ac:dyDescent="0.25">
      <c r="A49" s="205" t="s">
        <v>747</v>
      </c>
      <c r="B49" s="208">
        <v>0.19</v>
      </c>
      <c r="C49" s="369">
        <v>0.11260000000000001</v>
      </c>
      <c r="D49" s="13">
        <v>0.1</v>
      </c>
      <c r="E49" s="13">
        <v>7.0000000000000007E-2</v>
      </c>
      <c r="F49"/>
      <c r="G49"/>
      <c r="H49"/>
    </row>
    <row r="50" spans="1:8" s="364" customFormat="1" ht="23.25" customHeight="1" x14ac:dyDescent="0.25">
      <c r="A50" s="205" t="s">
        <v>746</v>
      </c>
      <c r="B50" s="370">
        <v>2.1</v>
      </c>
      <c r="C50" s="369">
        <v>2.0939999999999999</v>
      </c>
      <c r="D50" s="13">
        <v>1.94</v>
      </c>
      <c r="E50" s="13">
        <v>4.26</v>
      </c>
      <c r="G50"/>
      <c r="H50"/>
    </row>
    <row r="51" spans="1:8" ht="23.25" customHeight="1" x14ac:dyDescent="0.25">
      <c r="A51" s="393" t="s">
        <v>745</v>
      </c>
      <c r="B51" s="392">
        <v>0.6</v>
      </c>
      <c r="C51" s="391">
        <v>0.318</v>
      </c>
      <c r="D51" s="390">
        <v>0.65</v>
      </c>
      <c r="E51" s="390">
        <v>0.68</v>
      </c>
      <c r="F51" s="364"/>
    </row>
    <row r="52" spans="1:8" ht="23.25" customHeight="1" thickBot="1" x14ac:dyDescent="0.3">
      <c r="A52" s="368" t="s">
        <v>744</v>
      </c>
      <c r="B52" s="367">
        <f>SUM(B50:B51)</f>
        <v>2.7</v>
      </c>
      <c r="C52" s="366">
        <f>SUM(C50:C51)</f>
        <v>2.4119999999999999</v>
      </c>
      <c r="D52" s="389">
        <f>SUM(D50:D51)</f>
        <v>2.59</v>
      </c>
      <c r="E52" s="389">
        <f>SUM(E50:E51)</f>
        <v>4.9399999999999995</v>
      </c>
      <c r="F52" s="364"/>
    </row>
    <row r="53" spans="1:8" ht="23.25" customHeight="1" thickBot="1" x14ac:dyDescent="0.3">
      <c r="A53" s="338" t="s">
        <v>743</v>
      </c>
      <c r="B53" s="338">
        <f>SUM(B46:B51)</f>
        <v>19.750000000000004</v>
      </c>
      <c r="C53" s="388">
        <f>SUM(C46:C51)</f>
        <v>16.857600000000001</v>
      </c>
      <c r="D53" s="387">
        <f>SUM(D46:D51)</f>
        <v>13.86</v>
      </c>
      <c r="E53" s="387">
        <f>SUM(E46:E51)</f>
        <v>20.009999999999998</v>
      </c>
      <c r="F53" s="364"/>
    </row>
    <row r="54" spans="1:8" ht="23.25" customHeight="1" x14ac:dyDescent="0.25">
      <c r="F54" s="364"/>
    </row>
    <row r="55" spans="1:8" s="364" customFormat="1" ht="23.25" customHeight="1" x14ac:dyDescent="0.25">
      <c r="A55" s="372" t="s">
        <v>742</v>
      </c>
      <c r="B55" s="372">
        <v>2021</v>
      </c>
      <c r="C55" s="372">
        <v>2020</v>
      </c>
      <c r="D55" s="372">
        <v>2019</v>
      </c>
      <c r="E55" s="371">
        <v>2018</v>
      </c>
      <c r="F55" s="386"/>
      <c r="G55"/>
      <c r="H55"/>
    </row>
    <row r="56" spans="1:8" s="364" customFormat="1" ht="23.25" customHeight="1" x14ac:dyDescent="0.25">
      <c r="A56" s="205" t="s">
        <v>741</v>
      </c>
      <c r="B56" s="370">
        <v>10.23</v>
      </c>
      <c r="C56" s="369">
        <v>9.4559999999999995</v>
      </c>
      <c r="D56" s="95">
        <v>12.82</v>
      </c>
      <c r="E56" s="95">
        <v>8.9700000000000006</v>
      </c>
      <c r="G56"/>
      <c r="H56"/>
    </row>
    <row r="57" spans="1:8" s="364" customFormat="1" ht="23.25" customHeight="1" x14ac:dyDescent="0.25">
      <c r="A57" s="205" t="s">
        <v>740</v>
      </c>
      <c r="B57" s="385">
        <v>0</v>
      </c>
      <c r="C57" s="384">
        <v>0</v>
      </c>
      <c r="D57" s="40">
        <v>0</v>
      </c>
      <c r="E57" s="40">
        <v>0</v>
      </c>
      <c r="G57"/>
      <c r="H57"/>
    </row>
    <row r="58" spans="1:8" s="364" customFormat="1" ht="23.25" customHeight="1" x14ac:dyDescent="0.25">
      <c r="A58" s="205" t="s">
        <v>732</v>
      </c>
      <c r="B58" s="385">
        <v>0</v>
      </c>
      <c r="C58" s="384">
        <v>0</v>
      </c>
      <c r="D58" s="40">
        <v>0</v>
      </c>
      <c r="E58" s="40">
        <v>0</v>
      </c>
      <c r="G58"/>
      <c r="H58"/>
    </row>
    <row r="59" spans="1:8" s="364" customFormat="1" ht="23.25" customHeight="1" x14ac:dyDescent="0.25">
      <c r="A59" s="205" t="s">
        <v>731</v>
      </c>
      <c r="B59" s="385">
        <v>0</v>
      </c>
      <c r="C59" s="384">
        <v>0</v>
      </c>
      <c r="D59" s="40">
        <v>0</v>
      </c>
      <c r="E59" s="40">
        <v>0</v>
      </c>
      <c r="G59"/>
      <c r="H59"/>
    </row>
    <row r="60" spans="1:8" s="364" customFormat="1" ht="23.25" customHeight="1" x14ac:dyDescent="0.25">
      <c r="A60" s="205" t="s">
        <v>730</v>
      </c>
      <c r="B60" s="385">
        <v>0</v>
      </c>
      <c r="C60" s="384">
        <v>0</v>
      </c>
      <c r="D60" s="40">
        <v>0</v>
      </c>
      <c r="E60" s="40">
        <v>0</v>
      </c>
      <c r="G60"/>
      <c r="H60"/>
    </row>
    <row r="61" spans="1:8" s="364" customFormat="1" ht="23.25" customHeight="1" thickBot="1" x14ac:dyDescent="0.3">
      <c r="A61" s="368" t="s">
        <v>725</v>
      </c>
      <c r="B61" s="367">
        <f>B56</f>
        <v>10.23</v>
      </c>
      <c r="C61" s="366">
        <f>C56</f>
        <v>9.4559999999999995</v>
      </c>
      <c r="D61" s="365">
        <f>D56</f>
        <v>12.82</v>
      </c>
      <c r="E61" s="365">
        <f>E56</f>
        <v>8.9700000000000006</v>
      </c>
      <c r="G61"/>
      <c r="H61"/>
    </row>
    <row r="62" spans="1:8" s="364" customFormat="1" ht="23.25" customHeight="1" x14ac:dyDescent="0.25">
      <c r="A62" s="383"/>
      <c r="B62" s="382"/>
      <c r="C62" s="382"/>
      <c r="D62" s="382"/>
      <c r="E62" s="382"/>
      <c r="G62"/>
      <c r="H62"/>
    </row>
    <row r="63" spans="1:8" s="364" customFormat="1" ht="23.25" customHeight="1" x14ac:dyDescent="0.25">
      <c r="A63" s="372" t="s">
        <v>739</v>
      </c>
      <c r="B63" s="372">
        <v>2021</v>
      </c>
      <c r="C63" s="372">
        <v>2020</v>
      </c>
      <c r="D63" s="372">
        <v>2019</v>
      </c>
      <c r="E63" s="371">
        <v>2018</v>
      </c>
    </row>
    <row r="64" spans="1:8" s="364" customFormat="1" ht="23.25" customHeight="1" x14ac:dyDescent="0.25">
      <c r="A64" s="205" t="s">
        <v>738</v>
      </c>
      <c r="B64" s="370">
        <v>0.56000000000000005</v>
      </c>
      <c r="C64" s="369">
        <v>0.44924000000000003</v>
      </c>
      <c r="D64" s="95">
        <v>0.51375000000000004</v>
      </c>
      <c r="E64" s="430">
        <v>0.309</v>
      </c>
    </row>
    <row r="65" spans="1:6" s="364" customFormat="1" ht="23.25" customHeight="1" x14ac:dyDescent="0.25">
      <c r="A65" s="205" t="s">
        <v>737</v>
      </c>
      <c r="B65" s="370">
        <v>0.34</v>
      </c>
      <c r="C65" s="369">
        <v>0.39383999999999997</v>
      </c>
      <c r="D65" s="95">
        <v>0.49547000000000002</v>
      </c>
      <c r="E65" s="430">
        <v>0.47</v>
      </c>
    </row>
    <row r="66" spans="1:6" s="364" customFormat="1" ht="23.25" customHeight="1" x14ac:dyDescent="0.25">
      <c r="A66" s="205" t="s">
        <v>736</v>
      </c>
      <c r="B66" s="370">
        <v>0.01</v>
      </c>
      <c r="C66" s="369">
        <v>0.64734999999999998</v>
      </c>
      <c r="D66" s="95">
        <v>8.5630000000000012E-3</v>
      </c>
      <c r="E66" s="430">
        <v>1.8E-3</v>
      </c>
    </row>
    <row r="67" spans="1:6" s="364" customFormat="1" ht="23.25" customHeight="1" x14ac:dyDescent="0.25">
      <c r="A67" s="205" t="s">
        <v>735</v>
      </c>
      <c r="B67" s="82">
        <v>0.22</v>
      </c>
      <c r="C67" s="369">
        <v>0.21271000000000001</v>
      </c>
      <c r="D67" s="95">
        <v>0.24109</v>
      </c>
      <c r="E67" s="430">
        <v>0.34342800000000001</v>
      </c>
    </row>
    <row r="68" spans="1:6" s="364" customFormat="1" ht="23.25" customHeight="1" x14ac:dyDescent="0.25">
      <c r="A68" s="205" t="s">
        <v>734</v>
      </c>
      <c r="B68" s="370">
        <v>0</v>
      </c>
      <c r="C68" s="369">
        <v>0</v>
      </c>
      <c r="D68" s="95">
        <v>0</v>
      </c>
      <c r="E68" s="430">
        <v>0.38819399999999998</v>
      </c>
    </row>
    <row r="69" spans="1:6" s="364" customFormat="1" ht="23.25" customHeight="1" x14ac:dyDescent="0.25">
      <c r="A69" s="205" t="s">
        <v>733</v>
      </c>
      <c r="B69" s="370">
        <v>0</v>
      </c>
      <c r="C69" s="369">
        <v>0</v>
      </c>
      <c r="D69" s="95">
        <v>0</v>
      </c>
      <c r="E69" s="430">
        <v>0</v>
      </c>
    </row>
    <row r="70" spans="1:6" s="364" customFormat="1" ht="23.25" customHeight="1" x14ac:dyDescent="0.25">
      <c r="A70" s="205" t="s">
        <v>732</v>
      </c>
      <c r="B70" s="370">
        <v>0.02</v>
      </c>
      <c r="C70" s="369">
        <v>2.3067000000000001E-4</v>
      </c>
      <c r="D70" s="95">
        <v>1.0509999999999999E-3</v>
      </c>
      <c r="E70" s="430">
        <v>1.191E-3</v>
      </c>
    </row>
    <row r="71" spans="1:6" s="364" customFormat="1" ht="23.25" customHeight="1" x14ac:dyDescent="0.25">
      <c r="A71" s="205" t="s">
        <v>731</v>
      </c>
      <c r="B71" s="370">
        <v>0</v>
      </c>
      <c r="C71" s="369">
        <v>0</v>
      </c>
      <c r="D71" s="95">
        <v>0</v>
      </c>
      <c r="E71" s="430">
        <v>0</v>
      </c>
    </row>
    <row r="72" spans="1:6" s="364" customFormat="1" ht="23.25" customHeight="1" x14ac:dyDescent="0.25">
      <c r="A72" s="205" t="s">
        <v>730</v>
      </c>
      <c r="B72" s="370">
        <v>0</v>
      </c>
      <c r="C72" s="369">
        <v>0</v>
      </c>
      <c r="D72" s="95">
        <v>0</v>
      </c>
      <c r="E72" s="430">
        <v>0</v>
      </c>
    </row>
    <row r="73" spans="1:6" s="364" customFormat="1" ht="23.25" customHeight="1" thickBot="1" x14ac:dyDescent="0.3">
      <c r="A73" s="368" t="s">
        <v>725</v>
      </c>
      <c r="B73" s="429">
        <f>SUM(B64:B70)</f>
        <v>1.1500000000000001</v>
      </c>
      <c r="C73" s="366">
        <v>1.7050000000000001</v>
      </c>
      <c r="D73" s="365">
        <v>1.26</v>
      </c>
      <c r="E73" s="431">
        <v>1.51</v>
      </c>
    </row>
    <row r="74" spans="1:6" s="364" customFormat="1" ht="23.25" customHeight="1" thickBot="1" x14ac:dyDescent="0.3"/>
    <row r="75" spans="1:6" s="364" customFormat="1" ht="23.25" customHeight="1" thickBot="1" x14ac:dyDescent="0.3">
      <c r="A75" s="381" t="s">
        <v>729</v>
      </c>
      <c r="B75" s="380">
        <f>SUM(B53,B56,B73)</f>
        <v>31.130000000000003</v>
      </c>
      <c r="C75" s="379">
        <f>C53+C56+C73</f>
        <v>28.018599999999999</v>
      </c>
      <c r="D75" s="378">
        <f>D53+D56+D73</f>
        <v>27.94</v>
      </c>
      <c r="E75" s="378">
        <f>E53+E56+E73</f>
        <v>30.49</v>
      </c>
    </row>
    <row r="76" spans="1:6" s="364" customFormat="1" ht="23.25" customHeight="1" thickBot="1" x14ac:dyDescent="0.3">
      <c r="A76" s="368" t="s">
        <v>728</v>
      </c>
      <c r="B76" s="377">
        <f>B53/B75</f>
        <v>0.634436235142949</v>
      </c>
      <c r="C76" s="376">
        <f>C53/C75</f>
        <v>0.60165747039466644</v>
      </c>
      <c r="D76" s="375">
        <f>D53/D75</f>
        <v>0.4960629921259842</v>
      </c>
      <c r="E76" s="375">
        <f>E53/E75</f>
        <v>0.65628074778615941</v>
      </c>
    </row>
    <row r="77" spans="1:6" s="364" customFormat="1" ht="23.25" customHeight="1" x14ac:dyDescent="0.25">
      <c r="B77" s="133"/>
      <c r="C77" s="374"/>
      <c r="D77" s="373"/>
      <c r="E77" s="373"/>
      <c r="F77" s="373"/>
    </row>
    <row r="78" spans="1:6" s="364" customFormat="1" ht="23.25" customHeight="1" x14ac:dyDescent="0.25">
      <c r="A78" s="372" t="s">
        <v>727</v>
      </c>
      <c r="B78" s="372">
        <v>2021</v>
      </c>
      <c r="C78" s="372">
        <v>2020</v>
      </c>
      <c r="D78" s="372">
        <v>2019</v>
      </c>
      <c r="E78" s="371">
        <v>2018</v>
      </c>
    </row>
    <row r="79" spans="1:6" s="364" customFormat="1" ht="23.25" customHeight="1" x14ac:dyDescent="0.25">
      <c r="A79" s="205" t="s">
        <v>24</v>
      </c>
      <c r="B79" s="370">
        <v>2.9334800000000001E-2</v>
      </c>
      <c r="C79" s="369">
        <v>0.66869999999999996</v>
      </c>
      <c r="D79" s="95">
        <v>3.8954000000000003E-2</v>
      </c>
      <c r="E79" s="95">
        <v>6.4999999999999997E-4</v>
      </c>
    </row>
    <row r="80" spans="1:6" s="364" customFormat="1" ht="23.25" customHeight="1" x14ac:dyDescent="0.25">
      <c r="A80" s="205" t="s">
        <v>26</v>
      </c>
      <c r="B80" s="370">
        <v>0.28177999999999997</v>
      </c>
      <c r="C80" s="369">
        <v>0.36444900000000002</v>
      </c>
      <c r="D80" s="95">
        <v>0.56878700000000004</v>
      </c>
      <c r="E80" s="95">
        <v>0.54744000000000004</v>
      </c>
    </row>
    <row r="81" spans="1:6" s="364" customFormat="1" ht="23.25" customHeight="1" x14ac:dyDescent="0.25">
      <c r="A81" s="205" t="s">
        <v>25</v>
      </c>
      <c r="B81" s="370">
        <v>3.8E-3</v>
      </c>
      <c r="C81" s="369">
        <v>2.5400000000000002E-3</v>
      </c>
      <c r="D81" s="95">
        <v>5.9230000000000003E-3</v>
      </c>
      <c r="E81" s="95">
        <v>0.38818999999999998</v>
      </c>
    </row>
    <row r="82" spans="1:6" s="364" customFormat="1" ht="23.25" customHeight="1" x14ac:dyDescent="0.25">
      <c r="A82" s="205" t="s">
        <v>27</v>
      </c>
      <c r="B82" s="370">
        <v>4.9100000000000003E-3</v>
      </c>
      <c r="C82" s="369">
        <v>1.102E-2</v>
      </c>
      <c r="D82" s="95">
        <v>3.63E-3</v>
      </c>
      <c r="E82" s="95">
        <v>6.4939999999999998E-2</v>
      </c>
    </row>
    <row r="83" spans="1:6" s="364" customFormat="1" ht="23.25" customHeight="1" x14ac:dyDescent="0.25">
      <c r="A83" s="205" t="s">
        <v>28</v>
      </c>
      <c r="B83" s="370">
        <v>4.0891700000000003E-2</v>
      </c>
      <c r="C83" s="369">
        <v>5.2899999999999996E-2</v>
      </c>
      <c r="D83" s="95">
        <v>0.16</v>
      </c>
      <c r="E83" s="95">
        <v>0</v>
      </c>
    </row>
    <row r="84" spans="1:6" s="364" customFormat="1" ht="23.25" customHeight="1" x14ac:dyDescent="0.25">
      <c r="A84" s="205" t="s">
        <v>99</v>
      </c>
      <c r="B84" s="370">
        <v>0</v>
      </c>
      <c r="C84" s="369">
        <v>2.3E-3</v>
      </c>
      <c r="D84" s="95">
        <v>0</v>
      </c>
      <c r="E84" s="95">
        <v>0</v>
      </c>
    </row>
    <row r="85" spans="1:6" ht="23.25" customHeight="1" x14ac:dyDescent="0.25">
      <c r="A85" s="205" t="s">
        <v>91</v>
      </c>
      <c r="B85" s="370">
        <v>0.34082799999999996</v>
      </c>
      <c r="C85" s="369">
        <v>0.22096000000000002</v>
      </c>
      <c r="D85" s="95">
        <v>4.827E-2</v>
      </c>
      <c r="E85" s="95"/>
      <c r="F85" s="364"/>
    </row>
    <row r="86" spans="1:6" ht="23.25" customHeight="1" x14ac:dyDescent="0.25">
      <c r="A86" s="205" t="s">
        <v>31</v>
      </c>
      <c r="B86" s="370">
        <v>0.44519999999999998</v>
      </c>
      <c r="C86" s="369">
        <v>0.38250000000000001</v>
      </c>
      <c r="D86" s="95">
        <v>0.43066000000000004</v>
      </c>
      <c r="E86" s="95">
        <v>0.51290000000000002</v>
      </c>
      <c r="F86" s="364"/>
    </row>
    <row r="87" spans="1:6" ht="23.25" customHeight="1" thickBot="1" x14ac:dyDescent="0.3">
      <c r="A87" s="368" t="s">
        <v>725</v>
      </c>
      <c r="B87" s="429">
        <f>SUM(B79:B86)</f>
        <v>1.1467445000000001</v>
      </c>
      <c r="C87" s="366">
        <f>SUM(C79,C80,C81,C82,C83,C84:C85,C86)</f>
        <v>1.7053689999999999</v>
      </c>
      <c r="D87" s="365">
        <f>SUM(D79,D80,D81,D82,D83,D84:D85,D86)</f>
        <v>1.2562240000000002</v>
      </c>
      <c r="E87" s="365">
        <f>SUM(E79,E80,E81,E82,E83,E84:E85,E86)</f>
        <v>1.5141200000000001</v>
      </c>
      <c r="F87" s="364"/>
    </row>
    <row r="88" spans="1:6" ht="23.25" customHeight="1" x14ac:dyDescent="0.25">
      <c r="A88" s="208"/>
      <c r="B88" s="208"/>
      <c r="C88" s="208"/>
      <c r="D88" s="373"/>
      <c r="E88" s="373"/>
      <c r="F88" s="373"/>
    </row>
    <row r="89" spans="1:6" ht="23.25" customHeight="1" x14ac:dyDescent="0.25">
      <c r="A89" s="372" t="s">
        <v>726</v>
      </c>
      <c r="B89" s="372">
        <v>2021</v>
      </c>
      <c r="C89" s="372">
        <v>2020</v>
      </c>
      <c r="D89" s="372">
        <v>2019</v>
      </c>
      <c r="E89" s="371">
        <v>2018</v>
      </c>
      <c r="F89" s="364"/>
    </row>
    <row r="90" spans="1:6" ht="23.25" customHeight="1" x14ac:dyDescent="0.25">
      <c r="A90" s="205" t="s">
        <v>24</v>
      </c>
      <c r="B90" s="370">
        <v>2.0214080000000001</v>
      </c>
      <c r="C90" s="369">
        <v>1.24448</v>
      </c>
      <c r="D90" s="95">
        <v>2.2305129999999997</v>
      </c>
      <c r="E90" s="95">
        <f>1732.076/1000</f>
        <v>1.7320759999999999</v>
      </c>
      <c r="F90" s="364"/>
    </row>
    <row r="91" spans="1:6" ht="23.25" customHeight="1" x14ac:dyDescent="0.25">
      <c r="A91" s="205" t="s">
        <v>26</v>
      </c>
      <c r="B91" s="370">
        <v>0.51672000000000007</v>
      </c>
      <c r="C91" s="369">
        <v>0.46223999999999998</v>
      </c>
      <c r="D91" s="95">
        <v>0.62178</v>
      </c>
      <c r="E91" s="95">
        <f>710.36/1000</f>
        <v>0.71035999999999999</v>
      </c>
      <c r="F91" s="364"/>
    </row>
    <row r="92" spans="1:6" ht="23.25" customHeight="1" x14ac:dyDescent="0.25">
      <c r="A92" s="205" t="s">
        <v>25</v>
      </c>
      <c r="B92" s="370">
        <v>4.0333499999999995</v>
      </c>
      <c r="C92" s="369">
        <v>4.7961</v>
      </c>
      <c r="D92" s="95">
        <v>4.6139650000000003</v>
      </c>
      <c r="E92" s="95">
        <f>5124.52/1000</f>
        <v>5.1245200000000004</v>
      </c>
      <c r="F92" s="364"/>
    </row>
    <row r="93" spans="1:6" ht="23.25" customHeight="1" x14ac:dyDescent="0.25">
      <c r="A93" s="205" t="s">
        <v>27</v>
      </c>
      <c r="B93" s="370">
        <v>1.4561900000000001</v>
      </c>
      <c r="C93" s="369">
        <v>1.1877</v>
      </c>
      <c r="D93" s="95">
        <v>0.88666999999999996</v>
      </c>
      <c r="E93" s="95">
        <f>658.5/1000</f>
        <v>0.65849999999999997</v>
      </c>
      <c r="F93" s="364"/>
    </row>
    <row r="94" spans="1:6" ht="23.25" customHeight="1" x14ac:dyDescent="0.25">
      <c r="A94" s="205" t="s">
        <v>28</v>
      </c>
      <c r="B94" s="370">
        <v>0.108</v>
      </c>
      <c r="C94" s="369">
        <v>0.108</v>
      </c>
      <c r="D94" s="95">
        <v>0.09</v>
      </c>
      <c r="E94" s="95">
        <f>90/1000</f>
        <v>0.09</v>
      </c>
      <c r="F94" s="364"/>
    </row>
    <row r="95" spans="1:6" ht="23.25" customHeight="1" x14ac:dyDescent="0.25">
      <c r="A95" s="205" t="s">
        <v>99</v>
      </c>
      <c r="B95" s="370">
        <v>0.60258999999999896</v>
      </c>
      <c r="C95" s="369">
        <v>0.60066000000000097</v>
      </c>
      <c r="D95" s="95">
        <v>0.57210000000000005</v>
      </c>
      <c r="E95" s="95">
        <f>475.41/1000</f>
        <v>0.47541</v>
      </c>
      <c r="F95" s="364"/>
    </row>
    <row r="96" spans="1:6" ht="23.25" customHeight="1" x14ac:dyDescent="0.25">
      <c r="A96" s="205" t="s">
        <v>29</v>
      </c>
      <c r="B96" s="370">
        <v>0</v>
      </c>
      <c r="C96" s="369">
        <v>0</v>
      </c>
      <c r="D96" s="95">
        <v>0</v>
      </c>
      <c r="E96" s="95">
        <v>0</v>
      </c>
      <c r="F96" s="364"/>
    </row>
    <row r="97" spans="1:6" ht="23.25" customHeight="1" x14ac:dyDescent="0.25">
      <c r="A97" s="205" t="s">
        <v>91</v>
      </c>
      <c r="B97" s="370">
        <v>0.78184199999999893</v>
      </c>
      <c r="C97" s="369">
        <v>0.54736499999999999</v>
      </c>
      <c r="D97" s="95">
        <v>3.4890839999999996</v>
      </c>
      <c r="E97" s="95"/>
      <c r="F97" s="364"/>
    </row>
    <row r="98" spans="1:6" s="364" customFormat="1" ht="23.25" customHeight="1" x14ac:dyDescent="0.25">
      <c r="A98" s="205" t="s">
        <v>31</v>
      </c>
      <c r="B98" s="370">
        <v>0.7087</v>
      </c>
      <c r="C98" s="369">
        <v>0.51012000000000002</v>
      </c>
      <c r="D98" s="95">
        <v>0.31235000000000002</v>
      </c>
      <c r="E98" s="95">
        <f>181.05/1000</f>
        <v>0.18105000000000002</v>
      </c>
    </row>
    <row r="99" spans="1:6" s="364" customFormat="1" ht="23.25" customHeight="1" thickBot="1" x14ac:dyDescent="0.3">
      <c r="A99" s="368" t="s">
        <v>725</v>
      </c>
      <c r="B99" s="367">
        <f>SUM(B90:B98)</f>
        <v>10.2288</v>
      </c>
      <c r="C99" s="366">
        <f>SUM(C90:C98)</f>
        <v>9.4566649999999992</v>
      </c>
      <c r="D99" s="365">
        <f>SUM(D90:D98)</f>
        <v>12.816462000000001</v>
      </c>
      <c r="E99" s="365">
        <f>SUM(E90:E98)</f>
        <v>8.9719160000000002</v>
      </c>
    </row>
    <row r="100" spans="1:6" s="363" customFormat="1" ht="15.75" customHeight="1" x14ac:dyDescent="0.25">
      <c r="A100" s="500"/>
      <c r="B100" s="500"/>
      <c r="C100" s="500"/>
      <c r="D100" s="500"/>
      <c r="E100" s="500"/>
      <c r="F100"/>
    </row>
    <row r="101" spans="1:6" ht="32.25" customHeight="1" x14ac:dyDescent="0.25">
      <c r="A101" s="500" t="s">
        <v>724</v>
      </c>
      <c r="B101" s="500"/>
      <c r="C101" s="500"/>
      <c r="D101" s="500"/>
      <c r="E101" s="500"/>
    </row>
  </sheetData>
  <sheetProtection algorithmName="SHA-512" hashValue="WWAcSsHqYsh2v6177N/LRY7jbZaePMO/KH+Q+OyrdrOHXoL4Ewvdk7UJWha21EU+gfHnrDsc+ICiMB2Y5VAanQ==" saltValue="HbTyJlnx/dAGMLW+tpHCrw==" spinCount="100000" sheet="1" objects="1" scenarios="1"/>
  <mergeCells count="13">
    <mergeCell ref="A15:E15"/>
    <mergeCell ref="A41:E41"/>
    <mergeCell ref="A42:E42"/>
    <mergeCell ref="A101:E101"/>
    <mergeCell ref="A1:E1"/>
    <mergeCell ref="A100:E100"/>
    <mergeCell ref="A17:E17"/>
    <mergeCell ref="A18:E20"/>
    <mergeCell ref="A21:E21"/>
    <mergeCell ref="A29:E29"/>
    <mergeCell ref="A32:E32"/>
    <mergeCell ref="A35:E35"/>
    <mergeCell ref="A38:E38"/>
  </mergeCells>
  <pageMargins left="0.70866141732283472" right="0.70866141732283472" top="0.74803149606299213" bottom="0.74803149606299213" header="0.31496062992125984" footer="0.31496062992125984"/>
  <pageSetup paperSize="8" scale="46"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autoPageBreaks="0"/>
  </sheetPr>
  <dimension ref="A1:U67"/>
  <sheetViews>
    <sheetView showGridLines="0" zoomScaleNormal="100" workbookViewId="0"/>
  </sheetViews>
  <sheetFormatPr defaultColWidth="8.85546875" defaultRowHeight="12" x14ac:dyDescent="0.25"/>
  <cols>
    <col min="1" max="1" width="50.7109375" style="205" customWidth="1"/>
    <col min="2" max="11" width="13.7109375" style="205" customWidth="1"/>
    <col min="12" max="12" width="17.42578125" style="205" customWidth="1"/>
    <col min="13" max="16384" width="8.85546875" style="205"/>
  </cols>
  <sheetData>
    <row r="1" spans="1:11" s="217" customFormat="1" ht="19.899999999999999" customHeight="1" x14ac:dyDescent="0.25">
      <c r="A1" s="128" t="s">
        <v>289</v>
      </c>
      <c r="B1" s="128"/>
      <c r="C1" s="128"/>
      <c r="D1" s="128"/>
      <c r="E1" s="128"/>
      <c r="F1" s="128"/>
      <c r="G1" s="128"/>
      <c r="H1" s="128"/>
      <c r="I1" s="128"/>
      <c r="J1" s="128"/>
      <c r="K1" s="128"/>
    </row>
    <row r="2" spans="1:11" s="217" customFormat="1" ht="19.899999999999999" customHeight="1" x14ac:dyDescent="0.25"/>
    <row r="3" spans="1:11" ht="19.899999999999999" customHeight="1" x14ac:dyDescent="0.25">
      <c r="A3" s="506" t="s">
        <v>404</v>
      </c>
      <c r="B3" s="506"/>
      <c r="C3" s="506"/>
      <c r="D3" s="506"/>
      <c r="E3" s="506"/>
      <c r="F3" s="506"/>
      <c r="G3" s="506"/>
      <c r="H3" s="506"/>
      <c r="I3" s="506"/>
      <c r="J3" s="506"/>
      <c r="K3" s="506"/>
    </row>
    <row r="4" spans="1:11" ht="19.899999999999999" customHeight="1" x14ac:dyDescent="0.25">
      <c r="A4" s="128"/>
      <c r="B4" s="179" t="s">
        <v>406</v>
      </c>
      <c r="C4" s="179"/>
      <c r="D4" s="179"/>
      <c r="E4" s="179" t="s">
        <v>407</v>
      </c>
      <c r="F4" s="179" t="s">
        <v>408</v>
      </c>
      <c r="G4" s="179"/>
      <c r="H4" s="179"/>
      <c r="I4" s="179" t="s">
        <v>633</v>
      </c>
      <c r="J4" s="179"/>
      <c r="K4" s="179"/>
    </row>
    <row r="5" spans="1:11" ht="94.9" customHeight="1" x14ac:dyDescent="0.25">
      <c r="A5" s="128" t="s">
        <v>259</v>
      </c>
      <c r="B5" s="179" t="s">
        <v>267</v>
      </c>
      <c r="C5" s="179" t="s">
        <v>266</v>
      </c>
      <c r="D5" s="179" t="s">
        <v>265</v>
      </c>
      <c r="E5" s="179" t="s">
        <v>264</v>
      </c>
      <c r="F5" s="179" t="s">
        <v>263</v>
      </c>
      <c r="G5" s="505" t="s">
        <v>259</v>
      </c>
      <c r="H5" s="179"/>
      <c r="I5" s="508" t="s">
        <v>844</v>
      </c>
      <c r="J5" s="508"/>
      <c r="K5" s="508"/>
    </row>
    <row r="6" spans="1:11" ht="19.899999999999999" customHeight="1" x14ac:dyDescent="0.25">
      <c r="A6" s="128"/>
      <c r="B6" s="179">
        <v>2021</v>
      </c>
      <c r="C6" s="179">
        <v>2021</v>
      </c>
      <c r="D6" s="179">
        <v>2021</v>
      </c>
      <c r="E6" s="179">
        <v>2021</v>
      </c>
      <c r="F6" s="179">
        <v>2021</v>
      </c>
      <c r="G6" s="505"/>
      <c r="H6" s="179" t="s">
        <v>685</v>
      </c>
      <c r="I6" s="179" t="s">
        <v>448</v>
      </c>
      <c r="J6" s="179" t="s">
        <v>262</v>
      </c>
      <c r="K6" s="179" t="s">
        <v>261</v>
      </c>
    </row>
    <row r="7" spans="1:11" ht="19.899999999999999" customHeight="1" x14ac:dyDescent="0.25">
      <c r="A7" s="32" t="s">
        <v>24</v>
      </c>
      <c r="B7" s="66">
        <v>0</v>
      </c>
      <c r="C7" s="66">
        <v>0</v>
      </c>
      <c r="D7" s="66">
        <v>0</v>
      </c>
      <c r="E7" s="66">
        <v>0</v>
      </c>
      <c r="F7" s="66">
        <v>0</v>
      </c>
      <c r="G7" s="66" t="s">
        <v>826</v>
      </c>
      <c r="H7" s="213">
        <v>4268</v>
      </c>
      <c r="I7" s="213">
        <v>4268</v>
      </c>
      <c r="J7" s="213">
        <v>4264</v>
      </c>
      <c r="K7" s="213">
        <v>4264</v>
      </c>
    </row>
    <row r="8" spans="1:11" ht="19.899999999999999" customHeight="1" x14ac:dyDescent="0.25">
      <c r="A8" s="32" t="s">
        <v>26</v>
      </c>
      <c r="B8" s="66">
        <v>1</v>
      </c>
      <c r="C8" s="66">
        <v>1</v>
      </c>
      <c r="D8" s="66">
        <v>0</v>
      </c>
      <c r="E8" s="66">
        <v>0</v>
      </c>
      <c r="F8" s="66">
        <v>0</v>
      </c>
      <c r="G8" s="66" t="s">
        <v>26</v>
      </c>
      <c r="H8" s="20">
        <v>5152</v>
      </c>
      <c r="I8" s="213">
        <v>5152</v>
      </c>
      <c r="J8" s="213">
        <v>5152</v>
      </c>
      <c r="K8" s="213">
        <v>5152</v>
      </c>
    </row>
    <row r="9" spans="1:11" ht="19.899999999999999" customHeight="1" x14ac:dyDescent="0.25">
      <c r="A9" s="32" t="s">
        <v>25</v>
      </c>
      <c r="B9" s="66">
        <v>0</v>
      </c>
      <c r="C9" s="66">
        <v>0</v>
      </c>
      <c r="D9" s="66">
        <v>0</v>
      </c>
      <c r="E9" s="66">
        <v>0</v>
      </c>
      <c r="F9" s="66">
        <v>0</v>
      </c>
      <c r="G9" s="66" t="s">
        <v>25</v>
      </c>
      <c r="H9" s="20">
        <v>4280</v>
      </c>
      <c r="I9" s="213">
        <v>4267</v>
      </c>
      <c r="J9" s="213">
        <v>4191.2700000000004</v>
      </c>
      <c r="K9" s="213">
        <v>6847</v>
      </c>
    </row>
    <row r="10" spans="1:11" ht="19.899999999999999" customHeight="1" x14ac:dyDescent="0.25">
      <c r="A10" s="32" t="s">
        <v>27</v>
      </c>
      <c r="B10" s="66">
        <v>1</v>
      </c>
      <c r="C10" s="66">
        <v>0</v>
      </c>
      <c r="D10" s="66">
        <v>0</v>
      </c>
      <c r="E10" s="66">
        <v>0</v>
      </c>
      <c r="F10" s="222" t="s">
        <v>634</v>
      </c>
      <c r="G10" s="66" t="s">
        <v>27</v>
      </c>
      <c r="H10" s="20">
        <v>4729</v>
      </c>
      <c r="I10" s="213">
        <v>4701</v>
      </c>
      <c r="J10" s="213">
        <v>4692</v>
      </c>
      <c r="K10" s="213">
        <v>4496</v>
      </c>
    </row>
    <row r="11" spans="1:11" ht="19.899999999999999" customHeight="1" x14ac:dyDescent="0.25">
      <c r="A11" s="32" t="s">
        <v>28</v>
      </c>
      <c r="B11" s="66">
        <v>0</v>
      </c>
      <c r="C11" s="66">
        <v>0</v>
      </c>
      <c r="D11" s="66">
        <v>0</v>
      </c>
      <c r="E11" s="66">
        <v>0</v>
      </c>
      <c r="F11" s="66">
        <v>0</v>
      </c>
      <c r="G11" s="66" t="s">
        <v>28</v>
      </c>
      <c r="H11" s="20">
        <v>2114</v>
      </c>
      <c r="I11" s="213">
        <v>2065</v>
      </c>
      <c r="J11" s="213">
        <v>1968</v>
      </c>
      <c r="K11" s="224" t="s">
        <v>635</v>
      </c>
    </row>
    <row r="12" spans="1:11" ht="19.899999999999999" customHeight="1" x14ac:dyDescent="0.25">
      <c r="A12" s="32" t="s">
        <v>99</v>
      </c>
      <c r="B12" s="66">
        <v>0</v>
      </c>
      <c r="C12" s="66">
        <v>0</v>
      </c>
      <c r="D12" s="66">
        <v>0</v>
      </c>
      <c r="E12" s="66">
        <v>0</v>
      </c>
      <c r="F12" s="66">
        <v>0</v>
      </c>
      <c r="G12" s="66" t="s">
        <v>99</v>
      </c>
      <c r="H12" s="20">
        <v>2407</v>
      </c>
      <c r="I12" s="213">
        <v>2453</v>
      </c>
      <c r="J12" s="213">
        <v>2375</v>
      </c>
      <c r="K12" s="213">
        <v>2231</v>
      </c>
    </row>
    <row r="13" spans="1:11" ht="19.899999999999999" customHeight="1" x14ac:dyDescent="0.25">
      <c r="A13" s="32" t="s">
        <v>91</v>
      </c>
      <c r="B13" s="66">
        <v>0</v>
      </c>
      <c r="C13" s="66">
        <v>0</v>
      </c>
      <c r="D13" s="66">
        <v>0</v>
      </c>
      <c r="E13" s="66">
        <v>0</v>
      </c>
      <c r="F13" s="66">
        <v>0</v>
      </c>
      <c r="G13" s="66" t="s">
        <v>91</v>
      </c>
      <c r="H13" s="20">
        <v>2046</v>
      </c>
      <c r="I13" s="213">
        <v>2930</v>
      </c>
      <c r="J13" s="213">
        <v>2930</v>
      </c>
      <c r="K13" s="213"/>
    </row>
    <row r="14" spans="1:11" ht="19.899999999999999" customHeight="1" x14ac:dyDescent="0.25">
      <c r="A14" s="32" t="s">
        <v>31</v>
      </c>
      <c r="B14" s="66">
        <v>0</v>
      </c>
      <c r="C14" s="66">
        <v>1</v>
      </c>
      <c r="D14" s="66">
        <v>0</v>
      </c>
      <c r="E14" s="66">
        <v>0.2</v>
      </c>
      <c r="F14" s="66" t="s">
        <v>636</v>
      </c>
      <c r="G14" s="66" t="s">
        <v>31</v>
      </c>
      <c r="H14" s="66">
        <v>897</v>
      </c>
      <c r="I14" s="213">
        <v>897</v>
      </c>
      <c r="J14" s="213">
        <v>897</v>
      </c>
      <c r="K14" s="213">
        <v>891</v>
      </c>
    </row>
    <row r="15" spans="1:11" ht="19.899999999999999" customHeight="1" thickBot="1" x14ac:dyDescent="0.3">
      <c r="A15" s="221" t="s">
        <v>60</v>
      </c>
      <c r="B15" s="223">
        <v>2</v>
      </c>
      <c r="C15" s="223">
        <f>SUM(C7:C14)</f>
        <v>2</v>
      </c>
      <c r="D15" s="223">
        <v>0</v>
      </c>
      <c r="E15" s="223">
        <f>SUM(E10:E14)</f>
        <v>0.2</v>
      </c>
      <c r="F15" s="223">
        <v>14</v>
      </c>
      <c r="G15" s="223" t="s">
        <v>60</v>
      </c>
      <c r="H15" s="225">
        <f>SUM(H7:H14)</f>
        <v>25893</v>
      </c>
      <c r="I15" s="225">
        <f>SUM(I7:I14)</f>
        <v>26733</v>
      </c>
      <c r="J15" s="225">
        <v>26469</v>
      </c>
      <c r="K15" s="225">
        <f>SUM(K7:K14)</f>
        <v>23881</v>
      </c>
    </row>
    <row r="16" spans="1:11" s="216" customFormat="1" ht="19.899999999999999" customHeight="1" x14ac:dyDescent="0.25">
      <c r="A16" s="507" t="s">
        <v>405</v>
      </c>
      <c r="B16" s="507"/>
      <c r="C16" s="507"/>
      <c r="D16" s="507"/>
      <c r="E16" s="507"/>
      <c r="F16" s="507"/>
      <c r="G16" s="507"/>
      <c r="H16" s="507"/>
      <c r="I16" s="507"/>
      <c r="J16" s="507"/>
      <c r="K16" s="507"/>
    </row>
    <row r="17" spans="1:9" s="216" customFormat="1" ht="19.899999999999999" customHeight="1" x14ac:dyDescent="0.25">
      <c r="A17" s="216" t="s">
        <v>637</v>
      </c>
    </row>
    <row r="18" spans="1:9" s="216" customFormat="1" ht="19.899999999999999" customHeight="1" x14ac:dyDescent="0.25">
      <c r="A18" s="226" t="s">
        <v>409</v>
      </c>
      <c r="I18" s="226"/>
    </row>
    <row r="19" spans="1:9" s="216" customFormat="1" ht="19.899999999999999" customHeight="1" x14ac:dyDescent="0.25">
      <c r="A19" s="226" t="s">
        <v>638</v>
      </c>
      <c r="I19" s="226"/>
    </row>
    <row r="20" spans="1:9" s="216" customFormat="1" ht="19.899999999999999" customHeight="1" x14ac:dyDescent="0.25">
      <c r="A20" s="226" t="s">
        <v>825</v>
      </c>
      <c r="I20" s="226"/>
    </row>
    <row r="21" spans="1:9" ht="19.899999999999999" customHeight="1" x14ac:dyDescent="0.25">
      <c r="A21" s="218"/>
      <c r="I21" s="218"/>
    </row>
    <row r="22" spans="1:9" ht="19.899999999999999" customHeight="1" x14ac:dyDescent="0.25">
      <c r="A22" s="128" t="s">
        <v>420</v>
      </c>
      <c r="B22" s="128"/>
      <c r="C22" s="128"/>
      <c r="D22" s="128"/>
      <c r="E22" s="128"/>
    </row>
    <row r="23" spans="1:9" s="211" customFormat="1" ht="30" customHeight="1" x14ac:dyDescent="0.25">
      <c r="A23" s="499" t="s">
        <v>260</v>
      </c>
      <c r="B23" s="499"/>
      <c r="C23" s="499"/>
      <c r="D23" s="499"/>
      <c r="E23" s="499"/>
      <c r="G23" s="48"/>
      <c r="H23" s="48"/>
    </row>
    <row r="24" spans="1:9" ht="96" x14ac:dyDescent="0.25">
      <c r="A24" s="128" t="s">
        <v>259</v>
      </c>
      <c r="B24" s="179" t="s">
        <v>258</v>
      </c>
      <c r="C24" s="179" t="s">
        <v>290</v>
      </c>
      <c r="D24" s="179" t="s">
        <v>257</v>
      </c>
      <c r="E24" s="179" t="s">
        <v>256</v>
      </c>
      <c r="G24" s="12"/>
      <c r="H24" s="12"/>
    </row>
    <row r="25" spans="1:9" ht="19.899999999999999" customHeight="1" x14ac:dyDescent="0.25">
      <c r="A25" s="32" t="s">
        <v>24</v>
      </c>
      <c r="B25" s="66">
        <v>1</v>
      </c>
      <c r="C25" s="66">
        <v>1</v>
      </c>
      <c r="D25" s="66">
        <v>1</v>
      </c>
      <c r="E25" s="66">
        <v>1</v>
      </c>
      <c r="G25" s="10"/>
      <c r="H25" s="10"/>
    </row>
    <row r="26" spans="1:9" ht="19.899999999999999" customHeight="1" x14ac:dyDescent="0.25">
      <c r="A26" s="32" t="s">
        <v>26</v>
      </c>
      <c r="B26" s="212">
        <v>1</v>
      </c>
      <c r="C26" s="66">
        <v>1</v>
      </c>
      <c r="D26" s="66">
        <v>0</v>
      </c>
      <c r="E26" s="66">
        <v>0</v>
      </c>
      <c r="G26" s="10"/>
      <c r="H26" s="10"/>
    </row>
    <row r="27" spans="1:9" ht="19.899999999999999" customHeight="1" x14ac:dyDescent="0.25">
      <c r="A27" s="32" t="s">
        <v>25</v>
      </c>
      <c r="B27" s="66">
        <v>1</v>
      </c>
      <c r="C27" s="66">
        <v>1</v>
      </c>
      <c r="D27" s="66">
        <v>0</v>
      </c>
      <c r="E27" s="66" t="s">
        <v>304</v>
      </c>
      <c r="G27" s="10"/>
      <c r="H27" s="10"/>
    </row>
    <row r="28" spans="1:9" ht="19.899999999999999" customHeight="1" x14ac:dyDescent="0.25">
      <c r="A28" s="32" t="s">
        <v>27</v>
      </c>
      <c r="B28" s="66">
        <v>1</v>
      </c>
      <c r="C28" s="66">
        <v>1</v>
      </c>
      <c r="D28" s="66">
        <v>1</v>
      </c>
      <c r="E28" s="66">
        <v>1</v>
      </c>
      <c r="G28" s="10"/>
      <c r="H28" s="10"/>
    </row>
    <row r="29" spans="1:9" ht="19.899999999999999" customHeight="1" x14ac:dyDescent="0.25">
      <c r="A29" s="32" t="s">
        <v>28</v>
      </c>
      <c r="B29" s="66">
        <v>1</v>
      </c>
      <c r="C29" s="66">
        <v>1</v>
      </c>
      <c r="D29" s="66">
        <v>0</v>
      </c>
      <c r="E29" s="66">
        <v>0</v>
      </c>
      <c r="G29" s="10"/>
      <c r="H29" s="10"/>
    </row>
    <row r="30" spans="1:9" ht="19.899999999999999" customHeight="1" x14ac:dyDescent="0.25">
      <c r="A30" s="32" t="s">
        <v>99</v>
      </c>
      <c r="B30" s="66">
        <v>1</v>
      </c>
      <c r="C30" s="66">
        <v>1</v>
      </c>
      <c r="D30" s="66">
        <v>0</v>
      </c>
      <c r="E30" s="66">
        <v>0</v>
      </c>
      <c r="G30" s="10"/>
      <c r="H30" s="10"/>
    </row>
    <row r="31" spans="1:9" ht="19.899999999999999" customHeight="1" x14ac:dyDescent="0.25">
      <c r="A31" s="32" t="s">
        <v>91</v>
      </c>
      <c r="B31" s="66">
        <v>1</v>
      </c>
      <c r="C31" s="66">
        <v>1</v>
      </c>
      <c r="D31" s="66">
        <v>1</v>
      </c>
      <c r="E31" s="66">
        <v>1</v>
      </c>
      <c r="G31" s="10"/>
      <c r="H31" s="10"/>
    </row>
    <row r="32" spans="1:9" ht="19.899999999999999" customHeight="1" x14ac:dyDescent="0.25">
      <c r="A32" s="32" t="s">
        <v>31</v>
      </c>
      <c r="B32" s="66">
        <v>1</v>
      </c>
      <c r="C32" s="66">
        <v>1</v>
      </c>
      <c r="D32" s="66">
        <v>1</v>
      </c>
      <c r="E32" s="66">
        <v>1</v>
      </c>
      <c r="G32" s="10"/>
      <c r="H32" s="10"/>
    </row>
    <row r="33" spans="1:11" ht="19.899999999999999" customHeight="1" thickBot="1" x14ac:dyDescent="0.3">
      <c r="A33" s="221" t="s">
        <v>60</v>
      </c>
      <c r="B33" s="223">
        <v>8</v>
      </c>
      <c r="C33" s="223">
        <f>SUM(C25:C32)</f>
        <v>8</v>
      </c>
      <c r="D33" s="223">
        <f>SUM(D25:D32)</f>
        <v>4</v>
      </c>
      <c r="E33" s="223">
        <f>SUM(E25:E32)</f>
        <v>4</v>
      </c>
    </row>
    <row r="34" spans="1:11" s="216" customFormat="1" ht="19.899999999999999" customHeight="1" x14ac:dyDescent="0.25">
      <c r="A34" s="216" t="s">
        <v>305</v>
      </c>
    </row>
    <row r="35" spans="1:11" ht="19.899999999999999" customHeight="1" x14ac:dyDescent="0.25"/>
    <row r="36" spans="1:11" ht="19.899999999999999" customHeight="1" x14ac:dyDescent="0.25">
      <c r="A36" s="506" t="s">
        <v>782</v>
      </c>
      <c r="B36" s="506"/>
      <c r="C36" s="506"/>
      <c r="D36" s="506"/>
      <c r="E36" s="506"/>
      <c r="F36" s="506"/>
      <c r="G36" s="506"/>
      <c r="H36" s="506"/>
      <c r="I36" s="506"/>
      <c r="J36" s="506"/>
      <c r="K36" s="506"/>
    </row>
    <row r="37" spans="1:11" ht="19.899999999999999" customHeight="1" x14ac:dyDescent="0.25"/>
    <row r="38" spans="1:11" ht="19.899999999999999" customHeight="1" x14ac:dyDescent="0.25">
      <c r="A38" s="510" t="s">
        <v>546</v>
      </c>
      <c r="B38" s="510"/>
      <c r="C38" s="510"/>
      <c r="D38" s="510"/>
      <c r="E38" s="510"/>
      <c r="F38" s="510"/>
      <c r="G38" s="510"/>
      <c r="H38" s="510"/>
      <c r="I38" s="510"/>
      <c r="J38" s="510"/>
      <c r="K38" s="510"/>
    </row>
    <row r="39" spans="1:11" ht="24" x14ac:dyDescent="0.25">
      <c r="A39" s="128" t="s">
        <v>259</v>
      </c>
      <c r="B39" s="179" t="s">
        <v>419</v>
      </c>
      <c r="C39" s="211"/>
      <c r="D39" s="211"/>
      <c r="E39" s="211"/>
      <c r="F39" s="211"/>
    </row>
    <row r="40" spans="1:11" ht="19.899999999999999" customHeight="1" x14ac:dyDescent="0.25">
      <c r="A40" s="32" t="s">
        <v>24</v>
      </c>
      <c r="B40" s="10" t="s">
        <v>415</v>
      </c>
      <c r="C40" s="211"/>
      <c r="D40" s="211"/>
      <c r="E40" s="211"/>
      <c r="F40" s="211"/>
    </row>
    <row r="41" spans="1:11" ht="19.899999999999999" customHeight="1" x14ac:dyDescent="0.25">
      <c r="A41" s="32" t="s">
        <v>26</v>
      </c>
      <c r="B41" s="220" t="s">
        <v>416</v>
      </c>
      <c r="C41" s="211"/>
      <c r="D41" s="211"/>
      <c r="E41" s="211"/>
      <c r="F41" s="211"/>
    </row>
    <row r="42" spans="1:11" ht="19.899999999999999" customHeight="1" x14ac:dyDescent="0.25">
      <c r="A42" s="32" t="s">
        <v>25</v>
      </c>
      <c r="B42" s="37" t="s">
        <v>416</v>
      </c>
      <c r="C42" s="211"/>
      <c r="D42" s="211"/>
      <c r="E42" s="211"/>
      <c r="F42" s="211"/>
    </row>
    <row r="43" spans="1:11" ht="19.899999999999999" customHeight="1" x14ac:dyDescent="0.25">
      <c r="A43" s="32" t="s">
        <v>27</v>
      </c>
      <c r="B43" s="220" t="s">
        <v>416</v>
      </c>
      <c r="C43" s="211"/>
      <c r="D43" s="211"/>
      <c r="E43" s="211"/>
      <c r="F43" s="211"/>
    </row>
    <row r="44" spans="1:11" ht="19.899999999999999" customHeight="1" x14ac:dyDescent="0.25">
      <c r="A44" s="32" t="s">
        <v>28</v>
      </c>
      <c r="B44" s="37" t="s">
        <v>416</v>
      </c>
      <c r="C44" s="211"/>
      <c r="D44" s="211"/>
      <c r="E44" s="211"/>
      <c r="F44" s="211"/>
    </row>
    <row r="45" spans="1:11" ht="19.899999999999999" customHeight="1" x14ac:dyDescent="0.25">
      <c r="A45" s="32" t="s">
        <v>99</v>
      </c>
      <c r="B45" s="220" t="s">
        <v>416</v>
      </c>
      <c r="C45" s="211"/>
      <c r="D45" s="211"/>
      <c r="E45" s="211"/>
      <c r="F45" s="211"/>
    </row>
    <row r="46" spans="1:11" ht="19.899999999999999" customHeight="1" x14ac:dyDescent="0.25">
      <c r="A46" s="32" t="s">
        <v>91</v>
      </c>
      <c r="B46" s="37" t="s">
        <v>416</v>
      </c>
      <c r="C46" s="211"/>
      <c r="D46" s="211"/>
      <c r="E46" s="211"/>
      <c r="F46" s="211"/>
    </row>
    <row r="47" spans="1:11" ht="19.899999999999999" customHeight="1" x14ac:dyDescent="0.25">
      <c r="A47" s="32" t="s">
        <v>31</v>
      </c>
      <c r="B47" s="10" t="s">
        <v>415</v>
      </c>
      <c r="C47" s="211"/>
      <c r="D47" s="211"/>
      <c r="E47" s="211"/>
      <c r="F47" s="211"/>
    </row>
    <row r="48" spans="1:11" ht="19.899999999999999" customHeight="1" thickBot="1" x14ac:dyDescent="0.3">
      <c r="A48" s="227" t="s">
        <v>60</v>
      </c>
      <c r="B48" s="228" t="s">
        <v>417</v>
      </c>
      <c r="C48" s="211"/>
      <c r="D48" s="211"/>
      <c r="E48" s="211"/>
      <c r="F48" s="211"/>
    </row>
    <row r="49" spans="1:21" ht="19.899999999999999" customHeight="1" thickBot="1" x14ac:dyDescent="0.3">
      <c r="A49" s="227" t="s">
        <v>418</v>
      </c>
      <c r="B49" s="228"/>
      <c r="C49" s="211"/>
      <c r="D49" s="211"/>
      <c r="E49" s="211"/>
      <c r="F49" s="211"/>
    </row>
    <row r="51" spans="1:21" ht="19.899999999999999" customHeight="1" x14ac:dyDescent="0.25">
      <c r="A51" s="128" t="s">
        <v>410</v>
      </c>
      <c r="B51" s="128"/>
      <c r="C51" s="128"/>
      <c r="D51" s="128"/>
      <c r="E51" s="128"/>
      <c r="F51" s="128"/>
    </row>
    <row r="52" spans="1:21" ht="63" customHeight="1" x14ac:dyDescent="0.25">
      <c r="A52" s="495" t="s">
        <v>684</v>
      </c>
      <c r="B52" s="495"/>
      <c r="C52" s="495"/>
      <c r="D52" s="495"/>
      <c r="E52" s="495"/>
      <c r="F52" s="495"/>
      <c r="G52" s="211"/>
      <c r="H52" s="211"/>
      <c r="I52" s="211"/>
      <c r="J52" s="211"/>
      <c r="K52" s="211"/>
      <c r="L52" s="211"/>
      <c r="M52" s="211"/>
      <c r="N52" s="211"/>
      <c r="O52" s="211"/>
      <c r="P52" s="211"/>
      <c r="Q52" s="211"/>
      <c r="R52" s="211"/>
      <c r="S52" s="211"/>
      <c r="T52" s="211"/>
      <c r="U52" s="211"/>
    </row>
    <row r="53" spans="1:21" ht="63" customHeight="1" x14ac:dyDescent="0.25">
      <c r="A53" s="495" t="s">
        <v>683</v>
      </c>
      <c r="B53" s="495"/>
      <c r="C53" s="495"/>
      <c r="D53" s="495"/>
      <c r="E53" s="495"/>
      <c r="F53" s="495"/>
      <c r="G53" s="211"/>
      <c r="H53" s="211"/>
      <c r="I53" s="211"/>
      <c r="J53" s="211"/>
      <c r="K53" s="211"/>
      <c r="L53" s="211"/>
      <c r="M53" s="211"/>
      <c r="N53" s="211"/>
      <c r="O53" s="211"/>
      <c r="P53" s="211"/>
      <c r="Q53" s="211"/>
      <c r="R53" s="211"/>
      <c r="S53" s="211"/>
      <c r="T53" s="211"/>
      <c r="U53" s="211"/>
    </row>
    <row r="54" spans="1:21" ht="19.899999999999999" customHeight="1" x14ac:dyDescent="0.25">
      <c r="A54" s="509" t="s">
        <v>783</v>
      </c>
      <c r="B54" s="509"/>
      <c r="C54" s="509"/>
      <c r="D54" s="509"/>
      <c r="E54" s="509"/>
      <c r="F54" s="509"/>
      <c r="G54" s="211"/>
      <c r="H54" s="211"/>
      <c r="I54" s="211"/>
      <c r="J54" s="211"/>
      <c r="K54" s="211"/>
      <c r="L54" s="211"/>
      <c r="M54" s="211"/>
      <c r="N54" s="211"/>
      <c r="O54" s="211"/>
      <c r="P54" s="211"/>
      <c r="Q54" s="211"/>
      <c r="R54" s="211"/>
      <c r="S54" s="211"/>
      <c r="T54" s="211"/>
      <c r="U54" s="211"/>
    </row>
    <row r="55" spans="1:21" ht="19.899999999999999" customHeight="1" x14ac:dyDescent="0.25">
      <c r="A55" s="219"/>
      <c r="B55" s="219"/>
      <c r="C55" s="219"/>
      <c r="D55" s="219"/>
      <c r="E55" s="219"/>
      <c r="F55" s="219"/>
      <c r="G55" s="211"/>
      <c r="H55" s="211"/>
      <c r="I55" s="211"/>
      <c r="J55" s="211"/>
      <c r="K55" s="211"/>
      <c r="L55" s="211"/>
      <c r="M55" s="211"/>
      <c r="N55" s="211"/>
      <c r="O55" s="211"/>
      <c r="P55" s="211"/>
      <c r="Q55" s="211"/>
      <c r="R55" s="211"/>
      <c r="S55" s="211"/>
      <c r="T55" s="211"/>
      <c r="U55" s="211"/>
    </row>
    <row r="56" spans="1:21" ht="19.899999999999999" customHeight="1" x14ac:dyDescent="0.25">
      <c r="A56" s="341" t="s">
        <v>682</v>
      </c>
      <c r="B56" s="216"/>
      <c r="C56" s="216"/>
      <c r="D56" s="216"/>
      <c r="E56" s="216"/>
      <c r="F56" s="216"/>
    </row>
    <row r="57" spans="1:21" ht="19.899999999999999" customHeight="1" x14ac:dyDescent="0.25">
      <c r="A57" s="216" t="s">
        <v>681</v>
      </c>
      <c r="B57" s="216"/>
      <c r="C57" s="216"/>
      <c r="D57" s="216"/>
      <c r="E57" s="216"/>
      <c r="F57" s="216"/>
    </row>
    <row r="58" spans="1:21" ht="19.899999999999999" customHeight="1" x14ac:dyDescent="0.25">
      <c r="A58" s="216" t="s">
        <v>680</v>
      </c>
      <c r="B58" s="216"/>
      <c r="C58" s="216"/>
      <c r="D58" s="216"/>
      <c r="E58" s="216"/>
      <c r="F58" s="216"/>
    </row>
    <row r="59" spans="1:21" ht="19.899999999999999" customHeight="1" x14ac:dyDescent="0.25">
      <c r="A59" s="216" t="s">
        <v>679</v>
      </c>
      <c r="B59" s="216"/>
      <c r="C59" s="216"/>
      <c r="D59" s="216"/>
      <c r="E59" s="216"/>
      <c r="F59" s="216"/>
    </row>
    <row r="60" spans="1:21" ht="19.899999999999999" customHeight="1" x14ac:dyDescent="0.25"/>
    <row r="61" spans="1:21" ht="19.899999999999999" customHeight="1" x14ac:dyDescent="0.25"/>
    <row r="62" spans="1:21" ht="19.899999999999999" customHeight="1" x14ac:dyDescent="0.25"/>
    <row r="63" spans="1:21" ht="19.899999999999999" customHeight="1" x14ac:dyDescent="0.25"/>
    <row r="64" spans="1:21" ht="19.899999999999999" customHeight="1" x14ac:dyDescent="0.25"/>
    <row r="65" ht="19.899999999999999" customHeight="1" x14ac:dyDescent="0.25"/>
    <row r="66" ht="19.899999999999999" customHeight="1" x14ac:dyDescent="0.25"/>
    <row r="67" ht="19.899999999999999" customHeight="1" x14ac:dyDescent="0.25"/>
  </sheetData>
  <sheetProtection algorithmName="SHA-512" hashValue="DYhvuNk6KMZDHDhGa4zRc40mHLCPfvGkj38+50PZzdcECBSQ/mLoACa8Tnqk/86+13bQChjVpVYU1nPCl0xiOQ==" saltValue="CNScRzfTZF3sMXkT+CcSqA==" spinCount="100000" sheet="1" objects="1" scenarios="1"/>
  <mergeCells count="10">
    <mergeCell ref="A53:F53"/>
    <mergeCell ref="A54:F54"/>
    <mergeCell ref="A52:F52"/>
    <mergeCell ref="A36:K36"/>
    <mergeCell ref="A38:K38"/>
    <mergeCell ref="G5:G6"/>
    <mergeCell ref="A3:K3"/>
    <mergeCell ref="A16:K16"/>
    <mergeCell ref="I5:K5"/>
    <mergeCell ref="A23:E23"/>
  </mergeCells>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autoPageBreaks="0"/>
  </sheetPr>
  <dimension ref="A1:J51"/>
  <sheetViews>
    <sheetView showGridLines="0" zoomScaleNormal="100" zoomScalePageLayoutView="120" workbookViewId="0"/>
  </sheetViews>
  <sheetFormatPr defaultColWidth="9.140625" defaultRowHeight="12" x14ac:dyDescent="0.25"/>
  <cols>
    <col min="1" max="1" width="50.7109375" style="9" customWidth="1"/>
    <col min="2" max="12" width="13.7109375" style="9" customWidth="1"/>
    <col min="13" max="16384" width="9.140625" style="9"/>
  </cols>
  <sheetData>
    <row r="1" spans="1:8" s="16" customFormat="1" ht="19.899999999999999" customHeight="1" x14ac:dyDescent="0.25">
      <c r="A1" s="128" t="s">
        <v>691</v>
      </c>
      <c r="B1" s="128"/>
      <c r="C1" s="128"/>
      <c r="D1" s="128"/>
      <c r="E1" s="128"/>
      <c r="F1" s="17"/>
      <c r="G1" s="17"/>
      <c r="H1" s="17"/>
    </row>
    <row r="2" spans="1:8" ht="19.899999999999999" customHeight="1" x14ac:dyDescent="0.25">
      <c r="F2" s="31"/>
      <c r="G2" s="31"/>
      <c r="H2" s="31"/>
    </row>
    <row r="3" spans="1:8" ht="19.899999999999999" customHeight="1" x14ac:dyDescent="0.25">
      <c r="A3" s="180" t="s">
        <v>286</v>
      </c>
      <c r="B3" s="180"/>
      <c r="C3" s="180"/>
      <c r="D3" s="180"/>
      <c r="E3" s="179">
        <v>8</v>
      </c>
    </row>
    <row r="4" spans="1:8" ht="19.899999999999999" customHeight="1" x14ac:dyDescent="0.25">
      <c r="A4" s="180" t="s">
        <v>346</v>
      </c>
      <c r="B4" s="180"/>
      <c r="C4" s="180"/>
      <c r="D4" s="180"/>
      <c r="E4" s="179">
        <v>8</v>
      </c>
    </row>
    <row r="5" spans="1:8" ht="19.899999999999999" customHeight="1" thickBot="1" x14ac:dyDescent="0.3">
      <c r="A5" s="221" t="s">
        <v>285</v>
      </c>
      <c r="B5" s="221"/>
      <c r="C5" s="221"/>
      <c r="D5" s="221"/>
      <c r="E5" s="221"/>
    </row>
    <row r="6" spans="1:8" ht="19.899999999999999" customHeight="1" x14ac:dyDescent="0.25">
      <c r="A6" s="514" t="s">
        <v>24</v>
      </c>
      <c r="B6" s="514"/>
      <c r="C6" s="514"/>
      <c r="D6" s="514"/>
      <c r="E6" s="514"/>
    </row>
    <row r="7" spans="1:8" ht="19.899999999999999" customHeight="1" x14ac:dyDescent="0.25">
      <c r="A7" s="514" t="s">
        <v>26</v>
      </c>
      <c r="B7" s="514"/>
      <c r="C7" s="514"/>
      <c r="D7" s="514"/>
      <c r="E7" s="514"/>
    </row>
    <row r="8" spans="1:8" ht="19.899999999999999" customHeight="1" x14ac:dyDescent="0.25">
      <c r="A8" s="514" t="s">
        <v>25</v>
      </c>
      <c r="B8" s="514"/>
      <c r="C8" s="514"/>
      <c r="D8" s="514"/>
      <c r="E8" s="514"/>
    </row>
    <row r="9" spans="1:8" ht="19.899999999999999" customHeight="1" x14ac:dyDescent="0.25">
      <c r="A9" s="514" t="s">
        <v>27</v>
      </c>
      <c r="B9" s="514"/>
      <c r="C9" s="514"/>
      <c r="D9" s="514"/>
      <c r="E9" s="514"/>
    </row>
    <row r="10" spans="1:8" ht="19.899999999999999" customHeight="1" x14ac:dyDescent="0.25">
      <c r="A10" s="514" t="s">
        <v>28</v>
      </c>
      <c r="B10" s="514"/>
      <c r="C10" s="514"/>
      <c r="D10" s="514"/>
      <c r="E10" s="514"/>
    </row>
    <row r="11" spans="1:8" ht="19.899999999999999" customHeight="1" x14ac:dyDescent="0.25">
      <c r="A11" s="514" t="s">
        <v>99</v>
      </c>
      <c r="B11" s="514"/>
      <c r="C11" s="514"/>
      <c r="D11" s="514"/>
      <c r="E11" s="514"/>
    </row>
    <row r="12" spans="1:8" ht="19.899999999999999" customHeight="1" x14ac:dyDescent="0.25">
      <c r="A12" s="514" t="s">
        <v>91</v>
      </c>
      <c r="B12" s="514"/>
      <c r="C12" s="514"/>
      <c r="D12" s="514"/>
      <c r="E12" s="514"/>
    </row>
    <row r="13" spans="1:8" ht="19.899999999999999" customHeight="1" x14ac:dyDescent="0.25">
      <c r="A13" s="514" t="s">
        <v>31</v>
      </c>
      <c r="B13" s="514"/>
      <c r="C13" s="514"/>
      <c r="D13" s="514"/>
      <c r="E13" s="514"/>
    </row>
    <row r="14" spans="1:8" ht="19.899999999999999" customHeight="1" thickBot="1" x14ac:dyDescent="0.3">
      <c r="A14" s="221" t="s">
        <v>284</v>
      </c>
      <c r="B14" s="221"/>
      <c r="C14" s="221"/>
      <c r="D14" s="221"/>
      <c r="E14" s="191">
        <v>1</v>
      </c>
    </row>
    <row r="15" spans="1:8" ht="19.899999999999999" customHeight="1" x14ac:dyDescent="0.25">
      <c r="A15" s="232" t="s">
        <v>288</v>
      </c>
      <c r="B15" s="12"/>
      <c r="C15" s="12"/>
      <c r="D15" s="12"/>
      <c r="E15" s="12"/>
      <c r="F15" s="12"/>
    </row>
    <row r="16" spans="1:8" ht="19.899999999999999" customHeight="1" x14ac:dyDescent="0.25">
      <c r="A16" s="32"/>
    </row>
    <row r="17" spans="1:10" ht="19.899999999999999" customHeight="1" x14ac:dyDescent="0.25">
      <c r="A17" s="67" t="s">
        <v>283</v>
      </c>
    </row>
    <row r="18" spans="1:10" ht="19.899999999999999" customHeight="1" x14ac:dyDescent="0.25">
      <c r="A18" s="180" t="s">
        <v>690</v>
      </c>
      <c r="B18" s="181">
        <v>2021</v>
      </c>
      <c r="C18" s="181">
        <v>2020</v>
      </c>
      <c r="D18" s="181">
        <v>2019</v>
      </c>
      <c r="E18" s="181">
        <v>2018</v>
      </c>
    </row>
    <row r="19" spans="1:10" ht="19.899999999999999" customHeight="1" x14ac:dyDescent="0.25">
      <c r="A19" s="11" t="s">
        <v>298</v>
      </c>
      <c r="B19" s="35">
        <v>214</v>
      </c>
      <c r="C19" s="35">
        <v>219</v>
      </c>
      <c r="D19" s="35">
        <v>198</v>
      </c>
      <c r="E19" s="35">
        <v>178</v>
      </c>
    </row>
    <row r="20" spans="1:10" ht="19.899999999999999" customHeight="1" x14ac:dyDescent="0.25">
      <c r="A20" s="11" t="s">
        <v>15</v>
      </c>
      <c r="B20" s="35">
        <v>98</v>
      </c>
      <c r="C20" s="35">
        <v>104</v>
      </c>
      <c r="D20" s="35">
        <v>106</v>
      </c>
      <c r="E20" s="35" t="s">
        <v>16</v>
      </c>
    </row>
    <row r="21" spans="1:10" ht="19.899999999999999" customHeight="1" x14ac:dyDescent="0.25">
      <c r="A21" s="11" t="s">
        <v>700</v>
      </c>
      <c r="B21" s="35">
        <v>156</v>
      </c>
      <c r="C21" s="35">
        <v>100</v>
      </c>
      <c r="D21" s="35">
        <v>87</v>
      </c>
      <c r="E21" s="35" t="s">
        <v>17</v>
      </c>
    </row>
    <row r="22" spans="1:10" ht="19.899999999999999" customHeight="1" x14ac:dyDescent="0.25">
      <c r="A22" s="11" t="s">
        <v>18</v>
      </c>
      <c r="B22" s="35">
        <v>41</v>
      </c>
      <c r="C22" s="35">
        <v>44</v>
      </c>
      <c r="D22" s="35">
        <v>46</v>
      </c>
      <c r="E22" s="35" t="s">
        <v>19</v>
      </c>
    </row>
    <row r="23" spans="1:10" s="12" customFormat="1" ht="19.899999999999999" customHeight="1" thickBot="1" x14ac:dyDescent="0.3">
      <c r="A23" s="201" t="s">
        <v>20</v>
      </c>
      <c r="B23" s="233">
        <v>510</v>
      </c>
      <c r="C23" s="233">
        <v>467</v>
      </c>
      <c r="D23" s="233">
        <v>436</v>
      </c>
      <c r="E23" s="233" t="s">
        <v>21</v>
      </c>
    </row>
    <row r="24" spans="1:10" s="133" customFormat="1" ht="43.9" customHeight="1" x14ac:dyDescent="0.25">
      <c r="A24" s="515" t="s">
        <v>689</v>
      </c>
      <c r="B24" s="516"/>
      <c r="C24" s="516"/>
      <c r="D24" s="516"/>
      <c r="E24" s="516"/>
      <c r="F24" s="516"/>
      <c r="G24" s="516"/>
      <c r="H24" s="516"/>
    </row>
    <row r="25" spans="1:10" s="133" customFormat="1" ht="19.899999999999999" customHeight="1" x14ac:dyDescent="0.25">
      <c r="A25" s="517" t="s">
        <v>688</v>
      </c>
      <c r="B25" s="516"/>
      <c r="C25" s="516"/>
      <c r="D25" s="516"/>
      <c r="E25" s="516"/>
      <c r="F25" s="516"/>
      <c r="G25" s="516"/>
      <c r="H25" s="516"/>
    </row>
    <row r="26" spans="1:10" s="133" customFormat="1" ht="19.899999999999999" customHeight="1" x14ac:dyDescent="0.25">
      <c r="A26" s="517" t="s">
        <v>687</v>
      </c>
      <c r="B26" s="516"/>
      <c r="C26" s="516"/>
      <c r="D26" s="516"/>
      <c r="E26" s="516"/>
      <c r="F26" s="516"/>
      <c r="G26" s="516"/>
      <c r="H26" s="516"/>
    </row>
    <row r="27" spans="1:10" ht="19.899999999999999" customHeight="1" x14ac:dyDescent="0.25">
      <c r="A27" s="229"/>
    </row>
    <row r="28" spans="1:10" ht="19.899999999999999" customHeight="1" x14ac:dyDescent="0.25">
      <c r="A28" s="230" t="s">
        <v>282</v>
      </c>
    </row>
    <row r="29" spans="1:10" ht="19.899999999999999" customHeight="1" x14ac:dyDescent="0.25">
      <c r="A29" s="180" t="s">
        <v>281</v>
      </c>
      <c r="B29" s="180"/>
      <c r="C29" s="180"/>
      <c r="D29" s="180"/>
      <c r="E29" s="180"/>
      <c r="F29" s="180"/>
      <c r="G29" s="180"/>
    </row>
    <row r="30" spans="1:10" ht="19.899999999999999" customHeight="1" x14ac:dyDescent="0.25">
      <c r="A30" s="180" t="s">
        <v>33</v>
      </c>
      <c r="B30" s="180" t="s">
        <v>280</v>
      </c>
      <c r="C30" s="180"/>
      <c r="D30" s="180"/>
      <c r="E30" s="180"/>
      <c r="F30" s="180"/>
      <c r="G30" s="180"/>
    </row>
    <row r="31" spans="1:10" ht="88.5" customHeight="1" x14ac:dyDescent="0.25">
      <c r="A31" s="33" t="s">
        <v>279</v>
      </c>
      <c r="B31" s="512" t="s">
        <v>278</v>
      </c>
      <c r="C31" s="512"/>
      <c r="D31" s="512"/>
      <c r="E31" s="512"/>
      <c r="F31" s="512"/>
      <c r="G31" s="512"/>
      <c r="J31" s="11"/>
    </row>
    <row r="32" spans="1:10" ht="19.899999999999999" customHeight="1" x14ac:dyDescent="0.25">
      <c r="A32" s="33" t="s">
        <v>277</v>
      </c>
      <c r="B32" s="512" t="s">
        <v>276</v>
      </c>
      <c r="C32" s="512" t="s">
        <v>275</v>
      </c>
      <c r="D32" s="512"/>
      <c r="E32" s="512"/>
      <c r="F32" s="512"/>
      <c r="G32" s="512"/>
    </row>
    <row r="33" spans="1:7" ht="19.899999999999999" customHeight="1" x14ac:dyDescent="0.25">
      <c r="A33" s="234" t="s">
        <v>274</v>
      </c>
      <c r="B33" s="512" t="s">
        <v>273</v>
      </c>
      <c r="C33" s="512"/>
      <c r="D33" s="512"/>
      <c r="E33" s="512"/>
      <c r="F33" s="512"/>
      <c r="G33" s="512"/>
    </row>
    <row r="34" spans="1:7" ht="19.899999999999999" customHeight="1" thickBot="1" x14ac:dyDescent="0.3">
      <c r="A34" s="235" t="s">
        <v>272</v>
      </c>
      <c r="B34" s="511" t="s">
        <v>271</v>
      </c>
      <c r="C34" s="511"/>
      <c r="D34" s="511"/>
      <c r="E34" s="511"/>
      <c r="F34" s="511"/>
      <c r="G34" s="511"/>
    </row>
    <row r="35" spans="1:7" ht="19.899999999999999" customHeight="1" x14ac:dyDescent="0.25"/>
    <row r="36" spans="1:7" ht="19.899999999999999" customHeight="1" x14ac:dyDescent="0.25">
      <c r="A36" s="231" t="s">
        <v>270</v>
      </c>
    </row>
    <row r="37" spans="1:7" ht="19.899999999999999" customHeight="1" x14ac:dyDescent="0.25">
      <c r="A37" s="513" t="s">
        <v>686</v>
      </c>
      <c r="B37" s="513"/>
      <c r="C37" s="513"/>
      <c r="D37" s="513"/>
      <c r="E37" s="513"/>
    </row>
    <row r="38" spans="1:7" ht="36" x14ac:dyDescent="0.25">
      <c r="A38" s="180" t="s">
        <v>197</v>
      </c>
      <c r="B38" s="180"/>
      <c r="C38" s="180"/>
      <c r="D38" s="179" t="s">
        <v>269</v>
      </c>
      <c r="E38" s="179" t="s">
        <v>268</v>
      </c>
    </row>
    <row r="39" spans="1:7" ht="19.899999999999999" customHeight="1" thickBot="1" x14ac:dyDescent="0.3">
      <c r="A39" s="236" t="s">
        <v>423</v>
      </c>
      <c r="B39" s="236"/>
      <c r="C39" s="236"/>
      <c r="D39" s="189"/>
      <c r="E39" s="237"/>
    </row>
    <row r="40" spans="1:7" ht="19.899999999999999" customHeight="1" x14ac:dyDescent="0.25">
      <c r="A40" s="41" t="s">
        <v>28</v>
      </c>
      <c r="B40" s="41"/>
      <c r="C40" s="41"/>
      <c r="D40" s="34"/>
      <c r="E40" s="117">
        <v>0.91</v>
      </c>
    </row>
    <row r="41" spans="1:7" ht="19.899999999999999" customHeight="1" x14ac:dyDescent="0.25">
      <c r="A41" s="41" t="s">
        <v>30</v>
      </c>
      <c r="B41" s="41"/>
      <c r="C41" s="41"/>
      <c r="D41" s="34">
        <v>0.8</v>
      </c>
      <c r="E41" s="117">
        <v>0.96</v>
      </c>
    </row>
    <row r="42" spans="1:7" ht="19.899999999999999" customHeight="1" x14ac:dyDescent="0.25">
      <c r="A42" s="41" t="s">
        <v>27</v>
      </c>
      <c r="B42" s="41"/>
      <c r="C42" s="41"/>
      <c r="D42" s="34"/>
      <c r="E42" s="117">
        <v>0.89</v>
      </c>
    </row>
    <row r="43" spans="1:7" ht="19.899999999999999" customHeight="1" x14ac:dyDescent="0.25">
      <c r="A43" s="41" t="s">
        <v>91</v>
      </c>
      <c r="B43" s="41"/>
      <c r="C43" s="41"/>
      <c r="D43" s="34"/>
      <c r="E43" s="117">
        <v>0.9</v>
      </c>
    </row>
    <row r="44" spans="1:7" ht="19.899999999999999" customHeight="1" thickBot="1" x14ac:dyDescent="0.3">
      <c r="A44" s="236" t="s">
        <v>35</v>
      </c>
      <c r="B44" s="236"/>
      <c r="C44" s="236"/>
      <c r="D44" s="189"/>
      <c r="E44" s="237"/>
    </row>
    <row r="45" spans="1:7" ht="19.899999999999999" customHeight="1" x14ac:dyDescent="0.25">
      <c r="A45" s="41" t="s">
        <v>26</v>
      </c>
      <c r="B45" s="41"/>
      <c r="C45" s="41"/>
      <c r="D45" s="238">
        <v>0.8</v>
      </c>
      <c r="E45" s="117">
        <v>0.95</v>
      </c>
    </row>
    <row r="46" spans="1:7" ht="19.899999999999999" customHeight="1" x14ac:dyDescent="0.25">
      <c r="A46" s="41" t="s">
        <v>25</v>
      </c>
      <c r="B46" s="41"/>
      <c r="C46" s="41"/>
      <c r="D46" s="34"/>
      <c r="E46" s="117">
        <v>0.91</v>
      </c>
    </row>
    <row r="47" spans="1:7" ht="19.899999999999999" customHeight="1" thickBot="1" x14ac:dyDescent="0.3">
      <c r="A47" s="236" t="s">
        <v>24</v>
      </c>
      <c r="B47" s="236"/>
      <c r="C47" s="236"/>
      <c r="D47" s="200">
        <v>0.8</v>
      </c>
      <c r="E47" s="237">
        <v>1</v>
      </c>
    </row>
    <row r="48" spans="1:7" ht="19.899999999999999" customHeight="1" thickBot="1" x14ac:dyDescent="0.3">
      <c r="A48" s="236" t="s">
        <v>462</v>
      </c>
      <c r="B48" s="236"/>
      <c r="C48" s="236"/>
      <c r="D48" s="189"/>
      <c r="E48" s="237">
        <v>0.93</v>
      </c>
    </row>
    <row r="49" spans="1:5" s="133" customFormat="1" ht="19.899999999999999" customHeight="1" x14ac:dyDescent="0.25">
      <c r="A49" s="507" t="s">
        <v>461</v>
      </c>
      <c r="B49" s="507"/>
      <c r="C49" s="507"/>
      <c r="D49" s="507"/>
      <c r="E49" s="507"/>
    </row>
    <row r="50" spans="1:5" ht="19.899999999999999" customHeight="1" x14ac:dyDescent="0.25"/>
    <row r="51" spans="1:5" ht="19.899999999999999" customHeight="1" x14ac:dyDescent="0.25"/>
  </sheetData>
  <sheetProtection algorithmName="SHA-512" hashValue="+bHIlNzaZNHYzQHRA8UCEEVQtnLdFoLXyPhqPa/I/H0rGONaa3hiNSY50qKKxxX4uUryU8w1UGYHK+aehNGjyA==" saltValue="WZ6VeHut5lX5MJfXzcdNpg==" spinCount="100000" sheet="1" objects="1" scenarios="1"/>
  <mergeCells count="17">
    <mergeCell ref="A6:E6"/>
    <mergeCell ref="A7:E7"/>
    <mergeCell ref="A8:E8"/>
    <mergeCell ref="A9:E9"/>
    <mergeCell ref="B32:G32"/>
    <mergeCell ref="A24:H24"/>
    <mergeCell ref="A25:H25"/>
    <mergeCell ref="A26:H26"/>
    <mergeCell ref="A10:E10"/>
    <mergeCell ref="A11:E11"/>
    <mergeCell ref="A12:E12"/>
    <mergeCell ref="A13:E13"/>
    <mergeCell ref="B34:G34"/>
    <mergeCell ref="B31:G31"/>
    <mergeCell ref="A49:E49"/>
    <mergeCell ref="A37:E37"/>
    <mergeCell ref="B33:G33"/>
  </mergeCells>
  <pageMargins left="0.7" right="0.7" top="0.75" bottom="0.75" header="0.3" footer="0.3"/>
  <pageSetup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autoPageBreaks="0"/>
  </sheetPr>
  <dimension ref="A1:P43"/>
  <sheetViews>
    <sheetView showGridLines="0" topLeftCell="A10" workbookViewId="0">
      <selection activeCell="E22" sqref="E22"/>
    </sheetView>
  </sheetViews>
  <sheetFormatPr defaultColWidth="8.85546875" defaultRowHeight="19.899999999999999" customHeight="1" x14ac:dyDescent="0.25"/>
  <cols>
    <col min="1" max="1" width="50.7109375" style="9" customWidth="1"/>
    <col min="2" max="6" width="13.7109375" style="9" customWidth="1"/>
    <col min="7" max="7" width="13.7109375" style="9" hidden="1" customWidth="1"/>
    <col min="8" max="8" width="1.85546875" style="9" bestFit="1" customWidth="1"/>
    <col min="9" max="15" width="8.85546875" style="9"/>
    <col min="16" max="16" width="9.85546875" style="9" bestFit="1" customWidth="1"/>
    <col min="17" max="16384" width="8.85546875" style="9"/>
  </cols>
  <sheetData>
    <row r="1" spans="1:9" ht="19.899999999999999" customHeight="1" x14ac:dyDescent="0.25">
      <c r="A1" s="128" t="s">
        <v>403</v>
      </c>
      <c r="B1" s="128"/>
      <c r="C1" s="128"/>
      <c r="D1" s="128"/>
      <c r="E1" s="128"/>
      <c r="G1" s="128"/>
    </row>
    <row r="2" spans="1:9" ht="19.899999999999999" customHeight="1" x14ac:dyDescent="0.25">
      <c r="A2" s="128" t="s">
        <v>342</v>
      </c>
      <c r="B2" s="128"/>
      <c r="C2" s="128"/>
      <c r="D2" s="128"/>
      <c r="E2" s="128"/>
      <c r="G2" s="128"/>
    </row>
    <row r="3" spans="1:9" ht="19.899999999999999" customHeight="1" x14ac:dyDescent="0.25">
      <c r="A3" s="14"/>
      <c r="B3" s="14"/>
      <c r="C3" s="14"/>
    </row>
    <row r="4" spans="1:9" ht="19.899999999999999" customHeight="1" x14ac:dyDescent="0.25">
      <c r="A4" s="128" t="s">
        <v>238</v>
      </c>
      <c r="B4" s="179">
        <v>2021</v>
      </c>
      <c r="C4" s="179">
        <v>2020</v>
      </c>
      <c r="D4" s="179">
        <v>2019</v>
      </c>
      <c r="E4" s="179">
        <v>2018</v>
      </c>
      <c r="G4" s="179">
        <v>2015</v>
      </c>
      <c r="H4" s="31"/>
      <c r="I4" s="31"/>
    </row>
    <row r="5" spans="1:9" s="12" customFormat="1" ht="19.899999999999999" customHeight="1" thickBot="1" x14ac:dyDescent="0.3">
      <c r="A5" s="189" t="s">
        <v>299</v>
      </c>
      <c r="B5" s="223">
        <v>1</v>
      </c>
      <c r="C5" s="343">
        <v>1</v>
      </c>
      <c r="D5" s="344">
        <v>1</v>
      </c>
      <c r="E5" s="343">
        <v>1</v>
      </c>
      <c r="F5" s="63"/>
      <c r="G5" s="223">
        <v>4</v>
      </c>
    </row>
    <row r="6" spans="1:9" ht="19.899999999999999" customHeight="1" x14ac:dyDescent="0.25">
      <c r="A6" s="9" t="s">
        <v>701</v>
      </c>
      <c r="B6" s="66">
        <v>1</v>
      </c>
      <c r="C6" s="66">
        <v>1</v>
      </c>
      <c r="D6" s="66">
        <v>1</v>
      </c>
      <c r="E6" s="66">
        <v>1</v>
      </c>
      <c r="F6" s="66"/>
      <c r="G6" s="66"/>
    </row>
    <row r="7" spans="1:9" ht="19.899999999999999" customHeight="1" x14ac:dyDescent="0.25">
      <c r="A7" s="9" t="s">
        <v>702</v>
      </c>
      <c r="B7" s="66">
        <v>0</v>
      </c>
      <c r="C7" s="66">
        <v>0</v>
      </c>
      <c r="D7" s="66">
        <v>0</v>
      </c>
      <c r="E7" s="66">
        <v>0</v>
      </c>
      <c r="F7" s="66"/>
      <c r="G7" s="66"/>
    </row>
    <row r="8" spans="1:9" s="12" customFormat="1" ht="19.899999999999999" customHeight="1" thickBot="1" x14ac:dyDescent="0.3">
      <c r="A8" s="192" t="s">
        <v>376</v>
      </c>
      <c r="B8" s="223">
        <v>0.02</v>
      </c>
      <c r="C8" s="343">
        <v>0.02</v>
      </c>
      <c r="D8" s="345">
        <f>D5/D34*1000000</f>
        <v>2.1096371685665076E-2</v>
      </c>
      <c r="E8" s="345">
        <f>E5/E34*1000000</f>
        <v>1.8450416153287682E-2</v>
      </c>
      <c r="F8" s="63"/>
      <c r="G8" s="242">
        <f>G5/G34*1000000</f>
        <v>7.8126663243416702E-2</v>
      </c>
    </row>
    <row r="9" spans="1:9" ht="19.899999999999999" customHeight="1" x14ac:dyDescent="0.25">
      <c r="A9" s="9" t="s">
        <v>703</v>
      </c>
      <c r="B9" s="347">
        <f t="shared" ref="B9:E10" si="0">B6/B35*1000000</f>
        <v>6.7179517341367914E-2</v>
      </c>
      <c r="C9" s="95">
        <f t="shared" si="0"/>
        <v>6.47391679961664E-2</v>
      </c>
      <c r="D9" s="95">
        <f t="shared" si="0"/>
        <v>6.4234231925274013E-2</v>
      </c>
      <c r="E9" s="95">
        <f t="shared" si="0"/>
        <v>4.5143243801189337E-2</v>
      </c>
      <c r="F9" s="66"/>
      <c r="G9" s="66">
        <v>0.08</v>
      </c>
    </row>
    <row r="10" spans="1:9" ht="19.899999999999999" customHeight="1" x14ac:dyDescent="0.25">
      <c r="A10" s="243" t="s">
        <v>704</v>
      </c>
      <c r="B10" s="348">
        <f t="shared" si="0"/>
        <v>0</v>
      </c>
      <c r="C10" s="244">
        <f t="shared" si="0"/>
        <v>0</v>
      </c>
      <c r="D10" s="244">
        <f t="shared" si="0"/>
        <v>0</v>
      </c>
      <c r="E10" s="244">
        <f t="shared" si="0"/>
        <v>0</v>
      </c>
      <c r="F10" s="66"/>
      <c r="G10" s="244">
        <v>0</v>
      </c>
    </row>
    <row r="11" spans="1:9" ht="19.899999999999999" customHeight="1" x14ac:dyDescent="0.25">
      <c r="B11" s="66"/>
      <c r="C11" s="66"/>
      <c r="D11" s="66"/>
      <c r="E11" s="66"/>
      <c r="F11" s="66"/>
      <c r="G11" s="66" t="s">
        <v>131</v>
      </c>
      <c r="H11" s="83"/>
    </row>
    <row r="12" spans="1:9" s="12" customFormat="1" ht="19.899999999999999" customHeight="1" thickBot="1" x14ac:dyDescent="0.3">
      <c r="A12" s="189" t="s">
        <v>806</v>
      </c>
      <c r="B12" s="223">
        <v>30</v>
      </c>
      <c r="C12" s="343">
        <v>32</v>
      </c>
      <c r="D12" s="343">
        <v>38</v>
      </c>
      <c r="E12" s="343">
        <v>34</v>
      </c>
      <c r="F12" s="63"/>
      <c r="G12" s="223">
        <v>68</v>
      </c>
    </row>
    <row r="13" spans="1:9" ht="19.899999999999999" customHeight="1" x14ac:dyDescent="0.25">
      <c r="A13" s="32" t="s">
        <v>101</v>
      </c>
      <c r="B13" s="66">
        <v>10</v>
      </c>
      <c r="C13" s="66">
        <v>14</v>
      </c>
      <c r="D13" s="66">
        <v>15</v>
      </c>
      <c r="E13" s="66">
        <v>16</v>
      </c>
      <c r="F13" s="66"/>
      <c r="G13" s="66" t="s">
        <v>155</v>
      </c>
    </row>
    <row r="14" spans="1:9" ht="19.899999999999999" customHeight="1" x14ac:dyDescent="0.25">
      <c r="A14" s="32" t="s">
        <v>56</v>
      </c>
      <c r="B14" s="66">
        <v>20</v>
      </c>
      <c r="C14" s="66">
        <v>18</v>
      </c>
      <c r="D14" s="66">
        <v>23</v>
      </c>
      <c r="E14" s="66">
        <v>18</v>
      </c>
      <c r="F14" s="66"/>
      <c r="G14" s="66" t="s">
        <v>155</v>
      </c>
    </row>
    <row r="15" spans="1:9" s="12" customFormat="1" ht="19.899999999999999" customHeight="1" thickBot="1" x14ac:dyDescent="0.3">
      <c r="A15" s="192" t="s">
        <v>808</v>
      </c>
      <c r="B15" s="223">
        <v>0.62</v>
      </c>
      <c r="C15" s="343">
        <v>0.72</v>
      </c>
      <c r="D15" s="345">
        <v>0.8</v>
      </c>
      <c r="E15" s="343">
        <v>0.63</v>
      </c>
      <c r="F15" s="63"/>
      <c r="G15" s="223">
        <v>1.33</v>
      </c>
    </row>
    <row r="16" spans="1:9" ht="19.899999999999999" customHeight="1" x14ac:dyDescent="0.25">
      <c r="A16" s="32" t="s">
        <v>484</v>
      </c>
      <c r="B16" s="347">
        <f>B13/B35*1000000</f>
        <v>0.67179517341367923</v>
      </c>
      <c r="C16" s="66">
        <v>0.91</v>
      </c>
      <c r="D16" s="95">
        <v>0.96</v>
      </c>
      <c r="E16" s="95">
        <v>0.72</v>
      </c>
      <c r="F16" s="66"/>
      <c r="G16" s="66" t="s">
        <v>131</v>
      </c>
    </row>
    <row r="17" spans="1:16" ht="19.899999999999999" customHeight="1" x14ac:dyDescent="0.25">
      <c r="A17" s="245" t="s">
        <v>485</v>
      </c>
      <c r="B17" s="348">
        <f>B14/B36*1000000</f>
        <v>0.59309626751619016</v>
      </c>
      <c r="C17" s="244">
        <v>0.62</v>
      </c>
      <c r="D17" s="244">
        <v>0.72</v>
      </c>
      <c r="E17" s="246">
        <v>0.56000000000000005</v>
      </c>
      <c r="F17" s="66"/>
      <c r="G17" s="246" t="s">
        <v>131</v>
      </c>
      <c r="P17" s="240"/>
    </row>
    <row r="18" spans="1:16" ht="19.899999999999999" customHeight="1" x14ac:dyDescent="0.25">
      <c r="B18" s="66"/>
      <c r="C18" s="66"/>
      <c r="D18" s="66"/>
      <c r="E18" s="66"/>
      <c r="F18" s="66"/>
      <c r="G18" s="66"/>
      <c r="P18" s="240"/>
    </row>
    <row r="19" spans="1:16" s="12" customFormat="1" ht="19.899999999999999" customHeight="1" thickBot="1" x14ac:dyDescent="0.3">
      <c r="A19" s="189" t="s">
        <v>486</v>
      </c>
      <c r="B19" s="223">
        <v>105</v>
      </c>
      <c r="C19" s="343">
        <v>107</v>
      </c>
      <c r="D19" s="343">
        <v>104</v>
      </c>
      <c r="E19" s="343">
        <v>99</v>
      </c>
      <c r="F19" s="63"/>
      <c r="G19" s="223">
        <v>174</v>
      </c>
      <c r="P19" s="241"/>
    </row>
    <row r="20" spans="1:16" ht="19.899999999999999" customHeight="1" x14ac:dyDescent="0.25">
      <c r="A20" s="32" t="s">
        <v>101</v>
      </c>
      <c r="B20" s="66">
        <v>35</v>
      </c>
      <c r="C20" s="66">
        <v>45</v>
      </c>
      <c r="D20" s="66">
        <v>44</v>
      </c>
      <c r="E20" s="66">
        <v>43</v>
      </c>
      <c r="F20" s="66"/>
      <c r="G20" s="66" t="s">
        <v>131</v>
      </c>
    </row>
    <row r="21" spans="1:16" ht="19.899999999999999" customHeight="1" x14ac:dyDescent="0.25">
      <c r="A21" s="32" t="s">
        <v>56</v>
      </c>
      <c r="B21" s="66">
        <v>70</v>
      </c>
      <c r="C21" s="66">
        <v>62</v>
      </c>
      <c r="D21" s="66">
        <v>60</v>
      </c>
      <c r="E21" s="66">
        <v>56</v>
      </c>
      <c r="F21" s="66"/>
      <c r="G21" s="66" t="s">
        <v>131</v>
      </c>
      <c r="O21" s="83"/>
      <c r="P21" s="83"/>
    </row>
    <row r="22" spans="1:16" ht="19.899999999999999" customHeight="1" thickBot="1" x14ac:dyDescent="0.3">
      <c r="A22" s="192" t="s">
        <v>809</v>
      </c>
      <c r="B22" s="223">
        <v>2.16</v>
      </c>
      <c r="C22" s="345">
        <v>2.4</v>
      </c>
      <c r="D22" s="345">
        <f>D19/D34*1000000</f>
        <v>2.1940226553091677</v>
      </c>
      <c r="E22" s="345">
        <f>E19/E34*1000000</f>
        <v>1.8265911991754804</v>
      </c>
      <c r="F22" s="66"/>
      <c r="G22" s="242">
        <f>G19/G34*1000000</f>
        <v>3.3985098510886269</v>
      </c>
      <c r="O22" s="83"/>
      <c r="P22" s="83"/>
    </row>
    <row r="23" spans="1:16" ht="19.899999999999999" customHeight="1" x14ac:dyDescent="0.25">
      <c r="A23" s="32" t="s">
        <v>705</v>
      </c>
      <c r="B23" s="63">
        <v>2.35</v>
      </c>
      <c r="C23" s="66">
        <v>2.91</v>
      </c>
      <c r="D23" s="95">
        <f t="shared" ref="D23:E24" si="1">D20/D35*1000000</f>
        <v>2.826306204712056</v>
      </c>
      <c r="E23" s="95">
        <f t="shared" si="1"/>
        <v>1.9411594834511414</v>
      </c>
      <c r="F23" s="66"/>
      <c r="G23" s="95" t="s">
        <v>131</v>
      </c>
      <c r="O23" s="83"/>
      <c r="P23" s="83"/>
    </row>
    <row r="24" spans="1:16" ht="19.899999999999999" customHeight="1" x14ac:dyDescent="0.25">
      <c r="A24" s="245" t="s">
        <v>706</v>
      </c>
      <c r="B24" s="349">
        <v>2.08</v>
      </c>
      <c r="C24" s="246">
        <v>2.13</v>
      </c>
      <c r="D24" s="244">
        <f t="shared" si="1"/>
        <v>1.8848073002858972</v>
      </c>
      <c r="E24" s="244">
        <f t="shared" si="1"/>
        <v>1.747400168883106</v>
      </c>
      <c r="F24" s="66"/>
      <c r="G24" s="244" t="s">
        <v>131</v>
      </c>
      <c r="O24" s="83"/>
      <c r="P24" s="83"/>
    </row>
    <row r="25" spans="1:16" ht="19.899999999999999" customHeight="1" x14ac:dyDescent="0.25">
      <c r="B25" s="66"/>
      <c r="C25" s="66"/>
      <c r="D25" s="66"/>
      <c r="E25" s="66"/>
      <c r="F25" s="66"/>
      <c r="G25" s="95"/>
      <c r="O25" s="83"/>
      <c r="P25" s="83"/>
    </row>
    <row r="26" spans="1:16" s="12" customFormat="1" ht="19.899999999999999" customHeight="1" thickBot="1" x14ac:dyDescent="0.3">
      <c r="A26" s="342" t="s">
        <v>810</v>
      </c>
      <c r="B26" s="223">
        <v>9</v>
      </c>
      <c r="C26" s="343">
        <v>6</v>
      </c>
      <c r="D26" s="343">
        <v>4</v>
      </c>
      <c r="E26" s="343" t="s">
        <v>131</v>
      </c>
      <c r="F26" s="63"/>
      <c r="G26" s="242"/>
      <c r="O26" s="82"/>
      <c r="P26" s="82"/>
    </row>
    <row r="27" spans="1:16" ht="19.899999999999999" customHeight="1" x14ac:dyDescent="0.25">
      <c r="A27" s="9" t="s">
        <v>237</v>
      </c>
      <c r="B27" s="63">
        <v>19</v>
      </c>
      <c r="C27" s="66">
        <v>32</v>
      </c>
      <c r="D27" s="66">
        <v>23</v>
      </c>
      <c r="E27" s="66">
        <v>30</v>
      </c>
      <c r="F27" s="66"/>
      <c r="G27" s="66">
        <v>77</v>
      </c>
      <c r="O27" s="83"/>
      <c r="P27" s="83"/>
    </row>
    <row r="28" spans="1:16" s="12" customFormat="1" ht="19.899999999999999" customHeight="1" thickBot="1" x14ac:dyDescent="0.3">
      <c r="A28" s="342" t="s">
        <v>811</v>
      </c>
      <c r="B28" s="223">
        <v>31</v>
      </c>
      <c r="C28" s="343">
        <v>44</v>
      </c>
      <c r="D28" s="343">
        <v>29</v>
      </c>
      <c r="E28" s="343">
        <v>48</v>
      </c>
      <c r="F28" s="63"/>
      <c r="G28" s="223">
        <v>58</v>
      </c>
    </row>
    <row r="29" spans="1:16" ht="19.899999999999999" customHeight="1" x14ac:dyDescent="0.25">
      <c r="A29" s="83" t="s">
        <v>42</v>
      </c>
      <c r="B29" s="63">
        <v>581</v>
      </c>
      <c r="C29" s="66">
        <v>475</v>
      </c>
      <c r="D29" s="66">
        <v>436</v>
      </c>
      <c r="E29" s="66">
        <v>263</v>
      </c>
      <c r="F29" s="66"/>
      <c r="G29" s="66">
        <v>245</v>
      </c>
    </row>
    <row r="30" spans="1:16" s="12" customFormat="1" ht="19.899999999999999" customHeight="1" thickBot="1" x14ac:dyDescent="0.3">
      <c r="A30" s="342" t="s">
        <v>375</v>
      </c>
      <c r="B30" s="242">
        <f>B29/B34*1000000</f>
        <v>11.95305318010054</v>
      </c>
      <c r="C30" s="345">
        <f t="shared" ref="C30:G30" si="2">C29/C34*1000000</f>
        <v>10.658744758450068</v>
      </c>
      <c r="D30" s="345">
        <f t="shared" si="2"/>
        <v>9.1980180549499728</v>
      </c>
      <c r="E30" s="345">
        <f t="shared" si="2"/>
        <v>4.8524594483146597</v>
      </c>
      <c r="F30" s="63"/>
      <c r="G30" s="242">
        <f t="shared" si="2"/>
        <v>4.7852581236592728</v>
      </c>
    </row>
    <row r="31" spans="1:16" ht="19.899999999999999" customHeight="1" x14ac:dyDescent="0.25">
      <c r="A31" s="9" t="s">
        <v>156</v>
      </c>
      <c r="B31" s="63">
        <v>131</v>
      </c>
      <c r="C31" s="66">
        <v>93</v>
      </c>
      <c r="D31" s="66">
        <v>109</v>
      </c>
      <c r="E31" s="66">
        <v>95</v>
      </c>
      <c r="F31" s="66"/>
      <c r="G31" s="66">
        <v>86</v>
      </c>
    </row>
    <row r="32" spans="1:16" s="12" customFormat="1" ht="19.899999999999999" customHeight="1" thickBot="1" x14ac:dyDescent="0.3">
      <c r="A32" s="342" t="s">
        <v>43</v>
      </c>
      <c r="B32" s="223">
        <v>100</v>
      </c>
      <c r="C32" s="343">
        <v>98</v>
      </c>
      <c r="D32" s="343">
        <v>98</v>
      </c>
      <c r="E32" s="343">
        <v>89</v>
      </c>
      <c r="F32" s="63"/>
      <c r="G32" s="223" t="s">
        <v>131</v>
      </c>
    </row>
    <row r="33" spans="1:8" ht="19.899999999999999" customHeight="1" x14ac:dyDescent="0.25">
      <c r="A33" s="9" t="s">
        <v>632</v>
      </c>
      <c r="B33" s="63">
        <v>8.3800000000000008</v>
      </c>
      <c r="C33" s="66">
        <v>4.8899999999999997</v>
      </c>
      <c r="D33" s="66">
        <v>4.1100000000000003</v>
      </c>
      <c r="E33" s="66">
        <v>2.91</v>
      </c>
      <c r="F33" s="66"/>
      <c r="G33" s="66" t="s">
        <v>131</v>
      </c>
    </row>
    <row r="34" spans="1:8" s="12" customFormat="1" ht="19.899999999999999" customHeight="1" thickBot="1" x14ac:dyDescent="0.3">
      <c r="A34" s="342" t="s">
        <v>236</v>
      </c>
      <c r="B34" s="247">
        <f>SUM(B35:B36)</f>
        <v>48606828</v>
      </c>
      <c r="C34" s="346">
        <v>44564347</v>
      </c>
      <c r="D34" s="346">
        <v>47401516</v>
      </c>
      <c r="E34" s="346">
        <v>54199319.5</v>
      </c>
      <c r="F34" s="248"/>
      <c r="G34" s="247">
        <v>51198910</v>
      </c>
    </row>
    <row r="35" spans="1:8" ht="19.899999999999999" customHeight="1" x14ac:dyDescent="0.25">
      <c r="A35" s="83" t="s">
        <v>360</v>
      </c>
      <c r="B35" s="248">
        <v>14885489.5</v>
      </c>
      <c r="C35" s="20">
        <v>15446599.5</v>
      </c>
      <c r="D35" s="20">
        <v>15568023</v>
      </c>
      <c r="E35" s="20">
        <v>22151709</v>
      </c>
      <c r="F35" s="20"/>
      <c r="G35" s="20"/>
    </row>
    <row r="36" spans="1:8" s="12" customFormat="1" ht="19.899999999999999" customHeight="1" thickBot="1" x14ac:dyDescent="0.3">
      <c r="A36" s="342" t="s">
        <v>361</v>
      </c>
      <c r="B36" s="247">
        <v>33721338.5</v>
      </c>
      <c r="C36" s="346">
        <v>29117747.5</v>
      </c>
      <c r="D36" s="346">
        <v>31833493</v>
      </c>
      <c r="E36" s="346">
        <v>32047610.5</v>
      </c>
      <c r="F36" s="248"/>
      <c r="G36" s="248"/>
    </row>
    <row r="37" spans="1:8" s="133" customFormat="1" ht="34.15" customHeight="1" x14ac:dyDescent="0.25">
      <c r="A37" s="518" t="s">
        <v>707</v>
      </c>
      <c r="B37" s="518"/>
      <c r="C37" s="518"/>
      <c r="D37" s="518"/>
      <c r="E37" s="518"/>
      <c r="F37" s="249"/>
      <c r="G37" s="249"/>
      <c r="H37" s="249"/>
    </row>
    <row r="38" spans="1:8" s="133" customFormat="1" ht="30" customHeight="1" x14ac:dyDescent="0.25">
      <c r="A38" s="518" t="s">
        <v>807</v>
      </c>
      <c r="B38" s="518"/>
      <c r="C38" s="518"/>
      <c r="D38" s="518"/>
      <c r="E38" s="518"/>
      <c r="F38" s="249"/>
      <c r="G38" s="249"/>
      <c r="H38" s="249"/>
    </row>
    <row r="39" spans="1:8" s="133" customFormat="1" ht="19.5" customHeight="1" x14ac:dyDescent="0.25">
      <c r="A39" s="518" t="s">
        <v>812</v>
      </c>
      <c r="B39" s="518"/>
      <c r="C39" s="518"/>
      <c r="D39" s="518"/>
      <c r="E39" s="518"/>
      <c r="F39" s="249"/>
      <c r="G39" s="249"/>
      <c r="H39" s="249"/>
    </row>
    <row r="40" spans="1:8" s="133" customFormat="1" ht="34.15" customHeight="1" x14ac:dyDescent="0.25">
      <c r="A40" s="518" t="s">
        <v>813</v>
      </c>
      <c r="B40" s="518"/>
      <c r="C40" s="518"/>
      <c r="D40" s="518"/>
      <c r="E40" s="518"/>
      <c r="F40" s="249"/>
      <c r="G40" s="249"/>
      <c r="H40" s="249"/>
    </row>
    <row r="41" spans="1:8" s="133" customFormat="1" ht="124.9" customHeight="1" x14ac:dyDescent="0.25">
      <c r="A41" s="518" t="s">
        <v>814</v>
      </c>
      <c r="B41" s="518"/>
      <c r="C41" s="518"/>
      <c r="D41" s="518"/>
      <c r="E41" s="518"/>
      <c r="F41" s="249"/>
      <c r="G41" s="249"/>
      <c r="H41" s="249"/>
    </row>
    <row r="42" spans="1:8" s="133" customFormat="1" ht="18" customHeight="1" x14ac:dyDescent="0.25">
      <c r="A42" s="518" t="s">
        <v>708</v>
      </c>
      <c r="B42" s="518"/>
      <c r="C42" s="518"/>
      <c r="D42" s="518"/>
      <c r="E42" s="518"/>
      <c r="F42" s="249"/>
      <c r="G42" s="249"/>
      <c r="H42" s="249"/>
    </row>
    <row r="43" spans="1:8" s="133" customFormat="1" ht="31.15" customHeight="1" x14ac:dyDescent="0.25">
      <c r="A43" s="518" t="s">
        <v>709</v>
      </c>
      <c r="B43" s="518"/>
      <c r="C43" s="518"/>
      <c r="D43" s="518"/>
      <c r="E43" s="518"/>
      <c r="F43" s="249"/>
      <c r="G43" s="249"/>
      <c r="H43" s="249"/>
    </row>
  </sheetData>
  <sheetProtection algorithmName="SHA-512" hashValue="ZeL61YP65lnUpdYlbSx5BgqvECpuL2e2rYUh3SWIo7+HWsvxMFB0FinYa48LVmygkU/xW6VSz0RHzUEVqlbYgg==" saltValue="sKOtLzwX1cXA0VlSTqljkA==" spinCount="100000" sheet="1" objects="1" scenarios="1"/>
  <mergeCells count="7">
    <mergeCell ref="A43:E43"/>
    <mergeCell ref="A37:E37"/>
    <mergeCell ref="A41:E41"/>
    <mergeCell ref="A38:E38"/>
    <mergeCell ref="A39:E39"/>
    <mergeCell ref="A40:E40"/>
    <mergeCell ref="A42:E42"/>
  </mergeCells>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autoPageBreaks="0"/>
  </sheetPr>
  <dimension ref="A1:H46"/>
  <sheetViews>
    <sheetView showGridLines="0" zoomScaleNormal="100" workbookViewId="0"/>
  </sheetViews>
  <sheetFormatPr defaultColWidth="8.85546875" defaultRowHeight="19.899999999999999" customHeight="1" x14ac:dyDescent="0.25"/>
  <cols>
    <col min="1" max="1" width="50.7109375" style="9" customWidth="1"/>
    <col min="2" max="6" width="13.7109375" style="9" customWidth="1"/>
    <col min="7" max="8" width="13.7109375" style="9" hidden="1" customWidth="1"/>
    <col min="9" max="16384" width="8.85546875" style="9"/>
  </cols>
  <sheetData>
    <row r="1" spans="1:8" ht="19.899999999999999" customHeight="1" x14ac:dyDescent="0.25">
      <c r="A1" s="128" t="s">
        <v>343</v>
      </c>
      <c r="B1" s="128"/>
      <c r="C1" s="128"/>
      <c r="D1" s="128"/>
      <c r="E1" s="128"/>
      <c r="G1" s="128"/>
      <c r="H1" s="128"/>
    </row>
    <row r="2" spans="1:8" ht="19.899999999999999" customHeight="1" x14ac:dyDescent="0.25">
      <c r="A2" s="14"/>
      <c r="B2" s="14"/>
      <c r="C2" s="14"/>
      <c r="D2" s="14"/>
      <c r="E2" s="14"/>
      <c r="F2" s="14"/>
    </row>
    <row r="3" spans="1:8" ht="19.899999999999999" customHeight="1" x14ac:dyDescent="0.25">
      <c r="A3" s="128" t="s">
        <v>369</v>
      </c>
      <c r="B3" s="179">
        <v>2021</v>
      </c>
      <c r="C3" s="179">
        <v>2020</v>
      </c>
      <c r="D3" s="179">
        <v>2019</v>
      </c>
      <c r="E3" s="179">
        <v>2018</v>
      </c>
      <c r="G3" s="179">
        <v>2015</v>
      </c>
      <c r="H3" s="179">
        <v>2014</v>
      </c>
    </row>
    <row r="4" spans="1:8" ht="19.899999999999999" customHeight="1" x14ac:dyDescent="0.25">
      <c r="A4" s="9" t="s">
        <v>48</v>
      </c>
      <c r="B4" s="12">
        <v>26</v>
      </c>
      <c r="C4" s="9">
        <v>29</v>
      </c>
      <c r="D4" s="9">
        <v>35</v>
      </c>
      <c r="E4" s="134">
        <v>42</v>
      </c>
      <c r="G4" s="9">
        <v>52</v>
      </c>
      <c r="H4" s="9">
        <v>81</v>
      </c>
    </row>
    <row r="5" spans="1:8" ht="19.899999999999999" customHeight="1" x14ac:dyDescent="0.25">
      <c r="A5" s="243" t="s">
        <v>49</v>
      </c>
      <c r="B5" s="350">
        <f>B4/Safety!B34*1000000</f>
        <v>0.5349042731198177</v>
      </c>
      <c r="C5" s="251">
        <f>C4/Safety!C34*1000000</f>
        <v>0.65074441683168838</v>
      </c>
      <c r="D5" s="251">
        <v>0.73838438037715237</v>
      </c>
      <c r="E5" s="251">
        <v>0.77491747843808267</v>
      </c>
      <c r="G5" s="251">
        <v>1.0156466221644171</v>
      </c>
      <c r="H5" s="251">
        <v>1.6377918901519635</v>
      </c>
    </row>
    <row r="6" spans="1:8" s="133" customFormat="1" ht="28.9" customHeight="1" x14ac:dyDescent="0.25">
      <c r="A6" s="519" t="s">
        <v>433</v>
      </c>
      <c r="B6" s="519"/>
      <c r="C6" s="519"/>
      <c r="D6" s="519"/>
      <c r="E6" s="519"/>
      <c r="F6" s="145"/>
      <c r="G6" s="145"/>
      <c r="H6" s="145"/>
    </row>
    <row r="7" spans="1:8" s="133" customFormat="1" ht="19.899999999999999" customHeight="1" x14ac:dyDescent="0.25">
      <c r="A7" s="133" t="s">
        <v>553</v>
      </c>
      <c r="D7" s="250"/>
      <c r="E7" s="145"/>
      <c r="F7" s="145"/>
      <c r="G7" s="145"/>
      <c r="H7" s="145"/>
    </row>
    <row r="8" spans="1:8" ht="19.899999999999999" customHeight="1" x14ac:dyDescent="0.25">
      <c r="D8" s="82"/>
      <c r="E8" s="83"/>
      <c r="F8" s="83"/>
      <c r="G8" s="83"/>
      <c r="H8" s="83"/>
    </row>
    <row r="9" spans="1:8" ht="19.899999999999999" customHeight="1" x14ac:dyDescent="0.25">
      <c r="A9" s="128" t="s">
        <v>239</v>
      </c>
      <c r="B9" s="179">
        <v>2021</v>
      </c>
      <c r="C9" s="179">
        <v>2020</v>
      </c>
      <c r="D9" s="179">
        <v>2019</v>
      </c>
      <c r="E9" s="179">
        <v>2018</v>
      </c>
      <c r="G9" s="179">
        <v>2015</v>
      </c>
      <c r="H9" s="179">
        <v>2014</v>
      </c>
    </row>
    <row r="10" spans="1:8" ht="19.899999999999999" customHeight="1" x14ac:dyDescent="0.25">
      <c r="A10" s="9" t="s">
        <v>3</v>
      </c>
      <c r="B10" s="9">
        <v>0</v>
      </c>
      <c r="C10" s="78">
        <v>0</v>
      </c>
      <c r="D10" s="78">
        <v>0</v>
      </c>
      <c r="E10" s="78">
        <v>0</v>
      </c>
      <c r="G10" s="78">
        <v>0</v>
      </c>
      <c r="H10" s="78">
        <v>0</v>
      </c>
    </row>
    <row r="11" spans="1:8" ht="19.899999999999999" customHeight="1" x14ac:dyDescent="0.25">
      <c r="A11" s="9" t="s">
        <v>1</v>
      </c>
      <c r="B11" s="9">
        <v>0</v>
      </c>
      <c r="C11" s="78">
        <v>0</v>
      </c>
      <c r="D11" s="78">
        <v>1</v>
      </c>
      <c r="E11" s="78">
        <v>0</v>
      </c>
      <c r="G11" s="78">
        <v>0</v>
      </c>
      <c r="H11" s="78">
        <v>0</v>
      </c>
    </row>
    <row r="12" spans="1:8" ht="19.899999999999999" customHeight="1" x14ac:dyDescent="0.25">
      <c r="A12" s="9" t="s">
        <v>4</v>
      </c>
      <c r="B12" s="9">
        <v>0</v>
      </c>
      <c r="C12" s="78">
        <v>0</v>
      </c>
      <c r="D12" s="78">
        <v>0</v>
      </c>
      <c r="E12" s="78">
        <v>0</v>
      </c>
      <c r="G12" s="78">
        <v>0</v>
      </c>
      <c r="H12" s="78">
        <v>0</v>
      </c>
    </row>
    <row r="13" spans="1:8" ht="19.899999999999999" customHeight="1" x14ac:dyDescent="0.25">
      <c r="A13" s="9" t="s">
        <v>2</v>
      </c>
      <c r="B13" s="9">
        <v>1</v>
      </c>
      <c r="C13" s="78">
        <v>3</v>
      </c>
      <c r="D13" s="78">
        <v>3</v>
      </c>
      <c r="E13" s="78">
        <v>3</v>
      </c>
      <c r="G13" s="78">
        <v>1</v>
      </c>
      <c r="H13" s="78">
        <v>4</v>
      </c>
    </row>
    <row r="14" spans="1:8" ht="19.899999999999999" customHeight="1" thickBot="1" x14ac:dyDescent="0.3">
      <c r="A14" s="189" t="s">
        <v>44</v>
      </c>
      <c r="B14" s="189">
        <f>SUM(B10:B13)</f>
        <v>1</v>
      </c>
      <c r="C14" s="189">
        <f>+SUM(C10:C13)</f>
        <v>3</v>
      </c>
      <c r="D14" s="189">
        <f t="shared" ref="D14:H14" si="0">+SUM(D10:D13)</f>
        <v>4</v>
      </c>
      <c r="E14" s="189">
        <f t="shared" si="0"/>
        <v>3</v>
      </c>
      <c r="G14" s="189">
        <f t="shared" si="0"/>
        <v>1</v>
      </c>
      <c r="H14" s="189">
        <f t="shared" si="0"/>
        <v>4</v>
      </c>
    </row>
    <row r="15" spans="1:8" ht="19.899999999999999" customHeight="1" x14ac:dyDescent="0.25">
      <c r="D15" s="82"/>
      <c r="E15" s="83"/>
      <c r="F15" s="83"/>
      <c r="G15" s="83"/>
      <c r="H15" s="83"/>
    </row>
    <row r="16" spans="1:8" ht="19.899999999999999" customHeight="1" x14ac:dyDescent="0.25">
      <c r="A16" s="128" t="s">
        <v>240</v>
      </c>
      <c r="B16" s="179">
        <v>2021</v>
      </c>
      <c r="C16" s="179">
        <v>2020</v>
      </c>
      <c r="D16" s="179">
        <v>2019</v>
      </c>
      <c r="E16" s="179">
        <v>2018</v>
      </c>
      <c r="G16" s="179">
        <v>2015</v>
      </c>
      <c r="H16" s="179">
        <v>2014</v>
      </c>
    </row>
    <row r="17" spans="1:8" ht="19.899999999999999" customHeight="1" x14ac:dyDescent="0.25">
      <c r="A17" s="9" t="s">
        <v>3</v>
      </c>
      <c r="B17" s="9">
        <v>0</v>
      </c>
      <c r="C17" s="9">
        <v>0</v>
      </c>
      <c r="D17" s="9">
        <v>0</v>
      </c>
      <c r="E17" s="9">
        <v>0</v>
      </c>
      <c r="G17" s="9">
        <v>0</v>
      </c>
      <c r="H17" s="9">
        <v>0</v>
      </c>
    </row>
    <row r="18" spans="1:8" ht="19.899999999999999" customHeight="1" x14ac:dyDescent="0.25">
      <c r="A18" s="9" t="s">
        <v>1</v>
      </c>
      <c r="B18" s="9">
        <v>0</v>
      </c>
      <c r="C18" s="9">
        <v>0</v>
      </c>
      <c r="D18" s="78">
        <v>0</v>
      </c>
      <c r="E18" s="78">
        <v>9</v>
      </c>
      <c r="G18" s="78">
        <v>2</v>
      </c>
      <c r="H18" s="78">
        <v>5</v>
      </c>
    </row>
    <row r="19" spans="1:8" ht="19.899999999999999" customHeight="1" x14ac:dyDescent="0.25">
      <c r="A19" s="9" t="s">
        <v>4</v>
      </c>
      <c r="B19" s="9">
        <v>0</v>
      </c>
      <c r="C19" s="9">
        <v>0</v>
      </c>
      <c r="D19" s="78">
        <v>0</v>
      </c>
      <c r="E19" s="78">
        <v>0</v>
      </c>
      <c r="G19" s="78">
        <v>0</v>
      </c>
      <c r="H19" s="78">
        <v>0</v>
      </c>
    </row>
    <row r="20" spans="1:8" ht="19.899999999999999" customHeight="1" x14ac:dyDescent="0.25">
      <c r="A20" s="9" t="s">
        <v>2</v>
      </c>
      <c r="B20" s="9">
        <v>5</v>
      </c>
      <c r="C20" s="9">
        <v>3</v>
      </c>
      <c r="D20" s="78">
        <v>6</v>
      </c>
      <c r="E20" s="78">
        <v>4</v>
      </c>
      <c r="G20" s="78">
        <v>4</v>
      </c>
      <c r="H20" s="78">
        <v>8</v>
      </c>
    </row>
    <row r="21" spans="1:8" ht="19.899999999999999" customHeight="1" thickBot="1" x14ac:dyDescent="0.3">
      <c r="A21" s="189" t="s">
        <v>44</v>
      </c>
      <c r="B21" s="189">
        <f>SUM(B17:B20)</f>
        <v>5</v>
      </c>
      <c r="C21" s="189">
        <f>SUM(C17:C20)</f>
        <v>3</v>
      </c>
      <c r="D21" s="189">
        <f t="shared" ref="D21:H21" si="1">SUM(D17:D20)</f>
        <v>6</v>
      </c>
      <c r="E21" s="189">
        <f t="shared" si="1"/>
        <v>13</v>
      </c>
      <c r="G21" s="189">
        <f t="shared" si="1"/>
        <v>6</v>
      </c>
      <c r="H21" s="189">
        <f t="shared" si="1"/>
        <v>13</v>
      </c>
    </row>
    <row r="22" spans="1:8" ht="19.899999999999999" customHeight="1" x14ac:dyDescent="0.25">
      <c r="D22" s="82"/>
      <c r="E22" s="83"/>
      <c r="F22" s="83"/>
      <c r="G22" s="83"/>
      <c r="H22" s="83"/>
    </row>
    <row r="23" spans="1:8" ht="19.899999999999999" customHeight="1" x14ac:dyDescent="0.25">
      <c r="A23" s="128" t="s">
        <v>40</v>
      </c>
      <c r="B23" s="179">
        <v>2021</v>
      </c>
      <c r="C23" s="179">
        <v>2020</v>
      </c>
      <c r="D23" s="179">
        <v>2019</v>
      </c>
      <c r="E23" s="179">
        <v>2018</v>
      </c>
      <c r="G23" s="179">
        <v>2015</v>
      </c>
      <c r="H23" s="179">
        <v>2014</v>
      </c>
    </row>
    <row r="24" spans="1:8" ht="19.899999999999999" customHeight="1" x14ac:dyDescent="0.25">
      <c r="A24" s="9" t="s">
        <v>3</v>
      </c>
      <c r="B24" s="9">
        <v>0</v>
      </c>
      <c r="C24" s="9">
        <v>0</v>
      </c>
      <c r="D24" s="9">
        <v>0</v>
      </c>
      <c r="E24" s="9">
        <v>0</v>
      </c>
      <c r="G24" s="9">
        <v>0</v>
      </c>
      <c r="H24" s="9">
        <v>0</v>
      </c>
    </row>
    <row r="25" spans="1:8" ht="19.899999999999999" customHeight="1" x14ac:dyDescent="0.25">
      <c r="A25" s="9" t="s">
        <v>1</v>
      </c>
      <c r="B25" s="9">
        <v>0</v>
      </c>
      <c r="C25" s="9">
        <v>0</v>
      </c>
      <c r="D25" s="78">
        <v>0</v>
      </c>
      <c r="E25" s="78">
        <v>2</v>
      </c>
      <c r="G25" s="78">
        <v>0</v>
      </c>
      <c r="H25" s="78">
        <v>1</v>
      </c>
    </row>
    <row r="26" spans="1:8" ht="19.899999999999999" customHeight="1" x14ac:dyDescent="0.25">
      <c r="A26" s="9" t="s">
        <v>4</v>
      </c>
      <c r="B26" s="9">
        <v>0</v>
      </c>
      <c r="C26" s="9">
        <v>0</v>
      </c>
      <c r="D26" s="78">
        <v>0</v>
      </c>
      <c r="E26" s="78">
        <v>0</v>
      </c>
      <c r="G26" s="78">
        <v>0</v>
      </c>
      <c r="H26" s="78">
        <v>0</v>
      </c>
    </row>
    <row r="27" spans="1:8" ht="19.899999999999999" customHeight="1" x14ac:dyDescent="0.25">
      <c r="A27" s="9" t="s">
        <v>2</v>
      </c>
      <c r="B27" s="9">
        <v>12</v>
      </c>
      <c r="C27" s="9">
        <v>10</v>
      </c>
      <c r="D27" s="78">
        <v>5</v>
      </c>
      <c r="E27" s="78">
        <v>8</v>
      </c>
      <c r="G27" s="78">
        <v>9</v>
      </c>
      <c r="H27" s="78">
        <v>14</v>
      </c>
    </row>
    <row r="28" spans="1:8" ht="19.899999999999999" customHeight="1" thickBot="1" x14ac:dyDescent="0.3">
      <c r="A28" s="189" t="s">
        <v>44</v>
      </c>
      <c r="B28" s="189">
        <f>SUM(B24:B27)</f>
        <v>12</v>
      </c>
      <c r="C28" s="189">
        <f>SUM(C24:C27)</f>
        <v>10</v>
      </c>
      <c r="D28" s="189">
        <f t="shared" ref="D28:H28" si="2">SUM(D24:D27)</f>
        <v>5</v>
      </c>
      <c r="E28" s="189">
        <f t="shared" si="2"/>
        <v>10</v>
      </c>
      <c r="G28" s="189">
        <f t="shared" si="2"/>
        <v>9</v>
      </c>
      <c r="H28" s="189">
        <f t="shared" si="2"/>
        <v>15</v>
      </c>
    </row>
    <row r="29" spans="1:8" ht="19.899999999999999" customHeight="1" x14ac:dyDescent="0.25">
      <c r="D29" s="82"/>
      <c r="E29" s="83"/>
      <c r="F29" s="83"/>
      <c r="G29" s="83"/>
      <c r="H29" s="83"/>
    </row>
    <row r="30" spans="1:8" ht="19.899999999999999" customHeight="1" x14ac:dyDescent="0.25">
      <c r="A30" s="128" t="s">
        <v>241</v>
      </c>
      <c r="B30" s="179">
        <v>2021</v>
      </c>
      <c r="C30" s="179">
        <v>2020</v>
      </c>
      <c r="D30" s="179">
        <v>2019</v>
      </c>
      <c r="E30" s="179">
        <v>2018</v>
      </c>
      <c r="G30" s="179">
        <v>2015</v>
      </c>
      <c r="H30" s="179">
        <v>2014</v>
      </c>
    </row>
    <row r="31" spans="1:8" ht="19.899999999999999" customHeight="1" x14ac:dyDescent="0.25">
      <c r="A31" s="9" t="s">
        <v>3</v>
      </c>
      <c r="B31" s="9">
        <v>0</v>
      </c>
      <c r="C31" s="9">
        <v>0</v>
      </c>
      <c r="D31" s="9">
        <v>0</v>
      </c>
      <c r="E31" s="9">
        <v>0</v>
      </c>
      <c r="G31" s="9">
        <v>0</v>
      </c>
      <c r="H31" s="9">
        <v>0</v>
      </c>
    </row>
    <row r="32" spans="1:8" ht="19.899999999999999" customHeight="1" x14ac:dyDescent="0.25">
      <c r="A32" s="9" t="s">
        <v>1</v>
      </c>
      <c r="B32" s="9">
        <v>0</v>
      </c>
      <c r="C32" s="9">
        <v>0</v>
      </c>
      <c r="D32" s="78">
        <v>0</v>
      </c>
      <c r="E32" s="78">
        <v>1</v>
      </c>
      <c r="G32" s="78">
        <v>0</v>
      </c>
      <c r="H32" s="78">
        <v>1</v>
      </c>
    </row>
    <row r="33" spans="1:8" ht="19.899999999999999" customHeight="1" x14ac:dyDescent="0.25">
      <c r="A33" s="9" t="s">
        <v>4</v>
      </c>
      <c r="B33" s="9">
        <v>0</v>
      </c>
      <c r="C33" s="9">
        <v>0</v>
      </c>
      <c r="D33" s="78">
        <v>0</v>
      </c>
      <c r="E33" s="78">
        <v>0</v>
      </c>
      <c r="G33" s="78">
        <v>0</v>
      </c>
      <c r="H33" s="78">
        <v>0</v>
      </c>
    </row>
    <row r="34" spans="1:8" ht="19.899999999999999" customHeight="1" x14ac:dyDescent="0.25">
      <c r="A34" s="9" t="s">
        <v>2</v>
      </c>
      <c r="B34" s="9">
        <v>8</v>
      </c>
      <c r="C34" s="9">
        <v>13</v>
      </c>
      <c r="D34" s="78">
        <v>20</v>
      </c>
      <c r="E34" s="78">
        <v>16</v>
      </c>
      <c r="G34" s="78">
        <v>36</v>
      </c>
      <c r="H34" s="78">
        <v>49</v>
      </c>
    </row>
    <row r="35" spans="1:8" ht="19.899999999999999" customHeight="1" thickBot="1" x14ac:dyDescent="0.3">
      <c r="A35" s="189" t="s">
        <v>44</v>
      </c>
      <c r="B35" s="189">
        <f>SUM(B31:B34)</f>
        <v>8</v>
      </c>
      <c r="C35" s="189">
        <f>SUM(C31:C34)</f>
        <v>13</v>
      </c>
      <c r="D35" s="189">
        <f t="shared" ref="D35:H35" si="3">SUM(D31:D34)</f>
        <v>20</v>
      </c>
      <c r="E35" s="189">
        <f t="shared" si="3"/>
        <v>17</v>
      </c>
      <c r="G35" s="189">
        <f t="shared" si="3"/>
        <v>36</v>
      </c>
      <c r="H35" s="189">
        <f t="shared" si="3"/>
        <v>50</v>
      </c>
    </row>
    <row r="37" spans="1:8" ht="19.899999999999999" customHeight="1" x14ac:dyDescent="0.25">
      <c r="B37" s="12"/>
      <c r="C37" s="12"/>
    </row>
    <row r="38" spans="1:8" ht="24" x14ac:dyDescent="0.25">
      <c r="A38" s="128" t="s">
        <v>39</v>
      </c>
      <c r="B38" s="179">
        <v>2021</v>
      </c>
      <c r="C38" s="179">
        <v>2020</v>
      </c>
      <c r="D38" s="179">
        <v>2019</v>
      </c>
      <c r="E38" s="179">
        <v>2018</v>
      </c>
      <c r="G38" s="179">
        <v>2015</v>
      </c>
      <c r="H38" s="179">
        <v>2014</v>
      </c>
    </row>
    <row r="39" spans="1:8" ht="19.899999999999999" customHeight="1" x14ac:dyDescent="0.25">
      <c r="A39" s="11" t="s">
        <v>239</v>
      </c>
      <c r="B39" s="351">
        <f>B14/B43*1000</f>
        <v>0.22172949002217296</v>
      </c>
      <c r="C39" s="94">
        <f>C14/C43*1000</f>
        <v>0.74497144276136085</v>
      </c>
      <c r="D39" s="35">
        <v>0.75</v>
      </c>
      <c r="E39" s="35">
        <v>0.65</v>
      </c>
      <c r="G39" s="35">
        <v>0.17</v>
      </c>
      <c r="H39" s="35">
        <v>0.76</v>
      </c>
    </row>
    <row r="40" spans="1:8" ht="19.899999999999999" customHeight="1" x14ac:dyDescent="0.25">
      <c r="A40" s="11" t="s">
        <v>240</v>
      </c>
      <c r="B40" s="351">
        <f>B21/B43*1000</f>
        <v>1.1086474501108647</v>
      </c>
      <c r="C40" s="94">
        <f>C21/C43*1000</f>
        <v>0.74497144276136085</v>
      </c>
      <c r="D40" s="35">
        <v>1.51</v>
      </c>
      <c r="E40" s="35">
        <v>0.86</v>
      </c>
      <c r="G40" s="35">
        <v>0.68</v>
      </c>
      <c r="H40" s="35">
        <v>1.52</v>
      </c>
    </row>
    <row r="41" spans="1:8" ht="19.899999999999999" customHeight="1" x14ac:dyDescent="0.25">
      <c r="A41" s="11" t="s">
        <v>40</v>
      </c>
      <c r="B41" s="351">
        <f>B28/B43*1000</f>
        <v>2.6607538802660753</v>
      </c>
      <c r="C41" s="94">
        <f>C28/C43*1000</f>
        <v>2.4832381425378696</v>
      </c>
      <c r="D41" s="35">
        <v>1.26</v>
      </c>
      <c r="E41" s="35">
        <v>1.72</v>
      </c>
      <c r="G41" s="35">
        <v>1.54</v>
      </c>
      <c r="H41" s="35">
        <v>2.67</v>
      </c>
    </row>
    <row r="42" spans="1:8" ht="19.899999999999999" customHeight="1" x14ac:dyDescent="0.25">
      <c r="A42" s="11" t="s">
        <v>631</v>
      </c>
      <c r="B42" s="351">
        <f>B35/B43*1000</f>
        <v>1.7738359201773837</v>
      </c>
      <c r="C42" s="94">
        <f>C35/C43*1000</f>
        <v>3.2282095852992301</v>
      </c>
      <c r="D42" s="35">
        <v>5.0199999999999996</v>
      </c>
      <c r="E42" s="35">
        <v>3.23</v>
      </c>
      <c r="G42" s="35">
        <v>6.16</v>
      </c>
      <c r="H42" s="35">
        <v>9.15</v>
      </c>
    </row>
    <row r="43" spans="1:8" ht="19.899999999999999" customHeight="1" thickBot="1" x14ac:dyDescent="0.3">
      <c r="A43" s="151" t="s">
        <v>41</v>
      </c>
      <c r="B43" s="327">
        <v>4510</v>
      </c>
      <c r="C43" s="253">
        <v>4027</v>
      </c>
      <c r="D43" s="253">
        <v>3984</v>
      </c>
      <c r="E43" s="253">
        <v>4643</v>
      </c>
      <c r="G43" s="253">
        <v>5837</v>
      </c>
      <c r="H43" s="253">
        <v>5246</v>
      </c>
    </row>
    <row r="44" spans="1:8" s="133" customFormat="1" ht="19.899999999999999" customHeight="1" x14ac:dyDescent="0.25">
      <c r="A44" s="133" t="s">
        <v>45</v>
      </c>
    </row>
    <row r="45" spans="1:8" s="133" customFormat="1" ht="19.899999999999999" customHeight="1" x14ac:dyDescent="0.25">
      <c r="A45" s="133" t="s">
        <v>46</v>
      </c>
    </row>
    <row r="46" spans="1:8" s="133" customFormat="1" ht="19.899999999999999" customHeight="1" x14ac:dyDescent="0.25">
      <c r="A46" s="133" t="s">
        <v>47</v>
      </c>
    </row>
  </sheetData>
  <sheetProtection algorithmName="SHA-512" hashValue="YPt1zK2wVWIJU6g8stomSGxQLARkpTK9OH4k91xeiIa0kWxCCGTNSBR4BNSBQDM8kF5VNUfOGwJGFFUXTKHPzw==" saltValue="FjKhmkUvBWuBHPidll/mBg==" spinCount="100000" sheet="1" objects="1" scenarios="1"/>
  <mergeCells count="1">
    <mergeCell ref="A6:E6"/>
  </mergeCells>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autoPageBreaks="0"/>
  </sheetPr>
  <dimension ref="A1:P86"/>
  <sheetViews>
    <sheetView showGridLines="0" workbookViewId="0">
      <selection activeCell="H28" sqref="H28"/>
    </sheetView>
  </sheetViews>
  <sheetFormatPr defaultColWidth="8.85546875" defaultRowHeight="19.899999999999999" customHeight="1" x14ac:dyDescent="0.25"/>
  <cols>
    <col min="1" max="1" width="50.7109375" style="9" customWidth="1"/>
    <col min="2" max="17" width="13.7109375" style="9" customWidth="1"/>
    <col min="18" max="16384" width="8.85546875" style="9"/>
  </cols>
  <sheetData>
    <row r="1" spans="1:16" ht="19.899999999999999" customHeight="1" x14ac:dyDescent="0.25">
      <c r="A1" s="128" t="s">
        <v>74</v>
      </c>
      <c r="B1" s="128"/>
      <c r="C1" s="128"/>
      <c r="D1" s="128"/>
      <c r="E1" s="128"/>
      <c r="F1" s="128"/>
      <c r="G1" s="128"/>
      <c r="H1" s="128"/>
      <c r="I1" s="128"/>
      <c r="J1" s="128"/>
      <c r="L1" s="31"/>
      <c r="M1" s="31"/>
      <c r="N1" s="31"/>
      <c r="O1" s="31"/>
      <c r="P1" s="31"/>
    </row>
    <row r="2" spans="1:16" s="31" customFormat="1" ht="19.899999999999999" customHeight="1" x14ac:dyDescent="0.25">
      <c r="A2" s="18"/>
    </row>
    <row r="3" spans="1:16" ht="19.899999999999999" customHeight="1" x14ac:dyDescent="0.25">
      <c r="A3" s="128" t="s">
        <v>413</v>
      </c>
      <c r="B3" s="128"/>
      <c r="C3" s="128"/>
      <c r="D3" s="128"/>
      <c r="E3" s="128"/>
      <c r="F3" s="128"/>
      <c r="G3" s="128"/>
      <c r="H3" s="128"/>
      <c r="I3" s="128"/>
      <c r="J3" s="128"/>
      <c r="L3" s="31"/>
      <c r="M3" s="31"/>
      <c r="N3" s="31"/>
      <c r="O3" s="31"/>
      <c r="P3" s="31"/>
    </row>
    <row r="4" spans="1:16" ht="19.899999999999999" customHeight="1" x14ac:dyDescent="0.25">
      <c r="A4" s="128" t="s">
        <v>533</v>
      </c>
      <c r="B4" s="128"/>
      <c r="C4" s="128"/>
      <c r="D4" s="128"/>
      <c r="E4" s="128"/>
      <c r="F4" s="128"/>
      <c r="G4" s="128"/>
      <c r="H4" s="128"/>
      <c r="I4" s="128"/>
      <c r="J4" s="128"/>
      <c r="L4" s="31"/>
      <c r="M4" s="31"/>
      <c r="N4" s="31"/>
      <c r="O4" s="31"/>
      <c r="P4" s="31"/>
    </row>
    <row r="5" spans="1:16" ht="60" x14ac:dyDescent="0.25">
      <c r="A5" s="128" t="s">
        <v>547</v>
      </c>
      <c r="B5" s="179" t="s">
        <v>55</v>
      </c>
      <c r="C5" s="179" t="s">
        <v>623</v>
      </c>
      <c r="D5" s="179" t="s">
        <v>56</v>
      </c>
      <c r="E5" s="179" t="s">
        <v>624</v>
      </c>
      <c r="F5" s="179" t="s">
        <v>57</v>
      </c>
      <c r="G5" s="179" t="s">
        <v>534</v>
      </c>
      <c r="H5" s="179" t="s">
        <v>545</v>
      </c>
      <c r="I5" s="179" t="s">
        <v>625</v>
      </c>
      <c r="J5" s="179" t="s">
        <v>466</v>
      </c>
      <c r="L5" s="31"/>
      <c r="M5" s="31"/>
      <c r="N5" s="31"/>
      <c r="O5" s="31"/>
      <c r="P5" s="31"/>
    </row>
    <row r="6" spans="1:16" ht="19.899999999999999" customHeight="1" x14ac:dyDescent="0.25">
      <c r="A6" s="11" t="s">
        <v>3</v>
      </c>
      <c r="B6" s="111">
        <v>3440</v>
      </c>
      <c r="C6" s="111">
        <v>1773</v>
      </c>
      <c r="D6" s="111">
        <v>1667</v>
      </c>
      <c r="E6" s="157">
        <f t="shared" ref="E6:E12" si="0">SUM(F6,G6)</f>
        <v>559</v>
      </c>
      <c r="F6" s="111">
        <v>430</v>
      </c>
      <c r="G6" s="111">
        <v>129</v>
      </c>
      <c r="H6" s="111">
        <v>1361</v>
      </c>
      <c r="I6" s="254">
        <v>0.77</v>
      </c>
      <c r="J6" s="254">
        <f t="shared" ref="J6:J10" si="1">D6/B6</f>
        <v>0.48459302325581394</v>
      </c>
      <c r="O6" s="75"/>
    </row>
    <row r="7" spans="1:16" ht="19.899999999999999" customHeight="1" x14ac:dyDescent="0.25">
      <c r="A7" s="11" t="s">
        <v>2</v>
      </c>
      <c r="B7" s="111">
        <f>+C7+D7</f>
        <v>4510</v>
      </c>
      <c r="C7" s="111">
        <v>2317</v>
      </c>
      <c r="D7" s="111">
        <v>2193</v>
      </c>
      <c r="E7" s="111">
        <f t="shared" si="0"/>
        <v>2977</v>
      </c>
      <c r="F7" s="111">
        <v>1562</v>
      </c>
      <c r="G7" s="111">
        <v>1415</v>
      </c>
      <c r="H7" s="111">
        <v>1981</v>
      </c>
      <c r="I7" s="254">
        <v>0.86</v>
      </c>
      <c r="J7" s="254">
        <f t="shared" si="1"/>
        <v>0.48625277161862529</v>
      </c>
      <c r="O7" s="75"/>
    </row>
    <row r="8" spans="1:16" ht="19.899999999999999" customHeight="1" x14ac:dyDescent="0.25">
      <c r="A8" s="11" t="s">
        <v>34</v>
      </c>
      <c r="B8" s="111">
        <f>+C8+D8</f>
        <v>2623</v>
      </c>
      <c r="C8" s="111">
        <v>415</v>
      </c>
      <c r="D8" s="111">
        <v>2208</v>
      </c>
      <c r="E8" s="111">
        <f t="shared" si="0"/>
        <v>789</v>
      </c>
      <c r="F8" s="111">
        <v>79</v>
      </c>
      <c r="G8" s="111">
        <v>710</v>
      </c>
      <c r="H8" s="111">
        <v>413</v>
      </c>
      <c r="I8" s="254">
        <v>1</v>
      </c>
      <c r="J8" s="254">
        <f t="shared" si="1"/>
        <v>0.84178421654593971</v>
      </c>
      <c r="O8" s="75"/>
    </row>
    <row r="9" spans="1:16" ht="19.899999999999999" customHeight="1" x14ac:dyDescent="0.25">
      <c r="A9" s="11" t="s">
        <v>83</v>
      </c>
      <c r="B9" s="111">
        <f>+C9+D9</f>
        <v>4280</v>
      </c>
      <c r="C9" s="111">
        <v>224</v>
      </c>
      <c r="D9" s="111">
        <v>4056</v>
      </c>
      <c r="E9" s="111">
        <f t="shared" si="0"/>
        <v>0</v>
      </c>
      <c r="F9" s="111">
        <v>0</v>
      </c>
      <c r="G9" s="111">
        <v>0</v>
      </c>
      <c r="H9" s="111">
        <v>212</v>
      </c>
      <c r="I9" s="254">
        <v>0.95</v>
      </c>
      <c r="J9" s="254">
        <f t="shared" si="1"/>
        <v>0.9476635514018692</v>
      </c>
      <c r="O9" s="75"/>
    </row>
    <row r="10" spans="1:16" ht="19.899999999999999" customHeight="1" x14ac:dyDescent="0.25">
      <c r="A10" s="11" t="s">
        <v>1</v>
      </c>
      <c r="B10" s="111">
        <f>+C10+D10</f>
        <v>7138</v>
      </c>
      <c r="C10" s="111">
        <v>1109</v>
      </c>
      <c r="D10" s="111">
        <v>6029</v>
      </c>
      <c r="E10" s="111">
        <f t="shared" si="0"/>
        <v>5005</v>
      </c>
      <c r="F10" s="111">
        <v>536</v>
      </c>
      <c r="G10" s="111">
        <v>4469</v>
      </c>
      <c r="H10" s="111">
        <v>1101</v>
      </c>
      <c r="I10" s="254">
        <v>0.99</v>
      </c>
      <c r="J10" s="254">
        <f t="shared" si="1"/>
        <v>0.84463435135892406</v>
      </c>
      <c r="O10" s="75"/>
    </row>
    <row r="11" spans="1:16" ht="19.899999999999999" customHeight="1" x14ac:dyDescent="0.25">
      <c r="A11" s="11" t="s">
        <v>59</v>
      </c>
      <c r="B11" s="111">
        <f>+C11+D11</f>
        <v>119</v>
      </c>
      <c r="C11" s="111">
        <v>119</v>
      </c>
      <c r="D11" s="111">
        <v>0</v>
      </c>
      <c r="E11" s="111">
        <f t="shared" si="0"/>
        <v>0</v>
      </c>
      <c r="F11" s="111">
        <v>0</v>
      </c>
      <c r="G11" s="111">
        <v>0</v>
      </c>
      <c r="H11" s="111">
        <v>86</v>
      </c>
      <c r="I11" s="254">
        <v>0.72</v>
      </c>
      <c r="J11" s="254">
        <v>7.0000000000000007E-2</v>
      </c>
    </row>
    <row r="12" spans="1:16" ht="19.899999999999999" customHeight="1" thickBot="1" x14ac:dyDescent="0.3">
      <c r="A12" s="201" t="s">
        <v>60</v>
      </c>
      <c r="B12" s="255">
        <f>SUM(B6:B11)</f>
        <v>22110</v>
      </c>
      <c r="C12" s="255">
        <f>SUM(C6:C11)</f>
        <v>5957</v>
      </c>
      <c r="D12" s="255">
        <f>SUM(D6:D11)</f>
        <v>16153</v>
      </c>
      <c r="E12" s="255">
        <f t="shared" si="0"/>
        <v>9330</v>
      </c>
      <c r="F12" s="255">
        <f>SUM(F6:F11)</f>
        <v>2607</v>
      </c>
      <c r="G12" s="255">
        <f>SUM(G6:G11)</f>
        <v>6723</v>
      </c>
      <c r="H12" s="255">
        <f>SUM(H6:H11)</f>
        <v>5154</v>
      </c>
      <c r="I12" s="256">
        <v>0.87</v>
      </c>
      <c r="J12" s="256">
        <v>0.69</v>
      </c>
    </row>
    <row r="13" spans="1:16" s="133" customFormat="1" ht="19.899999999999999" customHeight="1" x14ac:dyDescent="0.25">
      <c r="A13" s="257" t="s">
        <v>626</v>
      </c>
      <c r="B13" s="432"/>
      <c r="C13" s="432"/>
      <c r="L13" s="131"/>
      <c r="M13" s="131"/>
      <c r="N13" s="131"/>
      <c r="O13" s="131"/>
      <c r="P13" s="131"/>
    </row>
    <row r="14" spans="1:16" s="133" customFormat="1" ht="19.899999999999999" customHeight="1" x14ac:dyDescent="0.25">
      <c r="A14" s="257" t="s">
        <v>627</v>
      </c>
      <c r="C14" s="432"/>
      <c r="L14" s="131"/>
      <c r="M14" s="131"/>
      <c r="N14" s="131"/>
      <c r="O14" s="131"/>
      <c r="P14" s="131"/>
    </row>
    <row r="15" spans="1:16" s="133" customFormat="1" ht="19.899999999999999" customHeight="1" x14ac:dyDescent="0.25">
      <c r="A15" s="257" t="s">
        <v>628</v>
      </c>
      <c r="C15" s="432"/>
    </row>
    <row r="16" spans="1:16" ht="19.899999999999999" customHeight="1" x14ac:dyDescent="0.25">
      <c r="A16" s="68"/>
    </row>
    <row r="17" spans="1:16" ht="19.899999999999999" customHeight="1" x14ac:dyDescent="0.25">
      <c r="B17" s="67"/>
      <c r="C17" s="67"/>
      <c r="D17" s="67"/>
      <c r="E17" s="67"/>
      <c r="F17" s="67"/>
      <c r="G17" s="31"/>
      <c r="H17" s="31"/>
      <c r="I17" s="31"/>
      <c r="J17" s="31"/>
    </row>
    <row r="18" spans="1:16" ht="36" x14ac:dyDescent="0.25">
      <c r="A18" s="128" t="s">
        <v>228</v>
      </c>
      <c r="B18" s="258" t="s">
        <v>117</v>
      </c>
      <c r="C18" s="258" t="s">
        <v>118</v>
      </c>
      <c r="D18" s="258" t="s">
        <v>119</v>
      </c>
      <c r="E18" s="258" t="s">
        <v>120</v>
      </c>
      <c r="F18" s="258" t="s">
        <v>74</v>
      </c>
      <c r="L18" s="31"/>
      <c r="M18" s="31"/>
      <c r="N18" s="31"/>
      <c r="O18" s="31"/>
      <c r="P18" s="31"/>
    </row>
    <row r="19" spans="1:16" ht="19.899999999999999" customHeight="1" x14ac:dyDescent="0.25">
      <c r="A19" s="12" t="s">
        <v>2</v>
      </c>
      <c r="B19" s="20">
        <f>+B20+B21</f>
        <v>2390</v>
      </c>
      <c r="C19" s="20">
        <f>+C20+C21</f>
        <v>46</v>
      </c>
      <c r="D19" s="20">
        <f>+D20+D21</f>
        <v>2436</v>
      </c>
      <c r="E19" s="20">
        <f>+E20+E21</f>
        <v>2193</v>
      </c>
      <c r="F19" s="20">
        <f>+F20+F21</f>
        <v>4629</v>
      </c>
    </row>
    <row r="20" spans="1:16" ht="19.899999999999999" customHeight="1" x14ac:dyDescent="0.25">
      <c r="A20" s="32" t="s">
        <v>59</v>
      </c>
      <c r="B20" s="20">
        <v>118</v>
      </c>
      <c r="C20" s="20">
        <v>1</v>
      </c>
      <c r="D20" s="20">
        <f>+B20+C20</f>
        <v>119</v>
      </c>
      <c r="E20" s="20"/>
      <c r="F20" s="20">
        <f t="shared" ref="F20:F33" si="2">+D20+E20</f>
        <v>119</v>
      </c>
    </row>
    <row r="21" spans="1:16" ht="19.899999999999999" customHeight="1" x14ac:dyDescent="0.25">
      <c r="A21" s="32" t="s">
        <v>24</v>
      </c>
      <c r="B21" s="20">
        <v>2272</v>
      </c>
      <c r="C21" s="20">
        <v>45</v>
      </c>
      <c r="D21" s="20">
        <f>+B21+C21</f>
        <v>2317</v>
      </c>
      <c r="E21" s="20">
        <v>2193</v>
      </c>
      <c r="F21" s="20">
        <f t="shared" si="2"/>
        <v>4510</v>
      </c>
    </row>
    <row r="22" spans="1:16" ht="19.899999999999999" customHeight="1" x14ac:dyDescent="0.25">
      <c r="A22" s="12" t="s">
        <v>1</v>
      </c>
      <c r="B22" s="20">
        <f>+B23+B24</f>
        <v>1109</v>
      </c>
      <c r="C22" s="20">
        <f>+C23+C24</f>
        <v>0</v>
      </c>
      <c r="D22" s="20">
        <f>+D23+D24</f>
        <v>1109</v>
      </c>
      <c r="E22" s="20">
        <f>SUM(E23:E24)</f>
        <v>6029</v>
      </c>
      <c r="F22" s="20">
        <f t="shared" si="2"/>
        <v>7138</v>
      </c>
    </row>
    <row r="23" spans="1:16" ht="19.899999999999999" customHeight="1" x14ac:dyDescent="0.25">
      <c r="A23" s="32" t="s">
        <v>26</v>
      </c>
      <c r="B23" s="20">
        <v>423</v>
      </c>
      <c r="C23" s="20">
        <v>0</v>
      </c>
      <c r="D23" s="20">
        <f>+B23+C23</f>
        <v>423</v>
      </c>
      <c r="E23" s="20">
        <v>2010</v>
      </c>
      <c r="F23" s="20">
        <f t="shared" si="2"/>
        <v>2433</v>
      </c>
    </row>
    <row r="24" spans="1:16" ht="19.899999999999999" customHeight="1" x14ac:dyDescent="0.25">
      <c r="A24" s="32" t="s">
        <v>25</v>
      </c>
      <c r="B24" s="20">
        <v>686</v>
      </c>
      <c r="C24" s="20">
        <v>0</v>
      </c>
      <c r="D24" s="20">
        <f>+B24+C24</f>
        <v>686</v>
      </c>
      <c r="E24" s="20">
        <v>4019</v>
      </c>
      <c r="F24" s="20">
        <f t="shared" si="2"/>
        <v>4705</v>
      </c>
    </row>
    <row r="25" spans="1:16" ht="19.899999999999999" customHeight="1" x14ac:dyDescent="0.25">
      <c r="A25" s="67" t="s">
        <v>4</v>
      </c>
      <c r="B25" s="20">
        <f>+B26+B27</f>
        <v>626</v>
      </c>
      <c r="C25" s="20">
        <f>+C26+C27</f>
        <v>13</v>
      </c>
      <c r="D25" s="20">
        <f>+D26+D27</f>
        <v>639</v>
      </c>
      <c r="E25" s="20">
        <f>+E26+E27</f>
        <v>6264</v>
      </c>
      <c r="F25" s="20">
        <f t="shared" si="2"/>
        <v>6903</v>
      </c>
    </row>
    <row r="26" spans="1:16" ht="19.899999999999999" customHeight="1" x14ac:dyDescent="0.25">
      <c r="A26" s="32" t="s">
        <v>31</v>
      </c>
      <c r="B26" s="20">
        <v>415</v>
      </c>
      <c r="C26" s="20">
        <v>0</v>
      </c>
      <c r="D26" s="20">
        <f>+B26+C26</f>
        <v>415</v>
      </c>
      <c r="E26" s="20">
        <v>2208</v>
      </c>
      <c r="F26" s="20">
        <f t="shared" si="2"/>
        <v>2623</v>
      </c>
    </row>
    <row r="27" spans="1:16" ht="19.899999999999999" customHeight="1" x14ac:dyDescent="0.25">
      <c r="A27" s="32" t="s">
        <v>226</v>
      </c>
      <c r="B27" s="20">
        <v>211</v>
      </c>
      <c r="C27" s="20">
        <v>13</v>
      </c>
      <c r="D27" s="20">
        <f>+B27+C27</f>
        <v>224</v>
      </c>
      <c r="E27" s="20">
        <v>4056</v>
      </c>
      <c r="F27" s="20">
        <f t="shared" si="2"/>
        <v>4280</v>
      </c>
    </row>
    <row r="28" spans="1:16" ht="19.899999999999999" customHeight="1" x14ac:dyDescent="0.25">
      <c r="A28" s="12" t="s">
        <v>3</v>
      </c>
      <c r="B28" s="20">
        <f>+B29+B30+B31+B32+B33</f>
        <v>1651</v>
      </c>
      <c r="C28" s="20">
        <f>+C29+C30+C31+C32+C33</f>
        <v>122</v>
      </c>
      <c r="D28" s="20">
        <f>+D29+D30+D31+D32+D33</f>
        <v>1773</v>
      </c>
      <c r="E28" s="20">
        <f>SUM(E29:E33)</f>
        <v>1667</v>
      </c>
      <c r="F28" s="20">
        <f t="shared" si="2"/>
        <v>3440</v>
      </c>
      <c r="G28" s="39"/>
    </row>
    <row r="29" spans="1:16" ht="19.899999999999999" customHeight="1" x14ac:dyDescent="0.25">
      <c r="A29" s="32" t="s">
        <v>27</v>
      </c>
      <c r="B29" s="20">
        <v>453</v>
      </c>
      <c r="C29" s="20">
        <v>31</v>
      </c>
      <c r="D29" s="20">
        <f>SUM(B29,C29)</f>
        <v>484</v>
      </c>
      <c r="E29" s="20">
        <v>500</v>
      </c>
      <c r="F29" s="20">
        <f t="shared" si="2"/>
        <v>984</v>
      </c>
    </row>
    <row r="30" spans="1:16" ht="19.899999999999999" customHeight="1" x14ac:dyDescent="0.25">
      <c r="A30" s="32" t="s">
        <v>28</v>
      </c>
      <c r="B30" s="20">
        <v>283</v>
      </c>
      <c r="C30" s="20">
        <v>9</v>
      </c>
      <c r="D30" s="20">
        <f>+B30+C30</f>
        <v>292</v>
      </c>
      <c r="E30" s="20">
        <v>499</v>
      </c>
      <c r="F30" s="20">
        <f t="shared" si="2"/>
        <v>791</v>
      </c>
    </row>
    <row r="31" spans="1:16" ht="19.899999999999999" customHeight="1" x14ac:dyDescent="0.25">
      <c r="A31" s="32" t="s">
        <v>91</v>
      </c>
      <c r="B31" s="20">
        <v>148</v>
      </c>
      <c r="C31" s="20">
        <v>17</v>
      </c>
      <c r="D31" s="20">
        <f>+B31+C31</f>
        <v>165</v>
      </c>
      <c r="E31" s="20">
        <v>331</v>
      </c>
      <c r="F31" s="20">
        <f t="shared" si="2"/>
        <v>496</v>
      </c>
    </row>
    <row r="32" spans="1:16" ht="19.899999999999999" customHeight="1" x14ac:dyDescent="0.25">
      <c r="A32" s="32" t="s">
        <v>30</v>
      </c>
      <c r="B32" s="20">
        <v>536</v>
      </c>
      <c r="C32" s="20">
        <v>14</v>
      </c>
      <c r="D32" s="20">
        <f>+B32+C32</f>
        <v>550</v>
      </c>
      <c r="E32" s="20">
        <v>318</v>
      </c>
      <c r="F32" s="20">
        <f t="shared" si="2"/>
        <v>868</v>
      </c>
    </row>
    <row r="33" spans="1:16" ht="19.899999999999999" customHeight="1" x14ac:dyDescent="0.25">
      <c r="A33" s="32" t="s">
        <v>435</v>
      </c>
      <c r="B33" s="20">
        <v>231</v>
      </c>
      <c r="C33" s="20">
        <v>51</v>
      </c>
      <c r="D33" s="20">
        <f>+B33+C33</f>
        <v>282</v>
      </c>
      <c r="E33" s="20">
        <v>19</v>
      </c>
      <c r="F33" s="20">
        <f t="shared" si="2"/>
        <v>301</v>
      </c>
    </row>
    <row r="34" spans="1:16" ht="19.899999999999999" customHeight="1" thickBot="1" x14ac:dyDescent="0.3">
      <c r="A34" s="189" t="s">
        <v>23</v>
      </c>
      <c r="B34" s="247">
        <f>+B19+B22+B25+B28</f>
        <v>5776</v>
      </c>
      <c r="C34" s="247">
        <f>+C19+C22+C25+C28</f>
        <v>181</v>
      </c>
      <c r="D34" s="247">
        <f>+B34+C34</f>
        <v>5957</v>
      </c>
      <c r="E34" s="247">
        <f>+E19+E22+E25+E28</f>
        <v>16153</v>
      </c>
      <c r="F34" s="247">
        <f>+F19+F22+F25+F28</f>
        <v>22110</v>
      </c>
      <c r="G34" s="39"/>
    </row>
    <row r="35" spans="1:16" s="133" customFormat="1" ht="29.45" customHeight="1" x14ac:dyDescent="0.25">
      <c r="A35" s="521" t="s">
        <v>629</v>
      </c>
      <c r="B35" s="521"/>
      <c r="C35" s="521"/>
      <c r="D35" s="521"/>
      <c r="E35" s="521"/>
      <c r="F35" s="521"/>
    </row>
    <row r="36" spans="1:16" s="133" customFormat="1" ht="29.45" customHeight="1" x14ac:dyDescent="0.25">
      <c r="A36" s="497" t="s">
        <v>368</v>
      </c>
      <c r="B36" s="497"/>
      <c r="C36" s="497"/>
      <c r="D36" s="497"/>
      <c r="E36" s="497"/>
      <c r="F36" s="497"/>
    </row>
    <row r="37" spans="1:16" s="133" customFormat="1" ht="19.899999999999999" customHeight="1" x14ac:dyDescent="0.25">
      <c r="A37" s="133" t="s">
        <v>434</v>
      </c>
    </row>
    <row r="39" spans="1:16" ht="19.899999999999999" customHeight="1" x14ac:dyDescent="0.25">
      <c r="A39" s="128" t="s">
        <v>227</v>
      </c>
      <c r="B39" s="508" t="s">
        <v>197</v>
      </c>
      <c r="C39" s="508"/>
      <c r="D39" s="508"/>
      <c r="E39" s="508"/>
      <c r="F39" s="508"/>
      <c r="G39" s="508"/>
      <c r="H39" s="508"/>
      <c r="I39" s="508"/>
      <c r="J39" s="508"/>
      <c r="K39" s="508"/>
      <c r="L39" s="508"/>
      <c r="M39" s="508"/>
      <c r="N39" s="508"/>
      <c r="O39" s="508"/>
      <c r="P39" s="508"/>
    </row>
    <row r="40" spans="1:16" ht="19.899999999999999" customHeight="1" x14ac:dyDescent="0.25">
      <c r="A40" s="128"/>
      <c r="B40" s="508" t="s">
        <v>63</v>
      </c>
      <c r="C40" s="508"/>
      <c r="D40" s="508"/>
      <c r="E40" s="508"/>
      <c r="F40" s="508"/>
      <c r="G40" s="508"/>
      <c r="H40" s="508"/>
      <c r="I40" s="508" t="s">
        <v>64</v>
      </c>
      <c r="J40" s="508"/>
      <c r="K40" s="508"/>
      <c r="L40" s="508"/>
      <c r="M40" s="508"/>
      <c r="N40" s="508"/>
      <c r="O40" s="508"/>
      <c r="P40" s="128"/>
    </row>
    <row r="41" spans="1:16" ht="19.899999999999999" customHeight="1" x14ac:dyDescent="0.25">
      <c r="A41" s="128" t="s">
        <v>199</v>
      </c>
      <c r="B41" s="179" t="s">
        <v>3</v>
      </c>
      <c r="C41" s="179" t="s">
        <v>83</v>
      </c>
      <c r="D41" s="179" t="s">
        <v>86</v>
      </c>
      <c r="E41" s="179" t="s">
        <v>35</v>
      </c>
      <c r="F41" s="179" t="s">
        <v>34</v>
      </c>
      <c r="G41" s="179" t="s">
        <v>98</v>
      </c>
      <c r="H41" s="179" t="s">
        <v>366</v>
      </c>
      <c r="I41" s="179" t="s">
        <v>3</v>
      </c>
      <c r="J41" s="179" t="s">
        <v>83</v>
      </c>
      <c r="K41" s="179" t="s">
        <v>86</v>
      </c>
      <c r="L41" s="179" t="s">
        <v>35</v>
      </c>
      <c r="M41" s="179" t="s">
        <v>34</v>
      </c>
      <c r="N41" s="179" t="s">
        <v>98</v>
      </c>
      <c r="O41" s="179" t="s">
        <v>367</v>
      </c>
      <c r="P41" s="179" t="s">
        <v>198</v>
      </c>
    </row>
    <row r="42" spans="1:16" ht="19.899999999999999" customHeight="1" x14ac:dyDescent="0.25">
      <c r="A42" s="9" t="s">
        <v>105</v>
      </c>
      <c r="B42" s="20">
        <v>6</v>
      </c>
      <c r="C42" s="20">
        <v>0</v>
      </c>
      <c r="D42" s="20">
        <v>0</v>
      </c>
      <c r="E42" s="20">
        <v>0</v>
      </c>
      <c r="F42" s="20">
        <v>0</v>
      </c>
      <c r="G42" s="20">
        <v>151</v>
      </c>
      <c r="H42" s="20">
        <f t="shared" ref="H42:H54" si="3">SUM(B42:G42)</f>
        <v>157</v>
      </c>
      <c r="I42" s="20">
        <v>14</v>
      </c>
      <c r="J42" s="20">
        <v>0</v>
      </c>
      <c r="K42" s="20">
        <v>0</v>
      </c>
      <c r="L42" s="20">
        <v>0</v>
      </c>
      <c r="M42" s="20">
        <v>0</v>
      </c>
      <c r="N42" s="20">
        <v>398</v>
      </c>
      <c r="O42" s="20">
        <f t="shared" ref="O42:O53" si="4">SUM(I42:N42)</f>
        <v>412</v>
      </c>
      <c r="P42" s="20">
        <f t="shared" ref="P42:P53" si="5">+H42+O42</f>
        <v>569</v>
      </c>
    </row>
    <row r="43" spans="1:16" ht="19.899999999999999" customHeight="1" x14ac:dyDescent="0.25">
      <c r="A43" s="9" t="s">
        <v>108</v>
      </c>
      <c r="B43" s="20">
        <v>184</v>
      </c>
      <c r="C43" s="20">
        <v>13</v>
      </c>
      <c r="D43" s="20">
        <v>2</v>
      </c>
      <c r="E43" s="20">
        <v>11</v>
      </c>
      <c r="F43" s="20">
        <v>1</v>
      </c>
      <c r="G43" s="20">
        <v>65</v>
      </c>
      <c r="H43" s="20">
        <f t="shared" si="3"/>
        <v>276</v>
      </c>
      <c r="I43" s="20">
        <v>352</v>
      </c>
      <c r="J43" s="20">
        <v>35</v>
      </c>
      <c r="K43" s="20">
        <v>0</v>
      </c>
      <c r="L43" s="20">
        <v>118</v>
      </c>
      <c r="M43" s="20">
        <v>26</v>
      </c>
      <c r="N43" s="20">
        <v>161</v>
      </c>
      <c r="O43" s="20">
        <f t="shared" si="4"/>
        <v>692</v>
      </c>
      <c r="P43" s="20">
        <f t="shared" si="5"/>
        <v>968</v>
      </c>
    </row>
    <row r="44" spans="1:16" ht="19.899999999999999" customHeight="1" x14ac:dyDescent="0.25">
      <c r="A44" s="9" t="s">
        <v>200</v>
      </c>
      <c r="B44" s="20">
        <v>22</v>
      </c>
      <c r="C44" s="20">
        <v>2</v>
      </c>
      <c r="D44" s="20">
        <v>5</v>
      </c>
      <c r="E44" s="20">
        <v>10</v>
      </c>
      <c r="F44" s="20">
        <v>3</v>
      </c>
      <c r="G44" s="20">
        <v>97</v>
      </c>
      <c r="H44" s="20">
        <f t="shared" si="3"/>
        <v>139</v>
      </c>
      <c r="I44" s="20">
        <v>207</v>
      </c>
      <c r="J44" s="20">
        <v>9</v>
      </c>
      <c r="K44" s="20">
        <v>5</v>
      </c>
      <c r="L44" s="20">
        <v>245</v>
      </c>
      <c r="M44" s="20">
        <v>48</v>
      </c>
      <c r="N44" s="20">
        <v>174</v>
      </c>
      <c r="O44" s="20">
        <f t="shared" si="4"/>
        <v>688</v>
      </c>
      <c r="P44" s="20">
        <f t="shared" si="5"/>
        <v>827</v>
      </c>
    </row>
    <row r="45" spans="1:16" ht="19.899999999999999" customHeight="1" x14ac:dyDescent="0.25">
      <c r="A45" s="9" t="s">
        <v>109</v>
      </c>
      <c r="B45" s="20">
        <v>79</v>
      </c>
      <c r="C45" s="20">
        <v>31</v>
      </c>
      <c r="D45" s="20">
        <v>10</v>
      </c>
      <c r="E45" s="20">
        <v>29</v>
      </c>
      <c r="F45" s="20">
        <v>33</v>
      </c>
      <c r="G45" s="20">
        <v>131</v>
      </c>
      <c r="H45" s="20">
        <f t="shared" si="3"/>
        <v>313</v>
      </c>
      <c r="I45" s="20">
        <v>501</v>
      </c>
      <c r="J45" s="20">
        <v>46</v>
      </c>
      <c r="K45" s="20">
        <v>2</v>
      </c>
      <c r="L45" s="20">
        <v>223</v>
      </c>
      <c r="M45" s="20">
        <v>85</v>
      </c>
      <c r="N45" s="20">
        <v>685</v>
      </c>
      <c r="O45" s="20">
        <f t="shared" si="4"/>
        <v>1542</v>
      </c>
      <c r="P45" s="20">
        <f t="shared" si="5"/>
        <v>1855</v>
      </c>
    </row>
    <row r="46" spans="1:16" ht="19.899999999999999" customHeight="1" x14ac:dyDescent="0.25">
      <c r="A46" s="9" t="s">
        <v>110</v>
      </c>
      <c r="B46" s="20">
        <v>39</v>
      </c>
      <c r="C46" s="20">
        <v>12</v>
      </c>
      <c r="D46" s="20">
        <v>3</v>
      </c>
      <c r="E46" s="20">
        <v>57</v>
      </c>
      <c r="F46" s="20">
        <v>30</v>
      </c>
      <c r="G46" s="20">
        <v>64</v>
      </c>
      <c r="H46" s="20">
        <f t="shared" si="3"/>
        <v>205</v>
      </c>
      <c r="I46" s="20">
        <v>151</v>
      </c>
      <c r="J46" s="20">
        <v>31</v>
      </c>
      <c r="K46" s="20">
        <v>0</v>
      </c>
      <c r="L46" s="20">
        <v>294</v>
      </c>
      <c r="M46" s="20">
        <v>86</v>
      </c>
      <c r="N46" s="20">
        <v>218</v>
      </c>
      <c r="O46" s="20">
        <f t="shared" si="4"/>
        <v>780</v>
      </c>
      <c r="P46" s="20">
        <f t="shared" si="5"/>
        <v>985</v>
      </c>
    </row>
    <row r="47" spans="1:16" ht="19.899999999999999" customHeight="1" x14ac:dyDescent="0.25">
      <c r="A47" s="9" t="s">
        <v>111</v>
      </c>
      <c r="B47" s="20">
        <v>39</v>
      </c>
      <c r="C47" s="20">
        <v>9</v>
      </c>
      <c r="D47" s="20">
        <v>13</v>
      </c>
      <c r="E47" s="20">
        <v>0</v>
      </c>
      <c r="F47" s="20">
        <v>10</v>
      </c>
      <c r="G47" s="20">
        <v>17</v>
      </c>
      <c r="H47" s="20">
        <f t="shared" si="3"/>
        <v>88</v>
      </c>
      <c r="I47" s="20">
        <v>102</v>
      </c>
      <c r="J47" s="20">
        <v>20</v>
      </c>
      <c r="K47" s="20">
        <v>8</v>
      </c>
      <c r="L47" s="20">
        <v>1</v>
      </c>
      <c r="M47" s="20">
        <v>35</v>
      </c>
      <c r="N47" s="20">
        <v>52</v>
      </c>
      <c r="O47" s="20">
        <f t="shared" si="4"/>
        <v>218</v>
      </c>
      <c r="P47" s="20">
        <f t="shared" si="5"/>
        <v>306</v>
      </c>
    </row>
    <row r="48" spans="1:16" ht="19.899999999999999" customHeight="1" x14ac:dyDescent="0.25">
      <c r="A48" s="9" t="s">
        <v>112</v>
      </c>
      <c r="B48" s="20">
        <v>12</v>
      </c>
      <c r="C48" s="20">
        <v>2</v>
      </c>
      <c r="D48" s="20">
        <v>5</v>
      </c>
      <c r="E48" s="20">
        <v>6</v>
      </c>
      <c r="F48" s="20">
        <v>1</v>
      </c>
      <c r="G48" s="20">
        <v>13</v>
      </c>
      <c r="H48" s="20">
        <f t="shared" si="3"/>
        <v>39</v>
      </c>
      <c r="I48" s="20">
        <v>28</v>
      </c>
      <c r="J48" s="20">
        <v>10</v>
      </c>
      <c r="K48" s="20">
        <v>6</v>
      </c>
      <c r="L48" s="20">
        <v>65</v>
      </c>
      <c r="M48" s="20">
        <v>16</v>
      </c>
      <c r="N48" s="20">
        <v>35</v>
      </c>
      <c r="O48" s="20">
        <f t="shared" si="4"/>
        <v>160</v>
      </c>
      <c r="P48" s="20">
        <f t="shared" si="5"/>
        <v>199</v>
      </c>
    </row>
    <row r="49" spans="1:16" ht="19.899999999999999" customHeight="1" x14ac:dyDescent="0.25">
      <c r="A49" s="9" t="s">
        <v>113</v>
      </c>
      <c r="B49" s="20">
        <v>4</v>
      </c>
      <c r="C49" s="20">
        <v>0</v>
      </c>
      <c r="D49" s="20">
        <v>8</v>
      </c>
      <c r="E49" s="20">
        <v>7</v>
      </c>
      <c r="F49" s="20">
        <v>0</v>
      </c>
      <c r="G49" s="20">
        <v>3</v>
      </c>
      <c r="H49" s="20">
        <f t="shared" si="3"/>
        <v>22</v>
      </c>
      <c r="I49" s="20">
        <v>21</v>
      </c>
      <c r="J49" s="20">
        <v>2</v>
      </c>
      <c r="K49" s="20">
        <v>13</v>
      </c>
      <c r="L49" s="20">
        <v>32</v>
      </c>
      <c r="M49" s="20">
        <v>5</v>
      </c>
      <c r="N49" s="20">
        <v>12</v>
      </c>
      <c r="O49" s="20">
        <f t="shared" si="4"/>
        <v>85</v>
      </c>
      <c r="P49" s="20">
        <f t="shared" si="5"/>
        <v>107</v>
      </c>
    </row>
    <row r="50" spans="1:16" ht="19.899999999999999" customHeight="1" x14ac:dyDescent="0.25">
      <c r="A50" s="9" t="s">
        <v>114</v>
      </c>
      <c r="B50" s="20">
        <v>2</v>
      </c>
      <c r="C50" s="20">
        <v>0</v>
      </c>
      <c r="D50" s="20">
        <v>5</v>
      </c>
      <c r="E50" s="20">
        <v>1</v>
      </c>
      <c r="F50" s="20">
        <v>1</v>
      </c>
      <c r="G50" s="20">
        <v>0</v>
      </c>
      <c r="H50" s="20">
        <f t="shared" si="3"/>
        <v>9</v>
      </c>
      <c r="I50" s="20">
        <v>8</v>
      </c>
      <c r="J50" s="20">
        <v>2</v>
      </c>
      <c r="K50" s="20">
        <v>24</v>
      </c>
      <c r="L50" s="20">
        <v>8</v>
      </c>
      <c r="M50" s="20">
        <v>5</v>
      </c>
      <c r="N50" s="20">
        <v>6</v>
      </c>
      <c r="O50" s="20">
        <f t="shared" si="4"/>
        <v>53</v>
      </c>
      <c r="P50" s="20">
        <f t="shared" si="5"/>
        <v>62</v>
      </c>
    </row>
    <row r="51" spans="1:16" ht="19.899999999999999" customHeight="1" x14ac:dyDescent="0.25">
      <c r="A51" s="9" t="s">
        <v>115</v>
      </c>
      <c r="B51" s="20">
        <v>0</v>
      </c>
      <c r="C51" s="20">
        <v>0</v>
      </c>
      <c r="D51" s="20">
        <v>2</v>
      </c>
      <c r="E51" s="20">
        <v>0</v>
      </c>
      <c r="F51" s="20">
        <v>0</v>
      </c>
      <c r="G51" s="20">
        <v>0</v>
      </c>
      <c r="H51" s="20">
        <f t="shared" si="3"/>
        <v>2</v>
      </c>
      <c r="I51" s="20">
        <v>2</v>
      </c>
      <c r="J51" s="20">
        <v>0</v>
      </c>
      <c r="K51" s="20">
        <v>7</v>
      </c>
      <c r="L51" s="20">
        <v>2</v>
      </c>
      <c r="M51" s="20">
        <v>1</v>
      </c>
      <c r="N51" s="20">
        <v>0</v>
      </c>
      <c r="O51" s="20">
        <f t="shared" si="4"/>
        <v>12</v>
      </c>
      <c r="P51" s="20">
        <f t="shared" si="5"/>
        <v>14</v>
      </c>
    </row>
    <row r="52" spans="1:16" ht="19.899999999999999" customHeight="1" x14ac:dyDescent="0.25">
      <c r="A52" s="9" t="s">
        <v>116</v>
      </c>
      <c r="B52" s="20">
        <v>0</v>
      </c>
      <c r="C52" s="20">
        <v>0</v>
      </c>
      <c r="D52" s="20">
        <v>0</v>
      </c>
      <c r="E52" s="20">
        <v>0</v>
      </c>
      <c r="F52" s="20">
        <v>0</v>
      </c>
      <c r="G52" s="20">
        <v>0</v>
      </c>
      <c r="H52" s="20">
        <f t="shared" si="3"/>
        <v>0</v>
      </c>
      <c r="I52" s="20">
        <v>0</v>
      </c>
      <c r="J52" s="20">
        <v>0</v>
      </c>
      <c r="K52" s="20">
        <v>1</v>
      </c>
      <c r="L52" s="20">
        <v>0</v>
      </c>
      <c r="M52" s="20">
        <v>0</v>
      </c>
      <c r="N52" s="20">
        <v>0</v>
      </c>
      <c r="O52" s="20">
        <f t="shared" si="4"/>
        <v>1</v>
      </c>
      <c r="P52" s="20">
        <f t="shared" si="5"/>
        <v>1</v>
      </c>
    </row>
    <row r="53" spans="1:16" ht="19.899999999999999" customHeight="1" x14ac:dyDescent="0.25">
      <c r="A53" s="9" t="s">
        <v>201</v>
      </c>
      <c r="B53" s="20">
        <v>0</v>
      </c>
      <c r="C53" s="20">
        <v>0</v>
      </c>
      <c r="D53" s="20">
        <v>0</v>
      </c>
      <c r="E53" s="20">
        <v>0</v>
      </c>
      <c r="F53" s="20">
        <v>26</v>
      </c>
      <c r="G53" s="20">
        <v>21</v>
      </c>
      <c r="H53" s="20">
        <f t="shared" si="3"/>
        <v>47</v>
      </c>
      <c r="I53" s="20">
        <v>0</v>
      </c>
      <c r="J53" s="20">
        <v>0</v>
      </c>
      <c r="K53" s="20">
        <v>0</v>
      </c>
      <c r="L53" s="20">
        <v>0</v>
      </c>
      <c r="M53" s="20">
        <v>3</v>
      </c>
      <c r="N53" s="20">
        <v>14</v>
      </c>
      <c r="O53" s="20">
        <f t="shared" si="4"/>
        <v>17</v>
      </c>
      <c r="P53" s="20">
        <f t="shared" si="5"/>
        <v>64</v>
      </c>
    </row>
    <row r="54" spans="1:16" s="12" customFormat="1" ht="19.899999999999999" customHeight="1" thickBot="1" x14ac:dyDescent="0.3">
      <c r="A54" s="189" t="s">
        <v>198</v>
      </c>
      <c r="B54" s="247">
        <f t="shared" ref="B54:G54" si="6">SUM(B42:B53)</f>
        <v>387</v>
      </c>
      <c r="C54" s="247">
        <f t="shared" si="6"/>
        <v>69</v>
      </c>
      <c r="D54" s="247">
        <f t="shared" si="6"/>
        <v>53</v>
      </c>
      <c r="E54" s="247">
        <f t="shared" si="6"/>
        <v>121</v>
      </c>
      <c r="F54" s="247">
        <f t="shared" si="6"/>
        <v>105</v>
      </c>
      <c r="G54" s="247">
        <f t="shared" si="6"/>
        <v>562</v>
      </c>
      <c r="H54" s="247">
        <f t="shared" si="3"/>
        <v>1297</v>
      </c>
      <c r="I54" s="247">
        <f t="shared" ref="I54:P54" si="7">SUM(I42:I53)</f>
        <v>1386</v>
      </c>
      <c r="J54" s="247">
        <f t="shared" si="7"/>
        <v>155</v>
      </c>
      <c r="K54" s="247">
        <f t="shared" si="7"/>
        <v>66</v>
      </c>
      <c r="L54" s="247">
        <f t="shared" si="7"/>
        <v>988</v>
      </c>
      <c r="M54" s="247">
        <f t="shared" si="7"/>
        <v>310</v>
      </c>
      <c r="N54" s="247">
        <f t="shared" si="7"/>
        <v>1755</v>
      </c>
      <c r="O54" s="247">
        <f t="shared" si="7"/>
        <v>4660</v>
      </c>
      <c r="P54" s="247">
        <f t="shared" si="7"/>
        <v>5957</v>
      </c>
    </row>
    <row r="55" spans="1:16" ht="19.899999999999999" customHeight="1" x14ac:dyDescent="0.25">
      <c r="A55" s="12"/>
      <c r="C55" s="12"/>
    </row>
    <row r="56" spans="1:16" ht="24" x14ac:dyDescent="0.25">
      <c r="A56" s="128" t="s">
        <v>345</v>
      </c>
      <c r="B56" s="179" t="s">
        <v>63</v>
      </c>
      <c r="C56" s="179" t="s">
        <v>64</v>
      </c>
    </row>
    <row r="57" spans="1:16" ht="19.899999999999999" customHeight="1" x14ac:dyDescent="0.25">
      <c r="A57" s="41" t="s">
        <v>1</v>
      </c>
      <c r="B57" s="64">
        <v>1</v>
      </c>
      <c r="C57" s="64">
        <v>1</v>
      </c>
      <c r="D57" s="11"/>
    </row>
    <row r="58" spans="1:16" ht="19.899999999999999" customHeight="1" x14ac:dyDescent="0.25">
      <c r="A58" s="41" t="s">
        <v>3</v>
      </c>
      <c r="B58" s="138">
        <v>0.81</v>
      </c>
      <c r="C58" s="138">
        <v>1</v>
      </c>
      <c r="D58" s="11"/>
    </row>
    <row r="59" spans="1:16" ht="19.899999999999999" customHeight="1" x14ac:dyDescent="0.25">
      <c r="A59" s="41" t="s">
        <v>83</v>
      </c>
      <c r="B59" s="64">
        <v>1</v>
      </c>
      <c r="C59" s="64">
        <v>1</v>
      </c>
      <c r="D59" s="11"/>
    </row>
    <row r="60" spans="1:16" ht="19.899999999999999" customHeight="1" x14ac:dyDescent="0.25">
      <c r="A60" s="41" t="s">
        <v>34</v>
      </c>
      <c r="B60" s="138">
        <v>1</v>
      </c>
      <c r="C60" s="138">
        <v>1</v>
      </c>
      <c r="D60" s="11"/>
    </row>
    <row r="61" spans="1:16" ht="19.899999999999999" customHeight="1" thickBot="1" x14ac:dyDescent="0.3">
      <c r="A61" s="239" t="s">
        <v>2</v>
      </c>
      <c r="B61" s="259">
        <v>1</v>
      </c>
      <c r="C61" s="259">
        <v>1</v>
      </c>
      <c r="D61" s="11"/>
    </row>
    <row r="63" spans="1:16" ht="19.899999999999999" customHeight="1" x14ac:dyDescent="0.25">
      <c r="A63" s="128" t="s">
        <v>377</v>
      </c>
      <c r="B63" s="179"/>
      <c r="C63" s="179"/>
    </row>
    <row r="64" spans="1:16" ht="19.899999999999999" customHeight="1" x14ac:dyDescent="0.25">
      <c r="A64" s="128" t="s">
        <v>579</v>
      </c>
      <c r="B64" s="179" t="s">
        <v>101</v>
      </c>
      <c r="C64" s="179" t="s">
        <v>56</v>
      </c>
    </row>
    <row r="65" spans="1:4" ht="19.899999999999999" customHeight="1" x14ac:dyDescent="0.25">
      <c r="A65" s="41" t="s">
        <v>1</v>
      </c>
      <c r="B65" s="64">
        <v>0</v>
      </c>
      <c r="C65" s="64">
        <v>0.83</v>
      </c>
      <c r="D65" s="11"/>
    </row>
    <row r="66" spans="1:4" ht="19.899999999999999" customHeight="1" x14ac:dyDescent="0.25">
      <c r="A66" s="41" t="s">
        <v>3</v>
      </c>
      <c r="B66" s="138" t="s">
        <v>577</v>
      </c>
      <c r="C66" s="138" t="s">
        <v>578</v>
      </c>
      <c r="D66" s="11"/>
    </row>
    <row r="67" spans="1:4" ht="19.899999999999999" customHeight="1" x14ac:dyDescent="0.25">
      <c r="A67" s="41" t="s">
        <v>83</v>
      </c>
      <c r="B67" s="64">
        <v>0.08</v>
      </c>
      <c r="C67" s="64">
        <v>0.61</v>
      </c>
      <c r="D67" s="11"/>
    </row>
    <row r="68" spans="1:4" ht="19.899999999999999" customHeight="1" x14ac:dyDescent="0.25">
      <c r="A68" s="41" t="s">
        <v>34</v>
      </c>
      <c r="B68" s="138">
        <v>0.24</v>
      </c>
      <c r="C68" s="138">
        <v>0.08</v>
      </c>
      <c r="D68" s="11"/>
    </row>
    <row r="69" spans="1:4" ht="19.899999999999999" customHeight="1" x14ac:dyDescent="0.25">
      <c r="A69" s="41" t="s">
        <v>630</v>
      </c>
      <c r="B69" s="138">
        <v>0.73</v>
      </c>
      <c r="C69" s="138" t="s">
        <v>575</v>
      </c>
      <c r="D69" s="11"/>
    </row>
    <row r="70" spans="1:4" ht="19.899999999999999" customHeight="1" thickBot="1" x14ac:dyDescent="0.3">
      <c r="A70" s="239" t="s">
        <v>424</v>
      </c>
      <c r="B70" s="520">
        <v>0.45</v>
      </c>
      <c r="C70" s="520"/>
      <c r="D70" s="11"/>
    </row>
    <row r="71" spans="1:4" s="133" customFormat="1" ht="19.899999999999999" customHeight="1" x14ac:dyDescent="0.25">
      <c r="A71" s="146" t="s">
        <v>576</v>
      </c>
      <c r="B71" s="146"/>
      <c r="C71" s="146"/>
    </row>
    <row r="72" spans="1:4" ht="19.899999999999999" customHeight="1" x14ac:dyDescent="0.25">
      <c r="A72" s="41"/>
      <c r="B72" s="41"/>
      <c r="C72" s="41"/>
    </row>
    <row r="73" spans="1:4" ht="19.899999999999999" customHeight="1" x14ac:dyDescent="0.25">
      <c r="A73" s="128" t="s">
        <v>378</v>
      </c>
      <c r="B73" s="179"/>
    </row>
    <row r="74" spans="1:4" ht="12" x14ac:dyDescent="0.25">
      <c r="A74" s="180" t="s">
        <v>379</v>
      </c>
      <c r="B74" s="179"/>
    </row>
    <row r="75" spans="1:4" ht="19.899999999999999" customHeight="1" x14ac:dyDescent="0.25">
      <c r="A75" s="41" t="s">
        <v>1</v>
      </c>
      <c r="B75" s="40">
        <v>0</v>
      </c>
      <c r="D75" s="11"/>
    </row>
    <row r="76" spans="1:4" ht="19.899999999999999" customHeight="1" x14ac:dyDescent="0.25">
      <c r="A76" s="41" t="s">
        <v>3</v>
      </c>
      <c r="B76" s="260">
        <v>0</v>
      </c>
      <c r="D76" s="11"/>
    </row>
    <row r="77" spans="1:4" ht="19.899999999999999" customHeight="1" x14ac:dyDescent="0.25">
      <c r="A77" s="41" t="s">
        <v>83</v>
      </c>
      <c r="B77" s="40">
        <v>0</v>
      </c>
      <c r="D77" s="11"/>
    </row>
    <row r="78" spans="1:4" ht="19.899999999999999" customHeight="1" x14ac:dyDescent="0.25">
      <c r="A78" s="41" t="s">
        <v>34</v>
      </c>
      <c r="B78" s="260">
        <v>0</v>
      </c>
      <c r="D78" s="11"/>
    </row>
    <row r="79" spans="1:4" ht="19.899999999999999" customHeight="1" thickBot="1" x14ac:dyDescent="0.3">
      <c r="A79" s="239" t="s">
        <v>2</v>
      </c>
      <c r="B79" s="261">
        <v>0</v>
      </c>
      <c r="D79" s="11"/>
    </row>
    <row r="81" spans="1:2" ht="19.899999999999999" customHeight="1" x14ac:dyDescent="0.25">
      <c r="A81" s="128" t="s">
        <v>362</v>
      </c>
      <c r="B81" s="179"/>
    </row>
    <row r="82" spans="1:2" ht="19.899999999999999" customHeight="1" x14ac:dyDescent="0.25">
      <c r="A82" s="41" t="s">
        <v>1</v>
      </c>
      <c r="B82" s="35">
        <v>0.02</v>
      </c>
    </row>
    <row r="83" spans="1:2" ht="19.899999999999999" customHeight="1" x14ac:dyDescent="0.25">
      <c r="A83" s="41" t="s">
        <v>3</v>
      </c>
      <c r="B83" s="262">
        <v>4.4000000000000004</v>
      </c>
    </row>
    <row r="84" spans="1:2" ht="19.899999999999999" customHeight="1" x14ac:dyDescent="0.25">
      <c r="A84" s="41" t="s">
        <v>83</v>
      </c>
      <c r="B84" s="35">
        <v>2.96</v>
      </c>
    </row>
    <row r="85" spans="1:2" ht="19.899999999999999" customHeight="1" x14ac:dyDescent="0.25">
      <c r="A85" s="41" t="s">
        <v>34</v>
      </c>
      <c r="B85" s="35">
        <v>1.55</v>
      </c>
    </row>
    <row r="86" spans="1:2" ht="19.899999999999999" customHeight="1" thickBot="1" x14ac:dyDescent="0.3">
      <c r="A86" s="239" t="s">
        <v>2</v>
      </c>
      <c r="B86" s="263">
        <v>1</v>
      </c>
    </row>
  </sheetData>
  <sheetProtection algorithmName="SHA-512" hashValue="TRQDY2OM0WoZkJHbvMIHsWlV7hKzMMdeD6swcylBQKNRoCB64Mkp5sc8r54AVWPDQPj41PLyApFYGkp6Bg2YQw==" saltValue="DcZIyU6hf6EiBsgDukFrzw==" spinCount="100000" sheet="1" objects="1" scenarios="1"/>
  <mergeCells count="6">
    <mergeCell ref="B70:C70"/>
    <mergeCell ref="A35:F35"/>
    <mergeCell ref="A36:F36"/>
    <mergeCell ref="B40:H40"/>
    <mergeCell ref="I40:O40"/>
    <mergeCell ref="B39:P39"/>
  </mergeCells>
  <pageMargins left="0.7" right="0.7" top="0.75" bottom="0.75" header="0.3" footer="0.3"/>
  <pageSetup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autoPageBreaks="0"/>
  </sheetPr>
  <dimension ref="A1:M116"/>
  <sheetViews>
    <sheetView showGridLines="0" topLeftCell="A4" zoomScale="117" zoomScaleNormal="117" workbookViewId="0">
      <selection activeCell="J10" sqref="J10"/>
    </sheetView>
  </sheetViews>
  <sheetFormatPr defaultColWidth="8.85546875" defaultRowHeight="19.899999999999999" customHeight="1" x14ac:dyDescent="0.25"/>
  <cols>
    <col min="1" max="1" width="50.7109375" style="9" customWidth="1"/>
    <col min="2" max="15" width="13.7109375" style="9" customWidth="1"/>
    <col min="16" max="16384" width="8.85546875" style="9"/>
  </cols>
  <sheetData>
    <row r="1" spans="1:10" ht="19.899999999999999" customHeight="1" x14ac:dyDescent="0.25">
      <c r="A1" s="128" t="s">
        <v>504</v>
      </c>
      <c r="B1" s="128"/>
      <c r="C1" s="128"/>
      <c r="D1" s="128"/>
      <c r="E1" s="128"/>
      <c r="F1" s="128"/>
    </row>
    <row r="2" spans="1:10" ht="19.899999999999999" customHeight="1" x14ac:dyDescent="0.25">
      <c r="A2" s="12"/>
    </row>
    <row r="3" spans="1:10" ht="19.899999999999999" customHeight="1" x14ac:dyDescent="0.25">
      <c r="A3" s="128" t="s">
        <v>521</v>
      </c>
      <c r="B3" s="508" t="s">
        <v>61</v>
      </c>
      <c r="C3" s="508"/>
      <c r="D3" s="508"/>
      <c r="E3" s="508"/>
      <c r="F3" s="505" t="s">
        <v>44</v>
      </c>
      <c r="G3" s="505" t="s">
        <v>722</v>
      </c>
    </row>
    <row r="4" spans="1:10" ht="19.899999999999999" customHeight="1" x14ac:dyDescent="0.25">
      <c r="A4" s="128" t="s">
        <v>62</v>
      </c>
      <c r="B4" s="179" t="s">
        <v>63</v>
      </c>
      <c r="C4" s="179" t="s">
        <v>64</v>
      </c>
      <c r="D4" s="179" t="s">
        <v>65</v>
      </c>
      <c r="E4" s="179" t="s">
        <v>66</v>
      </c>
      <c r="F4" s="505"/>
      <c r="G4" s="505" t="s">
        <v>721</v>
      </c>
    </row>
    <row r="5" spans="1:10" ht="19.899999999999999" customHeight="1" x14ac:dyDescent="0.25">
      <c r="A5" s="32" t="s">
        <v>67</v>
      </c>
      <c r="B5" s="104">
        <f t="shared" ref="B5:B13" si="0">D5/F5</f>
        <v>0</v>
      </c>
      <c r="C5" s="104">
        <f t="shared" ref="C5:C13" si="1">E5/F5</f>
        <v>1</v>
      </c>
      <c r="D5" s="282">
        <v>0</v>
      </c>
      <c r="E5" s="283">
        <v>1</v>
      </c>
      <c r="F5" s="283">
        <f t="shared" ref="F5:F12" si="2">SUM(D5:E5)</f>
        <v>1</v>
      </c>
      <c r="G5" s="283">
        <v>0</v>
      </c>
    </row>
    <row r="6" spans="1:10" ht="19.899999999999999" customHeight="1" x14ac:dyDescent="0.25">
      <c r="A6" s="9" t="s">
        <v>292</v>
      </c>
      <c r="B6" s="104">
        <f t="shared" si="0"/>
        <v>0.14285714285714285</v>
      </c>
      <c r="C6" s="104">
        <f t="shared" si="1"/>
        <v>0.8571428571428571</v>
      </c>
      <c r="D6" s="39">
        <v>2</v>
      </c>
      <c r="E6" s="39">
        <v>12</v>
      </c>
      <c r="F6" s="283">
        <f t="shared" si="2"/>
        <v>14</v>
      </c>
      <c r="G6" s="283">
        <v>0</v>
      </c>
      <c r="H6" s="39"/>
      <c r="I6" s="39"/>
      <c r="J6" s="266"/>
    </row>
    <row r="7" spans="1:10" ht="19.899999999999999" customHeight="1" x14ac:dyDescent="0.25">
      <c r="A7" s="32" t="s">
        <v>68</v>
      </c>
      <c r="B7" s="104">
        <f t="shared" si="0"/>
        <v>0.18343195266272189</v>
      </c>
      <c r="C7" s="104">
        <f t="shared" si="1"/>
        <v>0.81656804733727806</v>
      </c>
      <c r="D7" s="39">
        <v>31</v>
      </c>
      <c r="E7" s="39">
        <v>138</v>
      </c>
      <c r="F7" s="283">
        <f t="shared" si="2"/>
        <v>169</v>
      </c>
      <c r="G7" s="283">
        <v>10</v>
      </c>
    </row>
    <row r="8" spans="1:10" ht="19.899999999999999" customHeight="1" x14ac:dyDescent="0.25">
      <c r="A8" s="32" t="s">
        <v>69</v>
      </c>
      <c r="B8" s="104">
        <f t="shared" si="0"/>
        <v>0.25148514851485149</v>
      </c>
      <c r="C8" s="104">
        <f t="shared" si="1"/>
        <v>0.74851485148514851</v>
      </c>
      <c r="D8" s="39">
        <v>127</v>
      </c>
      <c r="E8" s="39">
        <v>378</v>
      </c>
      <c r="F8" s="283">
        <f t="shared" si="2"/>
        <v>505</v>
      </c>
      <c r="G8" s="283">
        <v>45</v>
      </c>
    </row>
    <row r="9" spans="1:10" ht="19.899999999999999" customHeight="1" x14ac:dyDescent="0.25">
      <c r="A9" s="32" t="s">
        <v>70</v>
      </c>
      <c r="B9" s="104">
        <f t="shared" si="0"/>
        <v>0.18239436619718311</v>
      </c>
      <c r="C9" s="104">
        <f t="shared" si="1"/>
        <v>0.81760563380281692</v>
      </c>
      <c r="D9" s="39">
        <v>518</v>
      </c>
      <c r="E9" s="39">
        <v>2322</v>
      </c>
      <c r="F9" s="283">
        <f t="shared" si="2"/>
        <v>2840</v>
      </c>
      <c r="G9" s="283">
        <v>239</v>
      </c>
    </row>
    <row r="10" spans="1:10" ht="19.899999999999999" customHeight="1" x14ac:dyDescent="0.25">
      <c r="A10" s="32" t="s">
        <v>71</v>
      </c>
      <c r="B10" s="104">
        <f t="shared" si="0"/>
        <v>0.23119777158774374</v>
      </c>
      <c r="C10" s="104">
        <f t="shared" si="1"/>
        <v>0.76880222841225632</v>
      </c>
      <c r="D10" s="39">
        <v>415</v>
      </c>
      <c r="E10" s="39">
        <v>1380</v>
      </c>
      <c r="F10" s="283">
        <f t="shared" si="2"/>
        <v>1795</v>
      </c>
      <c r="G10" s="283">
        <v>233</v>
      </c>
    </row>
    <row r="11" spans="1:10" ht="19.899999999999999" customHeight="1" x14ac:dyDescent="0.25">
      <c r="A11" s="32" t="s">
        <v>72</v>
      </c>
      <c r="B11" s="104">
        <f t="shared" si="0"/>
        <v>0.27592267135325133</v>
      </c>
      <c r="C11" s="104">
        <f t="shared" si="1"/>
        <v>0.72407732864674867</v>
      </c>
      <c r="D11" s="283">
        <v>157</v>
      </c>
      <c r="E11" s="283">
        <v>412</v>
      </c>
      <c r="F11" s="283">
        <f t="shared" si="2"/>
        <v>569</v>
      </c>
      <c r="G11" s="283">
        <v>146</v>
      </c>
      <c r="I11" s="32"/>
    </row>
    <row r="12" spans="1:10" ht="19.899999999999999" customHeight="1" x14ac:dyDescent="0.25">
      <c r="A12" s="32" t="s">
        <v>201</v>
      </c>
      <c r="B12" s="104">
        <f t="shared" si="0"/>
        <v>0.734375</v>
      </c>
      <c r="C12" s="104">
        <f t="shared" si="1"/>
        <v>0.265625</v>
      </c>
      <c r="D12" s="39">
        <v>47</v>
      </c>
      <c r="E12" s="39">
        <v>17</v>
      </c>
      <c r="F12" s="283">
        <f t="shared" si="2"/>
        <v>64</v>
      </c>
      <c r="G12" s="283">
        <v>16</v>
      </c>
    </row>
    <row r="13" spans="1:10" ht="19.899999999999999" customHeight="1" thickBot="1" x14ac:dyDescent="0.3">
      <c r="A13" s="221" t="s">
        <v>23</v>
      </c>
      <c r="B13" s="191">
        <f t="shared" si="0"/>
        <v>0.21772704381400035</v>
      </c>
      <c r="C13" s="191">
        <f t="shared" si="1"/>
        <v>0.78227295618599968</v>
      </c>
      <c r="D13" s="284">
        <f>SUM(D5:D12)</f>
        <v>1297</v>
      </c>
      <c r="E13" s="284">
        <f>SUM(E5:E12)</f>
        <v>4660</v>
      </c>
      <c r="F13" s="284">
        <f>SUM(F5:F12)</f>
        <v>5957</v>
      </c>
      <c r="G13" s="284">
        <f>SUM(G5:G12)</f>
        <v>689</v>
      </c>
    </row>
    <row r="14" spans="1:10" ht="19.899999999999999" customHeight="1" x14ac:dyDescent="0.25">
      <c r="A14" s="135" t="s">
        <v>566</v>
      </c>
      <c r="B14" s="103"/>
      <c r="C14" s="103"/>
      <c r="D14" s="361"/>
      <c r="E14" s="361"/>
      <c r="F14" s="361"/>
      <c r="G14" s="361"/>
    </row>
    <row r="16" spans="1:10" ht="19.899999999999999" customHeight="1" x14ac:dyDescent="0.25">
      <c r="A16" s="128" t="s">
        <v>522</v>
      </c>
      <c r="B16" s="128"/>
      <c r="C16" s="128"/>
      <c r="D16" s="128"/>
      <c r="E16" s="128"/>
      <c r="F16" s="128"/>
    </row>
    <row r="17" spans="1:8" ht="19.899999999999999" customHeight="1" x14ac:dyDescent="0.25">
      <c r="A17" s="41" t="s">
        <v>74</v>
      </c>
      <c r="B17" s="20" t="s">
        <v>75</v>
      </c>
      <c r="C17" s="20" t="s">
        <v>76</v>
      </c>
      <c r="D17" s="20" t="s">
        <v>77</v>
      </c>
      <c r="E17" s="20" t="s">
        <v>78</v>
      </c>
      <c r="F17" s="20" t="s">
        <v>79</v>
      </c>
    </row>
    <row r="18" spans="1:8" ht="19.899999999999999" customHeight="1" x14ac:dyDescent="0.25">
      <c r="A18" s="32" t="s">
        <v>80</v>
      </c>
      <c r="B18" s="104">
        <v>3.09E-2</v>
      </c>
      <c r="C18" s="104">
        <v>6.5299999999999997E-2</v>
      </c>
      <c r="D18" s="104">
        <v>0.19120000000000001</v>
      </c>
      <c r="E18" s="104">
        <v>0.50080000000000002</v>
      </c>
      <c r="F18" s="104">
        <v>0.21190000000000001</v>
      </c>
    </row>
    <row r="19" spans="1:8" ht="19.899999999999999" customHeight="1" thickBot="1" x14ac:dyDescent="0.3">
      <c r="A19" s="168" t="s">
        <v>81</v>
      </c>
      <c r="B19" s="169">
        <v>184</v>
      </c>
      <c r="C19" s="169">
        <v>389</v>
      </c>
      <c r="D19" s="169">
        <v>1139</v>
      </c>
      <c r="E19" s="169">
        <v>2983</v>
      </c>
      <c r="F19" s="169">
        <v>1262</v>
      </c>
    </row>
    <row r="21" spans="1:8" ht="19.899999999999999" customHeight="1" x14ac:dyDescent="0.25">
      <c r="A21" s="128" t="s">
        <v>363</v>
      </c>
      <c r="B21" s="128"/>
      <c r="C21" s="128"/>
      <c r="D21" s="128"/>
      <c r="E21" s="128"/>
      <c r="F21" s="128"/>
      <c r="G21" s="128"/>
      <c r="H21" s="128"/>
    </row>
    <row r="22" spans="1:8" ht="17.25" customHeight="1" x14ac:dyDescent="0.25">
      <c r="A22" s="128" t="s">
        <v>121</v>
      </c>
      <c r="B22" s="128"/>
      <c r="C22" s="128"/>
      <c r="D22" s="128"/>
      <c r="E22" s="128"/>
      <c r="F22" s="128"/>
      <c r="G22" s="128"/>
      <c r="H22" s="128"/>
    </row>
    <row r="23" spans="1:8" ht="28.5" customHeight="1" x14ac:dyDescent="0.25">
      <c r="A23" s="128" t="s">
        <v>33</v>
      </c>
      <c r="B23" s="179" t="s">
        <v>3</v>
      </c>
      <c r="C23" s="179" t="s">
        <v>1</v>
      </c>
      <c r="D23" s="179" t="s">
        <v>34</v>
      </c>
      <c r="E23" s="179" t="s">
        <v>83</v>
      </c>
      <c r="F23" s="179" t="s">
        <v>2</v>
      </c>
      <c r="G23" s="179" t="s">
        <v>59</v>
      </c>
      <c r="H23" s="179" t="s">
        <v>23</v>
      </c>
    </row>
    <row r="24" spans="1:8" ht="19.899999999999999" customHeight="1" thickBot="1" x14ac:dyDescent="0.3">
      <c r="A24" s="221" t="s">
        <v>122</v>
      </c>
      <c r="B24" s="285">
        <f t="shared" ref="B24:G24" si="3">SUM(B25:B26)</f>
        <v>12</v>
      </c>
      <c r="C24" s="285">
        <f t="shared" si="3"/>
        <v>11</v>
      </c>
      <c r="D24" s="285">
        <f t="shared" si="3"/>
        <v>7</v>
      </c>
      <c r="E24" s="285">
        <f t="shared" si="3"/>
        <v>2</v>
      </c>
      <c r="F24" s="285">
        <f t="shared" si="3"/>
        <v>6</v>
      </c>
      <c r="G24" s="285">
        <f t="shared" si="3"/>
        <v>37</v>
      </c>
      <c r="H24" s="285">
        <f>SUM(H25:H26)</f>
        <v>75</v>
      </c>
    </row>
    <row r="25" spans="1:8" ht="19.899999999999999" customHeight="1" x14ac:dyDescent="0.25">
      <c r="A25" s="9" t="s">
        <v>106</v>
      </c>
      <c r="B25" s="66">
        <v>2</v>
      </c>
      <c r="C25" s="66">
        <v>1</v>
      </c>
      <c r="D25" s="66">
        <v>1</v>
      </c>
      <c r="E25" s="66">
        <v>0</v>
      </c>
      <c r="F25" s="66">
        <v>0</v>
      </c>
      <c r="G25" s="66">
        <v>7</v>
      </c>
      <c r="H25" s="66">
        <f>SUM(B25:G25)</f>
        <v>11</v>
      </c>
    </row>
    <row r="26" spans="1:8" ht="19.899999999999999" customHeight="1" x14ac:dyDescent="0.25">
      <c r="A26" s="9" t="s">
        <v>107</v>
      </c>
      <c r="B26" s="66">
        <v>10</v>
      </c>
      <c r="C26" s="66">
        <v>10</v>
      </c>
      <c r="D26" s="66">
        <v>6</v>
      </c>
      <c r="E26" s="66">
        <v>2</v>
      </c>
      <c r="F26" s="66">
        <v>6</v>
      </c>
      <c r="G26" s="66">
        <v>30</v>
      </c>
      <c r="H26" s="66">
        <f>SUM(B26:G26)</f>
        <v>64</v>
      </c>
    </row>
    <row r="27" spans="1:8" ht="19.899999999999999" customHeight="1" x14ac:dyDescent="0.25">
      <c r="A27" s="9" t="s">
        <v>80</v>
      </c>
      <c r="B27" s="362">
        <f t="shared" ref="B27:G27" si="4">B25/B24</f>
        <v>0.16666666666666666</v>
      </c>
      <c r="C27" s="362">
        <f t="shared" si="4"/>
        <v>9.0909090909090912E-2</v>
      </c>
      <c r="D27" s="362">
        <f t="shared" si="4"/>
        <v>0.14285714285714285</v>
      </c>
      <c r="E27" s="362">
        <f t="shared" si="4"/>
        <v>0</v>
      </c>
      <c r="F27" s="362">
        <f t="shared" si="4"/>
        <v>0</v>
      </c>
      <c r="G27" s="362">
        <f t="shared" si="4"/>
        <v>0.1891891891891892</v>
      </c>
      <c r="H27" s="362">
        <f>H25/H24</f>
        <v>0.14666666666666667</v>
      </c>
    </row>
    <row r="28" spans="1:8" ht="19.899999999999999" customHeight="1" thickBot="1" x14ac:dyDescent="0.3">
      <c r="A28" s="221" t="s">
        <v>124</v>
      </c>
      <c r="B28" s="285">
        <f t="shared" ref="B28:G28" si="5">SUM(B29:B30)</f>
        <v>65</v>
      </c>
      <c r="C28" s="285">
        <f t="shared" si="5"/>
        <v>110</v>
      </c>
      <c r="D28" s="285">
        <f t="shared" si="5"/>
        <v>22</v>
      </c>
      <c r="E28" s="285">
        <f t="shared" si="5"/>
        <v>14</v>
      </c>
      <c r="F28" s="285">
        <f t="shared" si="5"/>
        <v>63</v>
      </c>
      <c r="G28" s="285">
        <f t="shared" si="5"/>
        <v>32</v>
      </c>
      <c r="H28" s="285">
        <f>SUM(H29:H30)</f>
        <v>306</v>
      </c>
    </row>
    <row r="29" spans="1:8" ht="19.899999999999999" customHeight="1" x14ac:dyDescent="0.25">
      <c r="A29" s="9" t="s">
        <v>106</v>
      </c>
      <c r="B29" s="66">
        <v>16</v>
      </c>
      <c r="C29" s="66">
        <v>13</v>
      </c>
      <c r="D29" s="66">
        <v>1</v>
      </c>
      <c r="E29" s="66">
        <v>2</v>
      </c>
      <c r="F29" s="66">
        <v>16</v>
      </c>
      <c r="G29" s="66">
        <v>13</v>
      </c>
      <c r="H29" s="66">
        <f>SUM(B29:G29)</f>
        <v>61</v>
      </c>
    </row>
    <row r="30" spans="1:8" ht="19.899999999999999" customHeight="1" x14ac:dyDescent="0.25">
      <c r="A30" s="9" t="s">
        <v>107</v>
      </c>
      <c r="B30" s="66">
        <v>49</v>
      </c>
      <c r="C30" s="66">
        <v>97</v>
      </c>
      <c r="D30" s="66">
        <v>21</v>
      </c>
      <c r="E30" s="66">
        <v>12</v>
      </c>
      <c r="F30" s="66">
        <v>47</v>
      </c>
      <c r="G30" s="66">
        <v>19</v>
      </c>
      <c r="H30" s="66">
        <f>SUM(B30:G30)</f>
        <v>245</v>
      </c>
    </row>
    <row r="31" spans="1:8" ht="19.899999999999999" customHeight="1" x14ac:dyDescent="0.25">
      <c r="A31" s="9" t="s">
        <v>123</v>
      </c>
      <c r="B31" s="362">
        <f t="shared" ref="B31:G31" si="6">B29/B28</f>
        <v>0.24615384615384617</v>
      </c>
      <c r="C31" s="362">
        <f t="shared" si="6"/>
        <v>0.11818181818181818</v>
      </c>
      <c r="D31" s="362">
        <f t="shared" si="6"/>
        <v>4.5454545454545456E-2</v>
      </c>
      <c r="E31" s="362">
        <f t="shared" si="6"/>
        <v>0.14285714285714285</v>
      </c>
      <c r="F31" s="362">
        <f t="shared" si="6"/>
        <v>0.25396825396825395</v>
      </c>
      <c r="G31" s="362">
        <f t="shared" si="6"/>
        <v>0.40625</v>
      </c>
      <c r="H31" s="362">
        <f>H29/H28</f>
        <v>0.19934640522875818</v>
      </c>
    </row>
    <row r="32" spans="1:8" ht="19.899999999999999" customHeight="1" thickBot="1" x14ac:dyDescent="0.3">
      <c r="A32" s="221" t="s">
        <v>111</v>
      </c>
      <c r="B32" s="285">
        <f t="shared" ref="B32:G32" si="7">SUM(B33:B34)</f>
        <v>141</v>
      </c>
      <c r="C32" s="285">
        <f t="shared" si="7"/>
        <v>1</v>
      </c>
      <c r="D32" s="285">
        <f t="shared" si="7"/>
        <v>45</v>
      </c>
      <c r="E32" s="285">
        <f t="shared" si="7"/>
        <v>29</v>
      </c>
      <c r="F32" s="285">
        <f t="shared" si="7"/>
        <v>69</v>
      </c>
      <c r="G32" s="285">
        <f t="shared" si="7"/>
        <v>21</v>
      </c>
      <c r="H32" s="285">
        <f>SUM(H33:H34)</f>
        <v>306</v>
      </c>
    </row>
    <row r="33" spans="1:12" ht="19.899999999999999" customHeight="1" x14ac:dyDescent="0.25">
      <c r="A33" s="12" t="s">
        <v>63</v>
      </c>
      <c r="B33" s="66">
        <v>39</v>
      </c>
      <c r="C33" s="66">
        <v>0</v>
      </c>
      <c r="D33" s="66">
        <v>10</v>
      </c>
      <c r="E33" s="66">
        <v>9</v>
      </c>
      <c r="F33" s="66">
        <v>17</v>
      </c>
      <c r="G33" s="66">
        <v>13</v>
      </c>
      <c r="H33" s="66">
        <f>SUM(B33:G33)</f>
        <v>88</v>
      </c>
    </row>
    <row r="34" spans="1:12" ht="19.899999999999999" customHeight="1" x14ac:dyDescent="0.25">
      <c r="A34" s="12" t="s">
        <v>421</v>
      </c>
      <c r="B34" s="66">
        <v>102</v>
      </c>
      <c r="C34" s="66">
        <v>1</v>
      </c>
      <c r="D34" s="66">
        <v>35</v>
      </c>
      <c r="E34" s="66">
        <v>20</v>
      </c>
      <c r="F34" s="66">
        <v>52</v>
      </c>
      <c r="G34" s="66">
        <v>8</v>
      </c>
      <c r="H34" s="66">
        <f>SUM(B34:G34)</f>
        <v>218</v>
      </c>
    </row>
    <row r="35" spans="1:12" ht="19.899999999999999" customHeight="1" x14ac:dyDescent="0.25">
      <c r="A35" s="9" t="s">
        <v>123</v>
      </c>
      <c r="B35" s="362">
        <f t="shared" ref="B35:G35" si="8">B33/B32</f>
        <v>0.27659574468085107</v>
      </c>
      <c r="C35" s="362">
        <f t="shared" si="8"/>
        <v>0</v>
      </c>
      <c r="D35" s="362">
        <f t="shared" si="8"/>
        <v>0.22222222222222221</v>
      </c>
      <c r="E35" s="362">
        <f t="shared" si="8"/>
        <v>0.31034482758620691</v>
      </c>
      <c r="F35" s="362">
        <f t="shared" si="8"/>
        <v>0.24637681159420291</v>
      </c>
      <c r="G35" s="362">
        <f t="shared" si="8"/>
        <v>0.61904761904761907</v>
      </c>
      <c r="H35" s="362">
        <f>H33/H32</f>
        <v>0.28758169934640521</v>
      </c>
    </row>
    <row r="36" spans="1:12" ht="19.899999999999999" customHeight="1" thickBot="1" x14ac:dyDescent="0.3">
      <c r="A36" s="221" t="s">
        <v>422</v>
      </c>
      <c r="B36" s="285">
        <f t="shared" ref="B36:G36" si="9">SUM(B37:B38)</f>
        <v>1555</v>
      </c>
      <c r="C36" s="285">
        <f t="shared" si="9"/>
        <v>987</v>
      </c>
      <c r="D36" s="285">
        <f t="shared" si="9"/>
        <v>312</v>
      </c>
      <c r="E36" s="285">
        <f t="shared" si="9"/>
        <v>179</v>
      </c>
      <c r="F36" s="285">
        <f t="shared" si="9"/>
        <v>2144</v>
      </c>
      <c r="G36" s="285">
        <f t="shared" si="9"/>
        <v>27</v>
      </c>
      <c r="H36" s="285">
        <f>SUM(H37:H38)</f>
        <v>5204</v>
      </c>
    </row>
    <row r="37" spans="1:12" ht="19.899999999999999" customHeight="1" x14ac:dyDescent="0.25">
      <c r="A37" s="9" t="s">
        <v>106</v>
      </c>
      <c r="B37" s="66">
        <v>330</v>
      </c>
      <c r="C37" s="66">
        <v>107</v>
      </c>
      <c r="D37" s="66">
        <v>67</v>
      </c>
      <c r="E37" s="66">
        <v>58</v>
      </c>
      <c r="F37" s="66">
        <v>508</v>
      </c>
      <c r="G37" s="66">
        <v>20</v>
      </c>
      <c r="H37" s="66">
        <f>SUM(B37:G37)</f>
        <v>1090</v>
      </c>
    </row>
    <row r="38" spans="1:12" ht="19.899999999999999" customHeight="1" x14ac:dyDescent="0.25">
      <c r="A38" s="9" t="s">
        <v>107</v>
      </c>
      <c r="B38" s="66">
        <v>1225</v>
      </c>
      <c r="C38" s="66">
        <v>880</v>
      </c>
      <c r="D38" s="66">
        <v>245</v>
      </c>
      <c r="E38" s="66">
        <v>121</v>
      </c>
      <c r="F38" s="66">
        <v>1636</v>
      </c>
      <c r="G38" s="66">
        <v>7</v>
      </c>
      <c r="H38" s="66">
        <f>SUM(B38:G38)</f>
        <v>4114</v>
      </c>
    </row>
    <row r="39" spans="1:12" ht="19.899999999999999" customHeight="1" x14ac:dyDescent="0.25">
      <c r="A39" s="9" t="s">
        <v>123</v>
      </c>
      <c r="B39" s="362">
        <f t="shared" ref="B39:G39" si="10">B37/B36</f>
        <v>0.21221864951768488</v>
      </c>
      <c r="C39" s="362">
        <f t="shared" si="10"/>
        <v>0.10840932117527863</v>
      </c>
      <c r="D39" s="362">
        <f t="shared" si="10"/>
        <v>0.21474358974358973</v>
      </c>
      <c r="E39" s="362">
        <f t="shared" si="10"/>
        <v>0.32402234636871508</v>
      </c>
      <c r="F39" s="362">
        <f t="shared" si="10"/>
        <v>0.23694029850746268</v>
      </c>
      <c r="G39" s="362">
        <f t="shared" si="10"/>
        <v>0.7407407407407407</v>
      </c>
      <c r="H39" s="362">
        <f>H37/H36</f>
        <v>0.2094542659492698</v>
      </c>
    </row>
    <row r="40" spans="1:12" ht="19.899999999999999" customHeight="1" thickBot="1" x14ac:dyDescent="0.3">
      <c r="A40" s="221" t="s">
        <v>125</v>
      </c>
      <c r="B40" s="285">
        <f t="shared" ref="B40:G40" si="11">SUM(B41:B42)</f>
        <v>0</v>
      </c>
      <c r="C40" s="285">
        <f t="shared" si="11"/>
        <v>0</v>
      </c>
      <c r="D40" s="285">
        <f t="shared" si="11"/>
        <v>0</v>
      </c>
      <c r="E40" s="285">
        <f t="shared" si="11"/>
        <v>0</v>
      </c>
      <c r="F40" s="285">
        <f t="shared" si="11"/>
        <v>0</v>
      </c>
      <c r="G40" s="285">
        <f t="shared" si="11"/>
        <v>10</v>
      </c>
      <c r="H40" s="285">
        <f>SUM(H41:H42)</f>
        <v>10</v>
      </c>
    </row>
    <row r="41" spans="1:12" ht="19.899999999999999" customHeight="1" x14ac:dyDescent="0.25">
      <c r="A41" s="9" t="s">
        <v>106</v>
      </c>
      <c r="B41" s="66">
        <v>0</v>
      </c>
      <c r="C41" s="66">
        <v>0</v>
      </c>
      <c r="D41" s="66">
        <v>0</v>
      </c>
      <c r="E41" s="66">
        <v>0</v>
      </c>
      <c r="F41" s="66">
        <v>0</v>
      </c>
      <c r="G41" s="66">
        <v>3</v>
      </c>
      <c r="H41" s="66">
        <f>SUM(B41:G41)</f>
        <v>3</v>
      </c>
    </row>
    <row r="42" spans="1:12" ht="19.899999999999999" customHeight="1" x14ac:dyDescent="0.25">
      <c r="A42" s="9" t="s">
        <v>107</v>
      </c>
      <c r="B42" s="66">
        <v>0</v>
      </c>
      <c r="C42" s="66">
        <v>0</v>
      </c>
      <c r="D42" s="66">
        <v>0</v>
      </c>
      <c r="E42" s="66">
        <v>0</v>
      </c>
      <c r="F42" s="66">
        <v>0</v>
      </c>
      <c r="G42" s="66">
        <v>7</v>
      </c>
      <c r="H42" s="66">
        <f>SUM(B42:G42)</f>
        <v>7</v>
      </c>
    </row>
    <row r="43" spans="1:12" ht="19.899999999999999" customHeight="1" x14ac:dyDescent="0.25">
      <c r="A43" s="9" t="s">
        <v>123</v>
      </c>
      <c r="B43" s="362">
        <v>0</v>
      </c>
      <c r="C43" s="362">
        <v>0</v>
      </c>
      <c r="D43" s="362">
        <v>0</v>
      </c>
      <c r="E43" s="362">
        <v>0</v>
      </c>
      <c r="F43" s="362">
        <v>0</v>
      </c>
      <c r="G43" s="362">
        <f t="shared" ref="G43" si="12">G41/G40</f>
        <v>0.3</v>
      </c>
      <c r="H43" s="362">
        <f>H41/H40</f>
        <v>0.3</v>
      </c>
    </row>
    <row r="44" spans="1:12" ht="19.899999999999999" customHeight="1" thickBot="1" x14ac:dyDescent="0.3">
      <c r="A44" s="221" t="s">
        <v>500</v>
      </c>
      <c r="B44" s="285">
        <f t="shared" ref="B44:G44" si="13">SUM(B45:B46)</f>
        <v>0</v>
      </c>
      <c r="C44" s="285">
        <f t="shared" si="13"/>
        <v>0</v>
      </c>
      <c r="D44" s="285">
        <f t="shared" si="13"/>
        <v>29</v>
      </c>
      <c r="E44" s="285">
        <f t="shared" si="13"/>
        <v>0</v>
      </c>
      <c r="F44" s="285">
        <f t="shared" si="13"/>
        <v>35</v>
      </c>
      <c r="G44" s="285">
        <f t="shared" si="13"/>
        <v>0</v>
      </c>
      <c r="H44" s="285">
        <f>SUM(H45:H46)</f>
        <v>64</v>
      </c>
    </row>
    <row r="45" spans="1:12" ht="19.899999999999999" customHeight="1" x14ac:dyDescent="0.25">
      <c r="A45" s="9" t="s">
        <v>106</v>
      </c>
      <c r="B45" s="66">
        <v>0</v>
      </c>
      <c r="C45" s="66">
        <v>0</v>
      </c>
      <c r="D45" s="66">
        <v>26</v>
      </c>
      <c r="E45" s="66">
        <v>0</v>
      </c>
      <c r="F45" s="66">
        <v>21</v>
      </c>
      <c r="G45" s="66">
        <v>0</v>
      </c>
      <c r="H45" s="66">
        <f>SUM(B45:G45)</f>
        <v>47</v>
      </c>
    </row>
    <row r="46" spans="1:12" ht="19.899999999999999" customHeight="1" x14ac:dyDescent="0.25">
      <c r="A46" s="9" t="s">
        <v>107</v>
      </c>
      <c r="B46" s="66">
        <v>0</v>
      </c>
      <c r="C46" s="66">
        <v>0</v>
      </c>
      <c r="D46" s="66">
        <v>3</v>
      </c>
      <c r="E46" s="66">
        <v>0</v>
      </c>
      <c r="F46" s="66">
        <v>14</v>
      </c>
      <c r="G46" s="66">
        <v>0</v>
      </c>
      <c r="H46" s="66">
        <f>SUM(B46:G46)</f>
        <v>17</v>
      </c>
    </row>
    <row r="47" spans="1:12" ht="19.899999999999999" customHeight="1" x14ac:dyDescent="0.25">
      <c r="A47" s="9" t="s">
        <v>123</v>
      </c>
      <c r="B47" s="362">
        <v>0</v>
      </c>
      <c r="C47" s="362">
        <v>0</v>
      </c>
      <c r="D47" s="362">
        <f t="shared" ref="D47:F47" si="14">D45/D44</f>
        <v>0.89655172413793105</v>
      </c>
      <c r="E47" s="362">
        <v>0</v>
      </c>
      <c r="F47" s="362">
        <f t="shared" si="14"/>
        <v>0.6</v>
      </c>
      <c r="G47" s="362">
        <v>0</v>
      </c>
      <c r="H47" s="362">
        <f>H45/H44</f>
        <v>0.734375</v>
      </c>
    </row>
    <row r="48" spans="1:12" ht="19.899999999999999" customHeight="1" thickBot="1" x14ac:dyDescent="0.3">
      <c r="A48" s="221" t="s">
        <v>202</v>
      </c>
      <c r="B48" s="284">
        <f>+B25+B29+B33+B37+B45</f>
        <v>387</v>
      </c>
      <c r="C48" s="284">
        <f>+C25+C29+C33+C37+C41+C45</f>
        <v>121</v>
      </c>
      <c r="D48" s="284">
        <f>+D25+D29+D33+D37+D41+D45</f>
        <v>105</v>
      </c>
      <c r="E48" s="284">
        <f>+E25+E29+E33+E37+E41+E45</f>
        <v>69</v>
      </c>
      <c r="F48" s="284">
        <f>+F25+F29+F33+F37+F41+F45</f>
        <v>562</v>
      </c>
      <c r="G48" s="284">
        <v>53</v>
      </c>
      <c r="H48" s="284">
        <f>SUM(B48:G48)</f>
        <v>1297</v>
      </c>
      <c r="I48" s="69"/>
      <c r="J48" s="69"/>
      <c r="K48" s="69"/>
      <c r="L48" s="69"/>
    </row>
    <row r="49" spans="1:13" ht="19.899999999999999" customHeight="1" thickBot="1" x14ac:dyDescent="0.3">
      <c r="A49" s="221" t="s">
        <v>438</v>
      </c>
      <c r="B49" s="284">
        <f>+B25+B26+B29+B30+B33+B34+B37+B38+B45+B46</f>
        <v>1773</v>
      </c>
      <c r="C49" s="284">
        <f>+C25+C26+C29+C30+C33+C34+C37+C38+C45+C46</f>
        <v>1109</v>
      </c>
      <c r="D49" s="284">
        <f>+D25+D26+D29+D30+D33+D34+D37+D38+D45+D46</f>
        <v>415</v>
      </c>
      <c r="E49" s="284">
        <f>+E25+E26+E29+E30+E33+E34+E37+E38+E45+E46</f>
        <v>224</v>
      </c>
      <c r="F49" s="284">
        <f>+F25+F26+F29+F30+F33+F34+F37+F38+F45+F46</f>
        <v>2317</v>
      </c>
      <c r="G49" s="284">
        <f>+G25+G26+G29+G30+G33+G34+G37+G38+G45+G46+G41+G42</f>
        <v>127</v>
      </c>
      <c r="H49" s="284">
        <f>SUM(B49:G49)</f>
        <v>5965</v>
      </c>
      <c r="I49" s="70"/>
      <c r="J49" s="71"/>
      <c r="K49" s="70"/>
      <c r="L49" s="70"/>
    </row>
    <row r="50" spans="1:13" ht="19.899999999999999" customHeight="1" thickBot="1" x14ac:dyDescent="0.3">
      <c r="A50" s="221" t="s">
        <v>126</v>
      </c>
      <c r="B50" s="284">
        <f>+B48+B41</f>
        <v>387</v>
      </c>
      <c r="C50" s="284">
        <f>+C48+C41</f>
        <v>121</v>
      </c>
      <c r="D50" s="284">
        <f>+D48+D41</f>
        <v>105</v>
      </c>
      <c r="E50" s="284">
        <f>+E48+E41</f>
        <v>69</v>
      </c>
      <c r="F50" s="284">
        <f>+F48+F41</f>
        <v>562</v>
      </c>
      <c r="G50" s="284">
        <f t="shared" ref="G50" si="15">+G48+G41</f>
        <v>56</v>
      </c>
      <c r="H50" s="284">
        <f>SUM(B50:G50)</f>
        <v>1300</v>
      </c>
      <c r="I50" s="70"/>
      <c r="J50" s="72"/>
      <c r="K50" s="72"/>
      <c r="L50" s="72"/>
    </row>
    <row r="51" spans="1:13" ht="19.899999999999999" customHeight="1" x14ac:dyDescent="0.25">
      <c r="A51" s="12"/>
      <c r="B51" s="65"/>
      <c r="C51" s="65"/>
      <c r="D51" s="65"/>
      <c r="E51" s="65"/>
      <c r="F51" s="65"/>
      <c r="G51" s="65"/>
      <c r="H51" s="65"/>
      <c r="I51" s="70"/>
      <c r="J51" s="72"/>
      <c r="K51" s="72"/>
      <c r="L51" s="72"/>
    </row>
    <row r="52" spans="1:13" ht="27" customHeight="1" x14ac:dyDescent="0.25">
      <c r="A52" s="128" t="s">
        <v>33</v>
      </c>
      <c r="B52" s="128" t="s">
        <v>821</v>
      </c>
      <c r="C52" s="128" t="s">
        <v>817</v>
      </c>
      <c r="D52" s="128" t="s">
        <v>816</v>
      </c>
      <c r="E52" s="128" t="s">
        <v>818</v>
      </c>
      <c r="F52" s="419" t="s">
        <v>819</v>
      </c>
      <c r="G52" s="70"/>
      <c r="H52" s="70"/>
      <c r="I52" s="70"/>
      <c r="J52" s="72"/>
      <c r="K52" s="72"/>
      <c r="L52" s="72"/>
    </row>
    <row r="53" spans="1:13" ht="19.899999999999999" customHeight="1" x14ac:dyDescent="0.25">
      <c r="A53" s="9" t="s">
        <v>423</v>
      </c>
      <c r="B53" s="39">
        <v>387</v>
      </c>
      <c r="C53" s="39">
        <v>202</v>
      </c>
      <c r="D53" s="53">
        <f t="shared" ref="D53:D58" si="16">C53/B53</f>
        <v>0.52196382428940569</v>
      </c>
      <c r="E53" s="53">
        <v>0.26150000000000001</v>
      </c>
      <c r="F53" s="75">
        <v>0.21829999999999999</v>
      </c>
      <c r="G53" s="70"/>
      <c r="H53" s="70"/>
      <c r="I53" s="70"/>
      <c r="J53" s="72"/>
      <c r="K53" s="72"/>
      <c r="L53" s="72"/>
    </row>
    <row r="54" spans="1:13" ht="19.899999999999999" customHeight="1" x14ac:dyDescent="0.25">
      <c r="A54" s="9" t="s">
        <v>83</v>
      </c>
      <c r="B54" s="39">
        <v>69</v>
      </c>
      <c r="C54" s="39">
        <v>20</v>
      </c>
      <c r="D54" s="53">
        <f t="shared" si="16"/>
        <v>0.28985507246376813</v>
      </c>
      <c r="E54" s="53">
        <v>0.24440000000000001</v>
      </c>
      <c r="F54" s="75">
        <v>0.308</v>
      </c>
      <c r="G54" s="70"/>
      <c r="H54" s="70"/>
      <c r="I54" s="70"/>
      <c r="J54" s="72"/>
      <c r="K54" s="72"/>
      <c r="L54" s="72"/>
    </row>
    <row r="55" spans="1:13" ht="19.899999999999999" customHeight="1" x14ac:dyDescent="0.25">
      <c r="A55" s="9" t="s">
        <v>86</v>
      </c>
      <c r="B55" s="39">
        <v>53</v>
      </c>
      <c r="C55" s="39">
        <v>3</v>
      </c>
      <c r="D55" s="53">
        <f t="shared" si="16"/>
        <v>5.6603773584905662E-2</v>
      </c>
      <c r="E55" s="53">
        <v>0.35870000000000002</v>
      </c>
      <c r="F55" s="75">
        <v>0.44540000000000002</v>
      </c>
      <c r="G55" s="70"/>
      <c r="H55" s="70"/>
      <c r="I55" s="70"/>
      <c r="J55" s="72"/>
      <c r="K55" s="72"/>
      <c r="L55" s="72"/>
    </row>
    <row r="56" spans="1:13" ht="19.899999999999999" customHeight="1" x14ac:dyDescent="0.25">
      <c r="A56" s="9" t="s">
        <v>1</v>
      </c>
      <c r="B56" s="39">
        <v>121</v>
      </c>
      <c r="C56" s="39">
        <v>55</v>
      </c>
      <c r="D56" s="53">
        <v>0.46</v>
      </c>
      <c r="E56" s="53">
        <v>0.1148</v>
      </c>
      <c r="F56" s="75">
        <v>0.1091</v>
      </c>
      <c r="G56" s="70"/>
      <c r="H56" s="70"/>
      <c r="I56" s="70"/>
      <c r="J56" s="72"/>
      <c r="K56" s="72"/>
      <c r="L56" s="72"/>
    </row>
    <row r="57" spans="1:13" ht="19.899999999999999" customHeight="1" x14ac:dyDescent="0.25">
      <c r="A57" s="9" t="s">
        <v>34</v>
      </c>
      <c r="B57" s="39">
        <v>105</v>
      </c>
      <c r="C57" s="39">
        <v>31</v>
      </c>
      <c r="D57" s="53">
        <f t="shared" si="16"/>
        <v>0.29523809523809524</v>
      </c>
      <c r="E57" s="53">
        <v>0.16220000000000001</v>
      </c>
      <c r="F57" s="75">
        <v>0.253</v>
      </c>
      <c r="G57" s="70"/>
      <c r="H57" s="70"/>
      <c r="I57" s="70"/>
      <c r="J57" s="72"/>
      <c r="K57" s="72"/>
      <c r="L57" s="72"/>
    </row>
    <row r="58" spans="1:13" ht="19.899999999999999" customHeight="1" x14ac:dyDescent="0.25">
      <c r="A58" s="9" t="s">
        <v>2</v>
      </c>
      <c r="B58" s="39">
        <v>562</v>
      </c>
      <c r="C58" s="39">
        <v>378</v>
      </c>
      <c r="D58" s="53">
        <f t="shared" si="16"/>
        <v>0.67259786476868333</v>
      </c>
      <c r="E58" s="53">
        <v>0.23910000000000001</v>
      </c>
      <c r="F58" s="75">
        <v>0.24260000000000001</v>
      </c>
      <c r="G58" s="70"/>
      <c r="H58" s="70"/>
      <c r="I58" s="70"/>
      <c r="J58" s="72"/>
      <c r="K58" s="72"/>
      <c r="L58" s="72"/>
    </row>
    <row r="59" spans="1:13" ht="19.899999999999999" customHeight="1" thickBot="1" x14ac:dyDescent="0.3">
      <c r="A59" s="189" t="s">
        <v>23</v>
      </c>
      <c r="B59" s="162">
        <f>SUM(B53:B58)</f>
        <v>1297</v>
      </c>
      <c r="C59" s="162">
        <f>SUM(C53:C58)</f>
        <v>689</v>
      </c>
      <c r="D59" s="286">
        <v>0.54</v>
      </c>
      <c r="E59" s="286">
        <v>0.23219999999999999</v>
      </c>
      <c r="F59" s="422">
        <v>0.2177</v>
      </c>
      <c r="G59" s="70"/>
      <c r="H59" s="70"/>
      <c r="I59" s="70"/>
      <c r="J59" s="72"/>
      <c r="K59" s="72"/>
      <c r="L59" s="72"/>
      <c r="M59" s="75"/>
    </row>
    <row r="60" spans="1:13" ht="12.75" customHeight="1" x14ac:dyDescent="0.25">
      <c r="A60" s="521" t="s">
        <v>815</v>
      </c>
      <c r="B60" s="521"/>
      <c r="C60" s="521"/>
      <c r="D60" s="521"/>
      <c r="E60" s="521"/>
      <c r="F60" s="26"/>
      <c r="G60" s="70"/>
      <c r="H60" s="70"/>
      <c r="I60" s="70"/>
      <c r="J60" s="72"/>
      <c r="K60" s="72"/>
      <c r="L60" s="72"/>
      <c r="M60" s="75"/>
    </row>
    <row r="61" spans="1:13" s="133" customFormat="1" ht="30.6" customHeight="1" x14ac:dyDescent="0.25">
      <c r="A61" s="497" t="s">
        <v>820</v>
      </c>
      <c r="B61" s="497"/>
      <c r="C61" s="497"/>
      <c r="D61" s="497"/>
      <c r="E61" s="497"/>
      <c r="G61" s="287"/>
      <c r="H61" s="287"/>
      <c r="I61" s="287"/>
      <c r="J61" s="288"/>
      <c r="K61" s="288"/>
      <c r="L61" s="288"/>
      <c r="M61" s="267"/>
    </row>
    <row r="62" spans="1:13" ht="19.899999999999999" customHeight="1" x14ac:dyDescent="0.25">
      <c r="A62" s="12"/>
      <c r="B62" s="12"/>
      <c r="C62" s="12"/>
      <c r="D62" s="65"/>
      <c r="E62" s="65"/>
      <c r="G62" s="70"/>
      <c r="H62" s="70"/>
      <c r="I62" s="70"/>
      <c r="J62" s="72"/>
      <c r="K62" s="72"/>
      <c r="L62" s="72"/>
      <c r="M62" s="75"/>
    </row>
    <row r="63" spans="1:13" ht="36" x14ac:dyDescent="0.25">
      <c r="A63" s="128" t="s">
        <v>598</v>
      </c>
      <c r="B63" s="128" t="s">
        <v>488</v>
      </c>
      <c r="C63" s="128" t="s">
        <v>489</v>
      </c>
      <c r="D63" s="31"/>
      <c r="E63" s="36"/>
      <c r="F63" s="36"/>
      <c r="G63" s="36"/>
      <c r="H63" s="10"/>
      <c r="I63" s="10"/>
      <c r="J63" s="72"/>
      <c r="K63" s="72"/>
      <c r="L63" s="72"/>
      <c r="M63" s="75"/>
    </row>
    <row r="64" spans="1:13" ht="19.899999999999999" customHeight="1" thickBot="1" x14ac:dyDescent="0.3">
      <c r="A64" s="289">
        <v>4.54</v>
      </c>
      <c r="B64" s="290">
        <v>20.82</v>
      </c>
      <c r="C64" s="290">
        <v>39.729999999999997</v>
      </c>
      <c r="D64" s="31"/>
      <c r="E64" s="76"/>
      <c r="F64" s="76"/>
      <c r="G64" s="76"/>
      <c r="H64" s="54"/>
      <c r="I64" s="54"/>
      <c r="J64" s="72"/>
      <c r="K64" s="72"/>
      <c r="L64" s="72"/>
      <c r="M64" s="75"/>
    </row>
    <row r="65" spans="1:13" s="133" customFormat="1" ht="19.899999999999999" customHeight="1" x14ac:dyDescent="0.25">
      <c r="A65" s="291" t="s">
        <v>664</v>
      </c>
      <c r="D65" s="131"/>
      <c r="E65" s="292"/>
      <c r="F65" s="292"/>
      <c r="G65" s="292"/>
      <c r="H65" s="292"/>
      <c r="I65" s="292"/>
      <c r="J65" s="288"/>
      <c r="K65" s="288"/>
      <c r="L65" s="288"/>
      <c r="M65" s="267"/>
    </row>
    <row r="66" spans="1:13" s="133" customFormat="1" ht="19.899999999999999" customHeight="1" x14ac:dyDescent="0.25">
      <c r="A66" s="291" t="s">
        <v>565</v>
      </c>
      <c r="D66" s="131"/>
      <c r="E66" s="292"/>
      <c r="F66" s="292"/>
      <c r="G66" s="292"/>
      <c r="H66" s="292"/>
      <c r="I66" s="292"/>
      <c r="J66" s="288"/>
      <c r="K66" s="288"/>
      <c r="L66" s="288"/>
      <c r="M66" s="267"/>
    </row>
    <row r="67" spans="1:13" ht="19.899999999999999" customHeight="1" x14ac:dyDescent="0.25">
      <c r="A67" s="12"/>
      <c r="B67" s="12"/>
      <c r="C67" s="73"/>
      <c r="D67" s="26"/>
      <c r="F67" s="74"/>
      <c r="G67" s="70"/>
      <c r="H67" s="70"/>
      <c r="I67" s="70"/>
      <c r="J67" s="72"/>
      <c r="K67" s="72"/>
      <c r="L67" s="72"/>
    </row>
    <row r="68" spans="1:13" ht="19.899999999999999" customHeight="1" x14ac:dyDescent="0.25">
      <c r="A68" s="128" t="s">
        <v>203</v>
      </c>
      <c r="B68" s="179">
        <v>2021</v>
      </c>
      <c r="C68" s="179">
        <v>2020</v>
      </c>
      <c r="D68" s="179">
        <v>2019</v>
      </c>
      <c r="E68" s="179">
        <v>2018</v>
      </c>
      <c r="J68" s="75"/>
      <c r="K68" s="75"/>
      <c r="L68" s="75"/>
      <c r="M68" s="75"/>
    </row>
    <row r="69" spans="1:13" ht="19.899999999999999" customHeight="1" x14ac:dyDescent="0.25">
      <c r="A69" s="9" t="s">
        <v>437</v>
      </c>
      <c r="B69" s="39">
        <v>22</v>
      </c>
      <c r="C69" s="39">
        <v>21</v>
      </c>
      <c r="D69" s="39">
        <v>20</v>
      </c>
      <c r="E69" s="39">
        <v>19.3</v>
      </c>
    </row>
    <row r="70" spans="1:13" ht="19.899999999999999" customHeight="1" x14ac:dyDescent="0.25">
      <c r="A70" s="9" t="s">
        <v>204</v>
      </c>
      <c r="B70" s="39">
        <v>20</v>
      </c>
      <c r="C70" s="39">
        <v>20</v>
      </c>
      <c r="D70" s="39">
        <v>20</v>
      </c>
      <c r="E70" s="39">
        <v>21.5</v>
      </c>
    </row>
    <row r="71" spans="1:13" ht="19.899999999999999" customHeight="1" thickBot="1" x14ac:dyDescent="0.3">
      <c r="A71" s="166" t="s">
        <v>205</v>
      </c>
      <c r="B71" s="188">
        <v>14</v>
      </c>
      <c r="C71" s="188">
        <v>13</v>
      </c>
      <c r="D71" s="188">
        <v>14</v>
      </c>
      <c r="E71" s="188">
        <v>16.2</v>
      </c>
    </row>
    <row r="72" spans="1:13" ht="19.899999999999999" customHeight="1" x14ac:dyDescent="0.25">
      <c r="C72" s="77"/>
      <c r="D72" s="78"/>
      <c r="E72" s="78"/>
      <c r="F72" s="78"/>
    </row>
    <row r="73" spans="1:13" ht="19.899999999999999" customHeight="1" x14ac:dyDescent="0.25">
      <c r="A73" s="128" t="s">
        <v>377</v>
      </c>
      <c r="B73" s="179"/>
      <c r="C73" s="179"/>
      <c r="D73" s="179"/>
      <c r="E73" s="179"/>
      <c r="J73" s="75"/>
      <c r="K73" s="75"/>
      <c r="L73" s="75"/>
      <c r="M73" s="75"/>
    </row>
    <row r="74" spans="1:13" ht="19.899999999999999" customHeight="1" x14ac:dyDescent="0.25">
      <c r="A74" s="128" t="s">
        <v>229</v>
      </c>
      <c r="B74" s="179">
        <v>2021</v>
      </c>
      <c r="C74" s="179">
        <v>2020</v>
      </c>
      <c r="D74" s="179">
        <v>2019</v>
      </c>
      <c r="E74" s="179">
        <v>2018</v>
      </c>
      <c r="G74" s="74"/>
      <c r="H74" s="74"/>
      <c r="I74" s="74"/>
      <c r="J74" s="74"/>
      <c r="K74" s="74"/>
      <c r="L74" s="74"/>
    </row>
    <row r="75" spans="1:13" ht="19.899999999999999" customHeight="1" x14ac:dyDescent="0.25">
      <c r="A75" s="9" t="s">
        <v>4</v>
      </c>
      <c r="B75" s="64">
        <v>0.98</v>
      </c>
      <c r="C75" s="64">
        <v>0.98</v>
      </c>
      <c r="D75" s="66" t="s">
        <v>463</v>
      </c>
      <c r="E75" s="66" t="s">
        <v>463</v>
      </c>
      <c r="G75" s="74"/>
      <c r="H75" s="74"/>
      <c r="I75" s="74"/>
      <c r="J75" s="74"/>
      <c r="K75" s="74"/>
      <c r="L75" s="74"/>
    </row>
    <row r="76" spans="1:13" ht="19.899999999999999" customHeight="1" x14ac:dyDescent="0.25">
      <c r="A76" s="9" t="s">
        <v>34</v>
      </c>
      <c r="B76" s="64">
        <v>0.99519999999999997</v>
      </c>
      <c r="C76" s="64">
        <v>1</v>
      </c>
      <c r="D76" s="64">
        <v>1</v>
      </c>
      <c r="E76" s="64">
        <v>1</v>
      </c>
    </row>
    <row r="77" spans="1:13" ht="19.899999999999999" customHeight="1" x14ac:dyDescent="0.25">
      <c r="A77" s="9" t="s">
        <v>436</v>
      </c>
      <c r="B77" s="64">
        <v>0.94640000000000002</v>
      </c>
      <c r="C77" s="64">
        <v>0.93</v>
      </c>
      <c r="D77" s="66" t="s">
        <v>463</v>
      </c>
      <c r="E77" s="66" t="s">
        <v>463</v>
      </c>
    </row>
    <row r="78" spans="1:13" ht="19.899999999999999" customHeight="1" x14ac:dyDescent="0.25">
      <c r="A78" s="9" t="s">
        <v>599</v>
      </c>
      <c r="B78" s="64">
        <v>0.76759999999999995</v>
      </c>
      <c r="C78" s="64">
        <v>0.78</v>
      </c>
      <c r="D78" s="64">
        <v>0.97699999999999998</v>
      </c>
      <c r="E78" s="64">
        <v>1</v>
      </c>
    </row>
    <row r="79" spans="1:13" ht="19.899999999999999" customHeight="1" x14ac:dyDescent="0.25">
      <c r="A79" s="9" t="s">
        <v>2</v>
      </c>
      <c r="B79" s="64">
        <v>0.85499999999999998</v>
      </c>
      <c r="C79" s="64">
        <v>0.84</v>
      </c>
      <c r="D79" s="64">
        <v>0.84</v>
      </c>
      <c r="E79" s="64">
        <v>0.85</v>
      </c>
    </row>
    <row r="80" spans="1:13" ht="19.899999999999999" customHeight="1" x14ac:dyDescent="0.25">
      <c r="A80" s="9" t="s">
        <v>1</v>
      </c>
      <c r="B80" s="64">
        <v>0.99280000000000002</v>
      </c>
      <c r="C80" s="64">
        <v>0.99</v>
      </c>
      <c r="D80" s="64">
        <v>0.97</v>
      </c>
      <c r="E80" s="64">
        <v>0.98609999999999998</v>
      </c>
    </row>
    <row r="81" spans="1:12" ht="19.899999999999999" customHeight="1" x14ac:dyDescent="0.25">
      <c r="A81" s="9" t="s">
        <v>86</v>
      </c>
      <c r="B81" s="64">
        <v>0.72270000000000001</v>
      </c>
      <c r="C81" s="64">
        <v>0.75</v>
      </c>
      <c r="D81" s="66" t="s">
        <v>463</v>
      </c>
      <c r="E81" s="66" t="s">
        <v>463</v>
      </c>
    </row>
    <row r="82" spans="1:12" ht="19.899999999999999" customHeight="1" x14ac:dyDescent="0.25">
      <c r="A82" s="9" t="s">
        <v>0</v>
      </c>
      <c r="B82" s="358">
        <v>0.86519999999999997</v>
      </c>
      <c r="C82" s="64">
        <v>0.86</v>
      </c>
      <c r="D82" s="64">
        <v>0.95</v>
      </c>
      <c r="E82" s="64">
        <v>0.96</v>
      </c>
    </row>
    <row r="83" spans="1:12" ht="19.899999999999999" customHeight="1" thickBot="1" x14ac:dyDescent="0.3">
      <c r="A83" s="166" t="s">
        <v>549</v>
      </c>
      <c r="B83" s="359">
        <v>0.82</v>
      </c>
      <c r="C83" s="259">
        <v>0.89</v>
      </c>
      <c r="D83" s="259"/>
      <c r="E83" s="259"/>
      <c r="F83" s="79"/>
    </row>
    <row r="84" spans="1:12" s="133" customFormat="1" ht="19.899999999999999" customHeight="1" x14ac:dyDescent="0.25">
      <c r="A84" s="133" t="s">
        <v>600</v>
      </c>
      <c r="B84" s="293"/>
      <c r="C84" s="294"/>
      <c r="D84" s="294"/>
      <c r="E84" s="294"/>
      <c r="F84" s="294"/>
    </row>
    <row r="85" spans="1:12" s="133" customFormat="1" ht="19.899999999999999" customHeight="1" x14ac:dyDescent="0.25">
      <c r="A85" s="133" t="s">
        <v>452</v>
      </c>
    </row>
    <row r="86" spans="1:12" s="133" customFormat="1" ht="19.899999999999999" customHeight="1" x14ac:dyDescent="0.25">
      <c r="A86" s="133" t="s">
        <v>601</v>
      </c>
    </row>
    <row r="87" spans="1:12" s="133" customFormat="1" ht="19.899999999999999" customHeight="1" x14ac:dyDescent="0.25">
      <c r="A87" s="133" t="s">
        <v>548</v>
      </c>
    </row>
    <row r="89" spans="1:12" ht="19.899999999999999" customHeight="1" x14ac:dyDescent="0.25">
      <c r="A89" s="128" t="s">
        <v>364</v>
      </c>
      <c r="B89" s="179" t="s">
        <v>602</v>
      </c>
      <c r="C89" s="179" t="s">
        <v>603</v>
      </c>
      <c r="D89" s="179">
        <v>2019</v>
      </c>
      <c r="E89" s="179">
        <v>2018</v>
      </c>
      <c r="G89" s="28"/>
      <c r="H89" s="31"/>
      <c r="I89" s="31"/>
      <c r="J89" s="31"/>
      <c r="K89" s="31"/>
      <c r="L89" s="31"/>
    </row>
    <row r="90" spans="1:12" ht="19.899999999999999" customHeight="1" x14ac:dyDescent="0.25">
      <c r="A90" s="9" t="s">
        <v>230</v>
      </c>
      <c r="B90" s="63">
        <v>1.78</v>
      </c>
      <c r="C90" s="66">
        <v>1.71</v>
      </c>
      <c r="D90" s="66">
        <v>1.97</v>
      </c>
      <c r="E90" s="66">
        <v>2.39</v>
      </c>
      <c r="G90" s="19"/>
    </row>
    <row r="91" spans="1:12" ht="19.899999999999999" customHeight="1" x14ac:dyDescent="0.25">
      <c r="A91" s="9" t="s">
        <v>293</v>
      </c>
      <c r="B91" s="347" t="s">
        <v>604</v>
      </c>
      <c r="C91" s="66">
        <v>1.31</v>
      </c>
      <c r="D91" s="66">
        <v>1.1399999999999999</v>
      </c>
      <c r="E91" s="66">
        <v>1.25</v>
      </c>
      <c r="G91" s="19"/>
    </row>
    <row r="92" spans="1:12" ht="19.899999999999999" customHeight="1" x14ac:dyDescent="0.25">
      <c r="A92" s="9" t="s">
        <v>231</v>
      </c>
      <c r="B92" s="63" t="s">
        <v>840</v>
      </c>
      <c r="C92" s="66">
        <v>4.59</v>
      </c>
      <c r="D92" s="66">
        <v>15.14</v>
      </c>
      <c r="E92" s="66">
        <v>15.14</v>
      </c>
      <c r="G92" s="19"/>
    </row>
    <row r="93" spans="1:12" ht="19.899999999999999" customHeight="1" thickBot="1" x14ac:dyDescent="0.3">
      <c r="A93" s="151" t="s">
        <v>232</v>
      </c>
      <c r="B93" s="437">
        <v>116.8</v>
      </c>
      <c r="C93" s="153">
        <v>116.63</v>
      </c>
      <c r="D93" s="295">
        <v>172.98</v>
      </c>
      <c r="E93" s="295">
        <v>224.56</v>
      </c>
      <c r="G93" s="19"/>
    </row>
    <row r="94" spans="1:12" s="133" customFormat="1" ht="19.899999999999999" customHeight="1" x14ac:dyDescent="0.25">
      <c r="A94" s="296" t="s">
        <v>837</v>
      </c>
      <c r="G94" s="131"/>
      <c r="H94" s="131"/>
      <c r="I94" s="131"/>
      <c r="J94" s="131"/>
      <c r="K94" s="131"/>
      <c r="L94" s="131"/>
    </row>
    <row r="95" spans="1:12" s="133" customFormat="1" ht="19.899999999999999" customHeight="1" x14ac:dyDescent="0.25">
      <c r="A95" s="133" t="s">
        <v>838</v>
      </c>
      <c r="B95" s="296"/>
      <c r="C95" s="296"/>
      <c r="D95" s="296"/>
    </row>
    <row r="96" spans="1:12" s="133" customFormat="1" ht="39.75" customHeight="1" x14ac:dyDescent="0.25">
      <c r="A96" s="495" t="s">
        <v>839</v>
      </c>
      <c r="B96" s="495"/>
      <c r="C96" s="495"/>
      <c r="D96" s="495"/>
      <c r="E96" s="495"/>
    </row>
    <row r="97" spans="1:12" ht="19.899999999999999" customHeight="1" x14ac:dyDescent="0.25">
      <c r="A97" s="296"/>
      <c r="B97" s="27"/>
      <c r="C97" s="27"/>
      <c r="D97" s="27"/>
      <c r="E97" s="27"/>
      <c r="F97" s="27"/>
    </row>
    <row r="98" spans="1:12" ht="19.899999999999999" customHeight="1" x14ac:dyDescent="0.25">
      <c r="A98" s="128" t="s">
        <v>723</v>
      </c>
      <c r="B98" s="179"/>
      <c r="C98" s="179"/>
      <c r="D98" s="179"/>
      <c r="E98" s="179"/>
      <c r="G98" s="28"/>
      <c r="H98" s="31"/>
      <c r="I98" s="31"/>
      <c r="J98" s="31"/>
      <c r="K98" s="31"/>
      <c r="L98" s="31"/>
    </row>
    <row r="99" spans="1:12" ht="19.899999999999999" customHeight="1" x14ac:dyDescent="0.25">
      <c r="A99" s="128" t="s">
        <v>33</v>
      </c>
      <c r="B99" s="179">
        <v>2021</v>
      </c>
      <c r="C99" s="179">
        <v>2020</v>
      </c>
      <c r="D99" s="179">
        <v>2019</v>
      </c>
      <c r="E99" s="179">
        <v>2018</v>
      </c>
      <c r="G99" s="28"/>
      <c r="H99" s="31"/>
      <c r="I99" s="31"/>
      <c r="J99" s="31"/>
      <c r="K99" s="31"/>
      <c r="L99" s="31"/>
    </row>
    <row r="100" spans="1:12" s="12" customFormat="1" ht="19.899999999999999" customHeight="1" thickBot="1" x14ac:dyDescent="0.3">
      <c r="A100" s="221" t="s">
        <v>100</v>
      </c>
      <c r="B100" s="223"/>
      <c r="C100" s="223"/>
      <c r="D100" s="223"/>
      <c r="E100" s="223"/>
      <c r="G100" s="298"/>
      <c r="H100" s="298"/>
      <c r="I100" s="298"/>
      <c r="J100" s="299"/>
      <c r="K100" s="299"/>
      <c r="L100" s="299"/>
    </row>
    <row r="101" spans="1:12" ht="19.899999999999999" customHeight="1" x14ac:dyDescent="0.25">
      <c r="A101" s="32" t="s">
        <v>453</v>
      </c>
      <c r="B101" s="358">
        <v>0.75</v>
      </c>
      <c r="C101" s="104">
        <v>0.73</v>
      </c>
      <c r="D101" s="104">
        <v>0.59</v>
      </c>
      <c r="E101" s="104">
        <v>0.72</v>
      </c>
      <c r="G101" s="70"/>
      <c r="H101" s="70"/>
      <c r="I101" s="70"/>
      <c r="J101" s="72"/>
      <c r="K101" s="72"/>
      <c r="L101" s="72"/>
    </row>
    <row r="102" spans="1:12" ht="19.899999999999999" customHeight="1" x14ac:dyDescent="0.25">
      <c r="A102" s="32" t="s">
        <v>454</v>
      </c>
      <c r="B102" s="358">
        <v>0.53</v>
      </c>
      <c r="C102" s="104">
        <v>0.51</v>
      </c>
      <c r="D102" s="104">
        <v>0.52</v>
      </c>
      <c r="E102" s="104">
        <v>0.43</v>
      </c>
      <c r="G102" s="70"/>
      <c r="H102" s="70"/>
      <c r="I102" s="70"/>
      <c r="J102" s="72"/>
      <c r="K102" s="72"/>
      <c r="L102" s="72"/>
    </row>
    <row r="103" spans="1:12" ht="19.899999999999999" customHeight="1" thickBot="1" x14ac:dyDescent="0.3">
      <c r="A103" s="221" t="s">
        <v>3</v>
      </c>
      <c r="B103" s="233"/>
      <c r="C103" s="233"/>
      <c r="D103" s="233"/>
      <c r="E103" s="223"/>
      <c r="G103" s="70"/>
      <c r="H103" s="70"/>
      <c r="I103" s="70"/>
      <c r="J103" s="72"/>
      <c r="K103" s="72"/>
      <c r="L103" s="72"/>
    </row>
    <row r="104" spans="1:12" ht="19.899999999999999" customHeight="1" x14ac:dyDescent="0.25">
      <c r="A104" s="135" t="s">
        <v>605</v>
      </c>
      <c r="B104" s="357">
        <v>3.1600000000000003E-2</v>
      </c>
      <c r="C104" s="297">
        <v>1.8599999999999998E-2</v>
      </c>
      <c r="D104" s="35" t="s">
        <v>131</v>
      </c>
      <c r="E104" s="66" t="s">
        <v>131</v>
      </c>
      <c r="G104" s="70"/>
      <c r="H104" s="70"/>
      <c r="I104" s="70"/>
      <c r="J104" s="72"/>
      <c r="K104" s="72"/>
      <c r="L104" s="72"/>
    </row>
    <row r="105" spans="1:12" ht="19.899999999999999" customHeight="1" x14ac:dyDescent="0.25">
      <c r="A105" s="291" t="s">
        <v>606</v>
      </c>
      <c r="B105" s="27"/>
      <c r="C105" s="27"/>
      <c r="D105" s="27"/>
      <c r="E105" s="27"/>
      <c r="F105" s="27"/>
    </row>
    <row r="106" spans="1:12" ht="19.899999999999999" customHeight="1" x14ac:dyDescent="0.25">
      <c r="A106" s="27"/>
      <c r="B106" s="27"/>
      <c r="C106" s="27"/>
      <c r="D106" s="27"/>
      <c r="E106" s="27"/>
      <c r="F106" s="27"/>
    </row>
    <row r="107" spans="1:12" ht="19.899999999999999" customHeight="1" x14ac:dyDescent="0.25">
      <c r="J107" s="10"/>
      <c r="K107" s="10"/>
    </row>
    <row r="108" spans="1:12" ht="19.899999999999999" customHeight="1" x14ac:dyDescent="0.25">
      <c r="J108" s="54"/>
      <c r="K108" s="54"/>
    </row>
    <row r="109" spans="1:12" ht="19.899999999999999" customHeight="1" x14ac:dyDescent="0.25">
      <c r="J109" s="54"/>
      <c r="K109" s="54"/>
    </row>
    <row r="110" spans="1:12" ht="19.899999999999999" customHeight="1" x14ac:dyDescent="0.25">
      <c r="J110" s="54"/>
      <c r="K110" s="54"/>
    </row>
    <row r="111" spans="1:12" ht="19.899999999999999" customHeight="1" x14ac:dyDescent="0.25">
      <c r="E111" s="54"/>
      <c r="F111" s="54"/>
      <c r="G111" s="54"/>
      <c r="H111" s="54"/>
      <c r="I111" s="54"/>
      <c r="J111" s="54"/>
      <c r="K111" s="54"/>
    </row>
    <row r="112" spans="1:12" ht="19.899999999999999" customHeight="1" x14ac:dyDescent="0.25">
      <c r="E112" s="54"/>
      <c r="F112" s="54"/>
      <c r="G112" s="54"/>
      <c r="H112" s="54"/>
      <c r="I112" s="54"/>
      <c r="J112" s="54"/>
      <c r="K112" s="54"/>
    </row>
    <row r="116" spans="11:11" ht="19.899999999999999" customHeight="1" x14ac:dyDescent="0.25">
      <c r="K116" s="54"/>
    </row>
  </sheetData>
  <sheetProtection algorithmName="SHA-512" hashValue="n5NcQwCJEi/1i4Ef0VcPnKmSHSs8G2EAbe4uiMzlbm4K8z3ccVdN1Tahq6TLRGkMMSE0+6L4NPkuNSE/un08AQ==" saltValue="9UwtQCd/Ftbiw9tjVDGISw==" spinCount="100000" sheet="1" objects="1" scenarios="1"/>
  <mergeCells count="6">
    <mergeCell ref="A96:E96"/>
    <mergeCell ref="B3:E3"/>
    <mergeCell ref="F3:F4"/>
    <mergeCell ref="A61:E61"/>
    <mergeCell ref="G3:G4"/>
    <mergeCell ref="A60:E60"/>
  </mergeCells>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autoPageBreaks="0"/>
  </sheetPr>
  <dimension ref="A1:W61"/>
  <sheetViews>
    <sheetView showGridLines="0" workbookViewId="0"/>
  </sheetViews>
  <sheetFormatPr defaultColWidth="8.85546875" defaultRowHeight="19.899999999999999" customHeight="1" x14ac:dyDescent="0.25"/>
  <cols>
    <col min="1" max="1" width="50.7109375" style="9" customWidth="1"/>
    <col min="2" max="15" width="13.7109375" style="66" customWidth="1"/>
    <col min="16" max="23" width="8.85546875" style="66"/>
    <col min="24" max="16384" width="8.85546875" style="9"/>
  </cols>
  <sheetData>
    <row r="1" spans="1:23" ht="19.899999999999999" customHeight="1" x14ac:dyDescent="0.25">
      <c r="A1" s="128" t="s">
        <v>505</v>
      </c>
      <c r="B1" s="179"/>
      <c r="C1" s="179"/>
      <c r="D1" s="179"/>
      <c r="E1" s="179"/>
      <c r="F1" s="179"/>
    </row>
    <row r="2" spans="1:23" ht="19.899999999999999" customHeight="1" x14ac:dyDescent="0.25">
      <c r="A2" s="12"/>
    </row>
    <row r="3" spans="1:23" ht="19.899999999999999" customHeight="1" x14ac:dyDescent="0.25">
      <c r="A3" s="128" t="s">
        <v>550</v>
      </c>
      <c r="B3" s="179"/>
      <c r="C3" s="179"/>
      <c r="D3" s="179"/>
      <c r="E3" s="179"/>
      <c r="F3" s="179"/>
    </row>
    <row r="4" spans="1:23" ht="19.899999999999999" customHeight="1" x14ac:dyDescent="0.25">
      <c r="A4" s="128" t="s">
        <v>33</v>
      </c>
      <c r="B4" s="179" t="s">
        <v>63</v>
      </c>
      <c r="C4" s="179" t="s">
        <v>64</v>
      </c>
      <c r="D4" s="179" t="s">
        <v>23</v>
      </c>
      <c r="E4" s="179" t="s">
        <v>206</v>
      </c>
      <c r="F4" s="179" t="s">
        <v>80</v>
      </c>
    </row>
    <row r="5" spans="1:23" ht="19.899999999999999" customHeight="1" x14ac:dyDescent="0.25">
      <c r="A5" s="9" t="s">
        <v>86</v>
      </c>
      <c r="B5" s="20">
        <v>2</v>
      </c>
      <c r="C5" s="20">
        <v>4</v>
      </c>
      <c r="D5" s="157">
        <f t="shared" ref="D5:D10" si="0">SUM(B5:C5)</f>
        <v>6</v>
      </c>
      <c r="E5" s="20">
        <v>119</v>
      </c>
      <c r="F5" s="104">
        <f t="shared" ref="F5:F11" si="1">+D5/E5</f>
        <v>5.0420168067226892E-2</v>
      </c>
    </row>
    <row r="6" spans="1:23" ht="19.899999999999999" customHeight="1" x14ac:dyDescent="0.25">
      <c r="A6" s="9" t="s">
        <v>3</v>
      </c>
      <c r="B6" s="20">
        <v>74</v>
      </c>
      <c r="C6" s="20">
        <v>229</v>
      </c>
      <c r="D6" s="20">
        <f t="shared" si="0"/>
        <v>303</v>
      </c>
      <c r="E6" s="20">
        <v>1773</v>
      </c>
      <c r="F6" s="104">
        <f t="shared" si="1"/>
        <v>0.17089678510998307</v>
      </c>
    </row>
    <row r="7" spans="1:23" ht="19.899999999999999" customHeight="1" x14ac:dyDescent="0.25">
      <c r="A7" s="9" t="s">
        <v>35</v>
      </c>
      <c r="B7" s="20">
        <v>0</v>
      </c>
      <c r="C7" s="20">
        <v>11</v>
      </c>
      <c r="D7" s="20">
        <f t="shared" si="0"/>
        <v>11</v>
      </c>
      <c r="E7" s="20">
        <v>1109</v>
      </c>
      <c r="F7" s="104">
        <f t="shared" si="1"/>
        <v>9.9188458070333628E-3</v>
      </c>
    </row>
    <row r="8" spans="1:23" ht="19.899999999999999" customHeight="1" x14ac:dyDescent="0.25">
      <c r="A8" s="9" t="s">
        <v>83</v>
      </c>
      <c r="B8" s="20">
        <v>8</v>
      </c>
      <c r="C8" s="20">
        <v>13</v>
      </c>
      <c r="D8" s="20">
        <f t="shared" si="0"/>
        <v>21</v>
      </c>
      <c r="E8" s="20">
        <v>224</v>
      </c>
      <c r="F8" s="104">
        <f t="shared" si="1"/>
        <v>9.375E-2</v>
      </c>
    </row>
    <row r="9" spans="1:23" ht="19.899999999999999" customHeight="1" x14ac:dyDescent="0.25">
      <c r="A9" s="9" t="s">
        <v>34</v>
      </c>
      <c r="B9" s="20">
        <v>3</v>
      </c>
      <c r="C9" s="20">
        <v>11</v>
      </c>
      <c r="D9" s="20">
        <f t="shared" si="0"/>
        <v>14</v>
      </c>
      <c r="E9" s="20">
        <v>415</v>
      </c>
      <c r="F9" s="104">
        <f t="shared" si="1"/>
        <v>3.3734939759036145E-2</v>
      </c>
    </row>
    <row r="10" spans="1:23" ht="19.899999999999999" customHeight="1" x14ac:dyDescent="0.25">
      <c r="A10" s="9" t="s">
        <v>24</v>
      </c>
      <c r="B10" s="20">
        <v>16</v>
      </c>
      <c r="C10" s="20">
        <v>61</v>
      </c>
      <c r="D10" s="20">
        <f t="shared" si="0"/>
        <v>77</v>
      </c>
      <c r="E10" s="20">
        <v>2317</v>
      </c>
      <c r="F10" s="104">
        <f t="shared" si="1"/>
        <v>3.3232628398791542E-2</v>
      </c>
    </row>
    <row r="11" spans="1:23" s="12" customFormat="1" ht="19.899999999999999" customHeight="1" thickBot="1" x14ac:dyDescent="0.3">
      <c r="A11" s="189" t="s">
        <v>23</v>
      </c>
      <c r="B11" s="346">
        <f>SUM(B5:B10)</f>
        <v>103</v>
      </c>
      <c r="C11" s="346">
        <f>SUM(C5:C10)</f>
        <v>329</v>
      </c>
      <c r="D11" s="346">
        <f>+B11+C11</f>
        <v>432</v>
      </c>
      <c r="E11" s="346">
        <f>SUM(E5:E10)</f>
        <v>5957</v>
      </c>
      <c r="F11" s="332">
        <f t="shared" si="1"/>
        <v>7.2519724693637738E-2</v>
      </c>
      <c r="G11" s="63"/>
      <c r="H11" s="63"/>
      <c r="I11" s="63"/>
      <c r="J11" s="63"/>
      <c r="K11" s="63"/>
      <c r="L11" s="63"/>
      <c r="M11" s="63"/>
      <c r="N11" s="63"/>
      <c r="O11" s="63"/>
      <c r="P11" s="63"/>
      <c r="Q11" s="63"/>
      <c r="R11" s="63"/>
      <c r="S11" s="63"/>
      <c r="T11" s="63"/>
      <c r="U11" s="63"/>
      <c r="V11" s="63"/>
      <c r="W11" s="63"/>
    </row>
    <row r="12" spans="1:23" s="12" customFormat="1" ht="19.899999999999999" customHeight="1" thickBot="1" x14ac:dyDescent="0.3">
      <c r="A12" s="176" t="s">
        <v>207</v>
      </c>
      <c r="B12" s="300">
        <f>+B11/D11</f>
        <v>0.23842592592592593</v>
      </c>
      <c r="C12" s="300">
        <f>+C11/D11</f>
        <v>0.76157407407407407</v>
      </c>
      <c r="D12" s="301"/>
      <c r="E12" s="302"/>
      <c r="F12" s="302"/>
      <c r="G12" s="63"/>
      <c r="H12" s="63"/>
      <c r="I12" s="63"/>
      <c r="J12" s="63"/>
      <c r="K12" s="63"/>
      <c r="L12" s="63"/>
      <c r="M12" s="63"/>
      <c r="N12" s="63"/>
      <c r="O12" s="63"/>
      <c r="P12" s="63"/>
      <c r="Q12" s="63"/>
      <c r="R12" s="63"/>
      <c r="S12" s="63"/>
      <c r="T12" s="63"/>
      <c r="U12" s="63"/>
      <c r="V12" s="63"/>
      <c r="W12" s="63"/>
    </row>
    <row r="13" spans="1:23" ht="19.899999999999999" customHeight="1" x14ac:dyDescent="0.25">
      <c r="C13" s="42"/>
    </row>
    <row r="14" spans="1:23" ht="19.899999999999999" customHeight="1" x14ac:dyDescent="0.25">
      <c r="A14" s="128" t="s">
        <v>563</v>
      </c>
      <c r="B14" s="179"/>
      <c r="C14" s="179"/>
      <c r="D14" s="179"/>
      <c r="E14" s="179"/>
      <c r="F14" s="179"/>
      <c r="G14" s="179"/>
      <c r="H14" s="179"/>
    </row>
    <row r="15" spans="1:23" ht="19.899999999999999" customHeight="1" x14ac:dyDescent="0.25">
      <c r="A15" s="128" t="s">
        <v>33</v>
      </c>
      <c r="B15" s="179" t="s">
        <v>35</v>
      </c>
      <c r="C15" s="179" t="s">
        <v>24</v>
      </c>
      <c r="D15" s="179" t="s">
        <v>3</v>
      </c>
      <c r="E15" s="179" t="s">
        <v>34</v>
      </c>
      <c r="F15" s="179" t="s">
        <v>83</v>
      </c>
      <c r="G15" s="179" t="s">
        <v>86</v>
      </c>
      <c r="H15" s="179" t="s">
        <v>23</v>
      </c>
    </row>
    <row r="16" spans="1:23" ht="19.899999999999999" customHeight="1" x14ac:dyDescent="0.25">
      <c r="A16" s="9" t="s">
        <v>116</v>
      </c>
      <c r="G16" s="66">
        <v>1</v>
      </c>
      <c r="H16" s="66">
        <f t="shared" ref="H16:H24" si="2">SUM(B16:G16)</f>
        <v>1</v>
      </c>
    </row>
    <row r="17" spans="1:23" ht="19.899999999999999" customHeight="1" x14ac:dyDescent="0.25">
      <c r="A17" s="9" t="s">
        <v>115</v>
      </c>
      <c r="H17" s="66">
        <f t="shared" si="2"/>
        <v>0</v>
      </c>
    </row>
    <row r="18" spans="1:23" ht="19.899999999999999" customHeight="1" x14ac:dyDescent="0.25">
      <c r="A18" s="9" t="s">
        <v>208</v>
      </c>
      <c r="B18" s="66">
        <v>1</v>
      </c>
      <c r="C18" s="66">
        <v>2</v>
      </c>
      <c r="D18" s="66">
        <v>2</v>
      </c>
      <c r="E18" s="66">
        <v>1</v>
      </c>
      <c r="G18" s="66">
        <v>1</v>
      </c>
      <c r="H18" s="66">
        <f t="shared" si="2"/>
        <v>7</v>
      </c>
    </row>
    <row r="19" spans="1:23" ht="19.899999999999999" customHeight="1" x14ac:dyDescent="0.25">
      <c r="A19" s="9" t="s">
        <v>209</v>
      </c>
      <c r="B19" s="66">
        <v>1</v>
      </c>
      <c r="C19" s="66">
        <v>14</v>
      </c>
      <c r="D19" s="66">
        <v>20</v>
      </c>
      <c r="E19" s="66">
        <v>5</v>
      </c>
      <c r="F19" s="66">
        <v>3</v>
      </c>
      <c r="G19" s="66">
        <v>3</v>
      </c>
      <c r="H19" s="66">
        <f t="shared" si="2"/>
        <v>46</v>
      </c>
    </row>
    <row r="20" spans="1:23" ht="19.899999999999999" customHeight="1" x14ac:dyDescent="0.25">
      <c r="A20" s="9" t="s">
        <v>210</v>
      </c>
      <c r="B20" s="66">
        <v>7</v>
      </c>
      <c r="C20" s="66">
        <v>41</v>
      </c>
      <c r="D20" s="66">
        <v>145</v>
      </c>
      <c r="E20" s="66">
        <v>7</v>
      </c>
      <c r="F20" s="66">
        <v>15</v>
      </c>
      <c r="G20" s="66">
        <v>1</v>
      </c>
      <c r="H20" s="66">
        <f t="shared" si="2"/>
        <v>216</v>
      </c>
    </row>
    <row r="21" spans="1:23" ht="19.899999999999999" customHeight="1" x14ac:dyDescent="0.25">
      <c r="A21" s="9" t="s">
        <v>211</v>
      </c>
      <c r="B21" s="66">
        <v>2</v>
      </c>
      <c r="C21" s="66">
        <v>9</v>
      </c>
      <c r="D21" s="66">
        <v>134</v>
      </c>
      <c r="F21" s="66">
        <v>3</v>
      </c>
      <c r="H21" s="66">
        <f t="shared" si="2"/>
        <v>148</v>
      </c>
    </row>
    <row r="22" spans="1:23" ht="19.899999999999999" customHeight="1" x14ac:dyDescent="0.25">
      <c r="A22" s="9" t="s">
        <v>105</v>
      </c>
      <c r="C22" s="66">
        <v>7</v>
      </c>
      <c r="D22" s="66">
        <v>2</v>
      </c>
      <c r="H22" s="66">
        <f t="shared" si="2"/>
        <v>9</v>
      </c>
    </row>
    <row r="23" spans="1:23" ht="19.899999999999999" customHeight="1" x14ac:dyDescent="0.25">
      <c r="A23" s="9" t="s">
        <v>201</v>
      </c>
      <c r="C23" s="66">
        <v>4</v>
      </c>
      <c r="E23" s="66">
        <v>1</v>
      </c>
      <c r="H23" s="66">
        <f t="shared" si="2"/>
        <v>5</v>
      </c>
    </row>
    <row r="24" spans="1:23" s="12" customFormat="1" ht="19.899999999999999" customHeight="1" thickBot="1" x14ac:dyDescent="0.3">
      <c r="A24" s="189"/>
      <c r="B24" s="223">
        <f t="shared" ref="B24:G24" si="3">SUM(B16:B23)</f>
        <v>11</v>
      </c>
      <c r="C24" s="223">
        <f t="shared" si="3"/>
        <v>77</v>
      </c>
      <c r="D24" s="223">
        <f t="shared" si="3"/>
        <v>303</v>
      </c>
      <c r="E24" s="223">
        <f t="shared" si="3"/>
        <v>14</v>
      </c>
      <c r="F24" s="223">
        <f t="shared" si="3"/>
        <v>21</v>
      </c>
      <c r="G24" s="223">
        <f t="shared" si="3"/>
        <v>6</v>
      </c>
      <c r="H24" s="223">
        <f t="shared" si="2"/>
        <v>432</v>
      </c>
      <c r="I24" s="63"/>
      <c r="J24" s="63"/>
      <c r="K24" s="63"/>
      <c r="L24" s="63"/>
      <c r="M24" s="63"/>
      <c r="N24" s="63"/>
      <c r="O24" s="63"/>
      <c r="P24" s="63"/>
      <c r="Q24" s="63"/>
      <c r="R24" s="63"/>
      <c r="S24" s="63"/>
      <c r="T24" s="63"/>
      <c r="U24" s="63"/>
      <c r="V24" s="63"/>
      <c r="W24" s="63"/>
    </row>
    <row r="25" spans="1:23" ht="19.899999999999999" customHeight="1" x14ac:dyDescent="0.25">
      <c r="C25" s="63"/>
      <c r="D25" s="63"/>
      <c r="E25" s="63"/>
      <c r="F25" s="63"/>
      <c r="G25" s="63"/>
      <c r="H25" s="63"/>
    </row>
    <row r="26" spans="1:23" ht="19.899999999999999" customHeight="1" x14ac:dyDescent="0.25">
      <c r="A26" s="128" t="s">
        <v>365</v>
      </c>
      <c r="B26" s="179"/>
      <c r="C26" s="179"/>
      <c r="D26" s="179"/>
      <c r="E26" s="179"/>
    </row>
    <row r="27" spans="1:23" ht="19.899999999999999" customHeight="1" x14ac:dyDescent="0.25">
      <c r="A27" s="128" t="s">
        <v>212</v>
      </c>
      <c r="B27" s="179">
        <v>2021</v>
      </c>
      <c r="C27" s="179">
        <v>2020</v>
      </c>
      <c r="D27" s="179">
        <v>2019</v>
      </c>
      <c r="E27" s="179" t="s">
        <v>595</v>
      </c>
    </row>
    <row r="28" spans="1:23" s="39" customFormat="1" ht="19.899999999999999" customHeight="1" x14ac:dyDescent="0.25">
      <c r="A28" s="39" t="s">
        <v>64</v>
      </c>
      <c r="B28" s="20">
        <v>329</v>
      </c>
      <c r="C28" s="20">
        <v>248</v>
      </c>
      <c r="D28" s="20">
        <v>301</v>
      </c>
      <c r="E28" s="20">
        <v>2775</v>
      </c>
      <c r="F28" s="20"/>
      <c r="G28" s="20"/>
      <c r="H28" s="20"/>
      <c r="I28" s="20"/>
      <c r="J28" s="20"/>
      <c r="K28" s="20"/>
      <c r="L28" s="20"/>
      <c r="M28" s="20"/>
      <c r="N28" s="20"/>
      <c r="O28" s="20"/>
      <c r="P28" s="20"/>
      <c r="Q28" s="20"/>
      <c r="R28" s="20"/>
      <c r="S28" s="20"/>
      <c r="T28" s="20"/>
      <c r="U28" s="20"/>
      <c r="V28" s="20"/>
      <c r="W28" s="20"/>
    </row>
    <row r="29" spans="1:23" s="39" customFormat="1" ht="19.899999999999999" customHeight="1" x14ac:dyDescent="0.25">
      <c r="A29" s="39" t="s">
        <v>63</v>
      </c>
      <c r="B29" s="20">
        <v>103</v>
      </c>
      <c r="C29" s="20">
        <v>69</v>
      </c>
      <c r="D29" s="20">
        <v>84</v>
      </c>
      <c r="E29" s="20">
        <v>363</v>
      </c>
      <c r="F29" s="20"/>
      <c r="G29" s="20"/>
      <c r="H29" s="20"/>
      <c r="I29" s="20"/>
      <c r="J29" s="20"/>
      <c r="K29" s="20"/>
      <c r="L29" s="20"/>
      <c r="M29" s="20"/>
      <c r="N29" s="20"/>
      <c r="O29" s="20"/>
      <c r="P29" s="20"/>
      <c r="Q29" s="20"/>
      <c r="R29" s="20"/>
      <c r="S29" s="20"/>
      <c r="T29" s="20"/>
      <c r="U29" s="20"/>
      <c r="V29" s="20"/>
      <c r="W29" s="20"/>
    </row>
    <row r="30" spans="1:23" ht="19.899999999999999" customHeight="1" x14ac:dyDescent="0.25">
      <c r="A30" s="128" t="s">
        <v>213</v>
      </c>
      <c r="B30" s="179"/>
      <c r="C30" s="179"/>
      <c r="D30" s="179"/>
      <c r="E30" s="179"/>
    </row>
    <row r="31" spans="1:23" s="39" customFormat="1" ht="19.899999999999999" customHeight="1" x14ac:dyDescent="0.25">
      <c r="A31" s="39" t="s">
        <v>58</v>
      </c>
      <c r="B31" s="20">
        <v>303</v>
      </c>
      <c r="C31" s="20">
        <v>201</v>
      </c>
      <c r="D31" s="20">
        <v>256</v>
      </c>
      <c r="E31" s="20">
        <v>243</v>
      </c>
      <c r="F31" s="20"/>
      <c r="G31" s="20"/>
      <c r="H31" s="20"/>
      <c r="I31" s="20"/>
      <c r="J31" s="20"/>
      <c r="K31" s="20"/>
      <c r="L31" s="20"/>
      <c r="M31" s="20"/>
      <c r="N31" s="20"/>
      <c r="O31" s="20"/>
      <c r="P31" s="20"/>
      <c r="Q31" s="20"/>
      <c r="R31" s="20"/>
      <c r="S31" s="20"/>
      <c r="T31" s="20"/>
      <c r="U31" s="20"/>
      <c r="V31" s="20"/>
      <c r="W31" s="20"/>
    </row>
    <row r="32" spans="1:23" s="39" customFormat="1" ht="19.899999999999999" customHeight="1" x14ac:dyDescent="0.25">
      <c r="A32" s="39" t="s">
        <v>2</v>
      </c>
      <c r="B32" s="20">
        <v>77</v>
      </c>
      <c r="C32" s="20">
        <v>77</v>
      </c>
      <c r="D32" s="20">
        <v>95</v>
      </c>
      <c r="E32" s="20">
        <v>1273</v>
      </c>
      <c r="F32" s="20"/>
      <c r="G32" s="20"/>
      <c r="H32" s="20"/>
      <c r="I32" s="20"/>
      <c r="J32" s="20"/>
      <c r="K32" s="20"/>
      <c r="L32" s="20"/>
      <c r="M32" s="20"/>
      <c r="N32" s="20"/>
      <c r="O32" s="20"/>
      <c r="P32" s="20"/>
      <c r="Q32" s="20"/>
      <c r="R32" s="20"/>
      <c r="S32" s="20"/>
      <c r="T32" s="20"/>
      <c r="U32" s="20"/>
      <c r="V32" s="20"/>
      <c r="W32" s="20"/>
    </row>
    <row r="33" spans="1:23" s="39" customFormat="1" ht="19.899999999999999" customHeight="1" x14ac:dyDescent="0.25">
      <c r="A33" s="39" t="s">
        <v>214</v>
      </c>
      <c r="B33" s="20">
        <v>35</v>
      </c>
      <c r="C33" s="20">
        <v>21</v>
      </c>
      <c r="D33" s="20">
        <v>21</v>
      </c>
      <c r="E33" s="20">
        <v>25</v>
      </c>
      <c r="F33" s="20"/>
      <c r="G33" s="20"/>
      <c r="H33" s="20"/>
      <c r="I33" s="20"/>
      <c r="J33" s="20"/>
      <c r="K33" s="20"/>
      <c r="L33" s="20"/>
      <c r="M33" s="20"/>
      <c r="N33" s="20"/>
      <c r="O33" s="20"/>
      <c r="P33" s="20"/>
      <c r="Q33" s="20"/>
      <c r="R33" s="20"/>
      <c r="S33" s="20"/>
      <c r="T33" s="20"/>
      <c r="U33" s="20"/>
      <c r="V33" s="20"/>
      <c r="W33" s="20"/>
    </row>
    <row r="34" spans="1:23" s="39" customFormat="1" ht="19.899999999999999" customHeight="1" x14ac:dyDescent="0.25">
      <c r="A34" s="39" t="s">
        <v>1</v>
      </c>
      <c r="B34" s="20">
        <v>11</v>
      </c>
      <c r="C34" s="20">
        <v>14</v>
      </c>
      <c r="D34" s="20">
        <v>9</v>
      </c>
      <c r="E34" s="20">
        <v>1601</v>
      </c>
      <c r="F34" s="20"/>
      <c r="G34" s="20"/>
      <c r="H34" s="20"/>
      <c r="I34" s="20"/>
      <c r="J34" s="20"/>
      <c r="K34" s="20"/>
      <c r="L34" s="20"/>
      <c r="M34" s="20"/>
      <c r="N34" s="20"/>
      <c r="O34" s="20"/>
      <c r="P34" s="20"/>
      <c r="Q34" s="20"/>
      <c r="R34" s="20"/>
      <c r="S34" s="20"/>
      <c r="T34" s="20"/>
      <c r="U34" s="20"/>
      <c r="V34" s="20"/>
      <c r="W34" s="20"/>
    </row>
    <row r="35" spans="1:23" s="39" customFormat="1" ht="19.899999999999999" customHeight="1" x14ac:dyDescent="0.25">
      <c r="A35" s="39" t="s">
        <v>86</v>
      </c>
      <c r="B35" s="20">
        <v>6</v>
      </c>
      <c r="C35" s="20">
        <v>4</v>
      </c>
      <c r="D35" s="20">
        <v>4</v>
      </c>
      <c r="E35" s="20">
        <v>6</v>
      </c>
      <c r="F35" s="20"/>
      <c r="G35" s="20"/>
      <c r="H35" s="20"/>
      <c r="I35" s="20"/>
      <c r="J35" s="20"/>
      <c r="K35" s="20"/>
      <c r="L35" s="20"/>
      <c r="M35" s="20"/>
      <c r="N35" s="20"/>
      <c r="O35" s="20"/>
      <c r="P35" s="20"/>
      <c r="Q35" s="20"/>
      <c r="R35" s="20"/>
      <c r="S35" s="20"/>
      <c r="T35" s="20"/>
      <c r="U35" s="20"/>
      <c r="V35" s="20"/>
      <c r="W35" s="20"/>
    </row>
    <row r="36" spans="1:23" ht="19.899999999999999" customHeight="1" x14ac:dyDescent="0.25">
      <c r="A36" s="128" t="s">
        <v>73</v>
      </c>
      <c r="B36" s="179"/>
      <c r="C36" s="179"/>
      <c r="D36" s="179"/>
      <c r="E36" s="179"/>
    </row>
    <row r="37" spans="1:23" s="39" customFormat="1" ht="19.899999999999999" customHeight="1" x14ac:dyDescent="0.25">
      <c r="A37" s="39" t="s">
        <v>215</v>
      </c>
      <c r="B37" s="20">
        <v>78</v>
      </c>
      <c r="C37" s="20">
        <v>58</v>
      </c>
      <c r="D37" s="20">
        <v>48</v>
      </c>
      <c r="E37" s="20">
        <v>239</v>
      </c>
      <c r="F37" s="20"/>
      <c r="G37" s="20"/>
      <c r="H37" s="20"/>
      <c r="I37" s="20"/>
      <c r="J37" s="20"/>
      <c r="K37" s="20"/>
      <c r="L37" s="20"/>
      <c r="M37" s="20"/>
      <c r="N37" s="20"/>
      <c r="O37" s="20"/>
      <c r="P37" s="20"/>
      <c r="Q37" s="20"/>
      <c r="R37" s="20"/>
      <c r="S37" s="20"/>
      <c r="T37" s="20"/>
      <c r="U37" s="20"/>
      <c r="V37" s="20"/>
      <c r="W37" s="20"/>
    </row>
    <row r="38" spans="1:23" s="39" customFormat="1" ht="19.899999999999999" customHeight="1" x14ac:dyDescent="0.25">
      <c r="A38" s="39" t="s">
        <v>216</v>
      </c>
      <c r="B38" s="20">
        <v>148</v>
      </c>
      <c r="C38" s="20">
        <v>117</v>
      </c>
      <c r="D38" s="20">
        <v>148</v>
      </c>
      <c r="E38" s="20">
        <v>1175</v>
      </c>
      <c r="F38" s="20"/>
      <c r="G38" s="20"/>
      <c r="H38" s="20"/>
      <c r="I38" s="20"/>
      <c r="J38" s="20"/>
      <c r="K38" s="20"/>
      <c r="L38" s="20"/>
      <c r="M38" s="20"/>
      <c r="N38" s="20"/>
      <c r="O38" s="20"/>
      <c r="P38" s="20"/>
      <c r="Q38" s="20"/>
      <c r="R38" s="20"/>
      <c r="S38" s="20"/>
      <c r="T38" s="20"/>
      <c r="U38" s="20"/>
      <c r="V38" s="20"/>
      <c r="W38" s="20"/>
    </row>
    <row r="39" spans="1:23" s="39" customFormat="1" ht="19.899999999999999" customHeight="1" x14ac:dyDescent="0.25">
      <c r="A39" s="39" t="s">
        <v>217</v>
      </c>
      <c r="B39" s="20">
        <v>110</v>
      </c>
      <c r="C39" s="20">
        <v>81</v>
      </c>
      <c r="D39" s="20">
        <v>112</v>
      </c>
      <c r="E39" s="20">
        <v>1028</v>
      </c>
      <c r="F39" s="20"/>
      <c r="G39" s="20"/>
      <c r="H39" s="20"/>
      <c r="I39" s="20"/>
      <c r="J39" s="20"/>
      <c r="K39" s="20"/>
      <c r="L39" s="20"/>
      <c r="M39" s="20"/>
      <c r="N39" s="20"/>
      <c r="O39" s="20"/>
      <c r="P39" s="20"/>
      <c r="Q39" s="20"/>
      <c r="R39" s="20"/>
      <c r="S39" s="20"/>
      <c r="T39" s="20"/>
      <c r="U39" s="20"/>
      <c r="V39" s="20"/>
      <c r="W39" s="20"/>
    </row>
    <row r="40" spans="1:23" s="39" customFormat="1" ht="19.899999999999999" customHeight="1" x14ac:dyDescent="0.25">
      <c r="A40" s="39" t="s">
        <v>218</v>
      </c>
      <c r="B40" s="20">
        <v>61</v>
      </c>
      <c r="C40" s="20">
        <v>32</v>
      </c>
      <c r="D40" s="20">
        <v>53</v>
      </c>
      <c r="E40" s="20">
        <v>651</v>
      </c>
      <c r="F40" s="20"/>
      <c r="G40" s="20"/>
      <c r="H40" s="20"/>
      <c r="I40" s="20"/>
      <c r="J40" s="20"/>
      <c r="K40" s="20"/>
      <c r="L40" s="20"/>
      <c r="M40" s="20"/>
      <c r="N40" s="20"/>
      <c r="O40" s="20"/>
      <c r="P40" s="20"/>
      <c r="Q40" s="20"/>
      <c r="R40" s="20"/>
      <c r="S40" s="20"/>
      <c r="T40" s="20"/>
      <c r="U40" s="20"/>
      <c r="V40" s="20"/>
      <c r="W40" s="20"/>
    </row>
    <row r="41" spans="1:23" s="39" customFormat="1" ht="19.899999999999999" customHeight="1" thickBot="1" x14ac:dyDescent="0.3">
      <c r="A41" s="188" t="s">
        <v>219</v>
      </c>
      <c r="B41" s="169">
        <v>35</v>
      </c>
      <c r="C41" s="169">
        <v>29</v>
      </c>
      <c r="D41" s="169">
        <v>24</v>
      </c>
      <c r="E41" s="169">
        <v>44</v>
      </c>
      <c r="F41" s="20"/>
      <c r="G41" s="20"/>
      <c r="H41" s="20"/>
      <c r="I41" s="20"/>
      <c r="J41" s="20"/>
      <c r="K41" s="20"/>
      <c r="L41" s="20"/>
      <c r="M41" s="20"/>
      <c r="N41" s="20"/>
      <c r="O41" s="20"/>
      <c r="P41" s="20"/>
      <c r="Q41" s="20"/>
      <c r="R41" s="20"/>
      <c r="S41" s="20"/>
      <c r="T41" s="20"/>
      <c r="U41" s="20"/>
      <c r="V41" s="20"/>
      <c r="W41" s="20"/>
    </row>
    <row r="42" spans="1:23" s="133" customFormat="1" ht="19.899999999999999" customHeight="1" x14ac:dyDescent="0.25">
      <c r="A42" s="133" t="s">
        <v>659</v>
      </c>
      <c r="B42" s="186"/>
      <c r="C42" s="186"/>
      <c r="D42" s="186"/>
      <c r="E42" s="186"/>
      <c r="F42" s="186"/>
      <c r="G42" s="186"/>
      <c r="H42" s="186"/>
      <c r="I42" s="186"/>
      <c r="J42" s="186"/>
      <c r="K42" s="186"/>
      <c r="L42" s="186"/>
      <c r="M42" s="186"/>
      <c r="N42" s="186"/>
      <c r="O42" s="186"/>
      <c r="P42" s="186"/>
      <c r="Q42" s="186"/>
      <c r="R42" s="186"/>
      <c r="S42" s="186"/>
      <c r="T42" s="186"/>
      <c r="U42" s="186"/>
      <c r="V42" s="186"/>
      <c r="W42" s="186"/>
    </row>
    <row r="44" spans="1:23" ht="19.899999999999999" customHeight="1" x14ac:dyDescent="0.25">
      <c r="A44" s="128" t="s">
        <v>441</v>
      </c>
      <c r="B44" s="179">
        <v>2021</v>
      </c>
      <c r="C44" s="179" t="s">
        <v>596</v>
      </c>
      <c r="D44" s="179">
        <v>2019</v>
      </c>
      <c r="E44" s="179" t="s">
        <v>597</v>
      </c>
    </row>
    <row r="45" spans="1:23" ht="19.899999999999999" customHeight="1" thickBot="1" x14ac:dyDescent="0.3">
      <c r="A45" s="166"/>
      <c r="B45" s="359">
        <v>0.1153</v>
      </c>
      <c r="C45" s="259">
        <v>0.11</v>
      </c>
      <c r="D45" s="259">
        <v>0.16</v>
      </c>
      <c r="E45" s="259">
        <v>0.35</v>
      </c>
    </row>
    <row r="46" spans="1:23" s="133" customFormat="1" ht="19.899999999999999" customHeight="1" x14ac:dyDescent="0.25">
      <c r="A46" s="133" t="s">
        <v>457</v>
      </c>
      <c r="B46" s="303"/>
      <c r="C46" s="304"/>
      <c r="D46" s="132"/>
      <c r="E46" s="304"/>
      <c r="F46" s="186"/>
      <c r="G46" s="186"/>
      <c r="H46" s="186"/>
      <c r="I46" s="186"/>
      <c r="J46" s="186"/>
      <c r="K46" s="186"/>
      <c r="L46" s="186"/>
      <c r="M46" s="186"/>
      <c r="N46" s="186"/>
      <c r="O46" s="186"/>
      <c r="P46" s="186"/>
      <c r="Q46" s="186"/>
      <c r="R46" s="186"/>
      <c r="S46" s="186"/>
      <c r="T46" s="186"/>
      <c r="U46" s="186"/>
      <c r="V46" s="186"/>
      <c r="W46" s="186"/>
    </row>
    <row r="47" spans="1:23" s="133" customFormat="1" ht="19.899999999999999" customHeight="1" x14ac:dyDescent="0.25">
      <c r="A47" s="133" t="s">
        <v>516</v>
      </c>
      <c r="B47" s="303"/>
      <c r="C47" s="304"/>
      <c r="D47" s="132"/>
      <c r="E47" s="304"/>
      <c r="F47" s="186"/>
      <c r="G47" s="186"/>
      <c r="H47" s="186"/>
      <c r="I47" s="186"/>
      <c r="J47" s="186"/>
      <c r="K47" s="186"/>
      <c r="L47" s="186"/>
      <c r="M47" s="186"/>
      <c r="N47" s="186"/>
      <c r="O47" s="186"/>
      <c r="P47" s="186"/>
      <c r="Q47" s="186"/>
      <c r="R47" s="186"/>
      <c r="S47" s="186"/>
      <c r="T47" s="186"/>
      <c r="U47" s="186"/>
      <c r="V47" s="186"/>
      <c r="W47" s="186"/>
    </row>
    <row r="48" spans="1:23" ht="19.899999999999999" customHeight="1" x14ac:dyDescent="0.25">
      <c r="B48" s="34"/>
      <c r="C48" s="64"/>
      <c r="D48" s="35"/>
      <c r="E48" s="64"/>
    </row>
    <row r="49" spans="1:23" ht="19.899999999999999" customHeight="1" x14ac:dyDescent="0.25">
      <c r="A49" s="128" t="s">
        <v>442</v>
      </c>
      <c r="B49" s="179">
        <v>2021</v>
      </c>
      <c r="C49" s="179">
        <v>2020</v>
      </c>
      <c r="D49" s="179">
        <v>2019</v>
      </c>
      <c r="E49" s="179">
        <v>2018</v>
      </c>
    </row>
    <row r="50" spans="1:23" ht="19.899999999999999" customHeight="1" thickBot="1" x14ac:dyDescent="0.3">
      <c r="A50" s="166"/>
      <c r="B50" s="359">
        <v>7.2499999999999995E-2</v>
      </c>
      <c r="C50" s="259">
        <v>0.06</v>
      </c>
      <c r="D50" s="259">
        <v>7.0000000000000007E-2</v>
      </c>
      <c r="E50" s="259">
        <v>0.04</v>
      </c>
    </row>
    <row r="52" spans="1:23" ht="19.899999999999999" customHeight="1" x14ac:dyDescent="0.25">
      <c r="A52" s="128" t="s">
        <v>491</v>
      </c>
      <c r="B52" s="179">
        <v>2021</v>
      </c>
      <c r="C52" s="179">
        <v>2020</v>
      </c>
      <c r="D52" s="179">
        <v>2019</v>
      </c>
    </row>
    <row r="53" spans="1:23" s="39" customFormat="1" ht="19.899999999999999" customHeight="1" x14ac:dyDescent="0.25">
      <c r="A53" s="39" t="s">
        <v>493</v>
      </c>
      <c r="B53" s="20">
        <v>557</v>
      </c>
      <c r="C53" s="20">
        <v>352</v>
      </c>
      <c r="D53" s="20">
        <v>547</v>
      </c>
      <c r="E53" s="20"/>
      <c r="F53" s="20"/>
      <c r="G53" s="20"/>
      <c r="H53" s="20"/>
      <c r="I53" s="20"/>
      <c r="J53" s="20"/>
      <c r="K53" s="20"/>
      <c r="L53" s="20"/>
      <c r="M53" s="20"/>
      <c r="N53" s="20"/>
      <c r="O53" s="20"/>
      <c r="P53" s="20"/>
      <c r="Q53" s="20"/>
      <c r="R53" s="20"/>
      <c r="S53" s="20"/>
      <c r="T53" s="20"/>
      <c r="U53" s="20"/>
      <c r="V53" s="20"/>
      <c r="W53" s="20"/>
    </row>
    <row r="54" spans="1:23" s="39" customFormat="1" ht="19.899999999999999" customHeight="1" x14ac:dyDescent="0.25">
      <c r="A54" s="39" t="s">
        <v>494</v>
      </c>
      <c r="B54" s="20">
        <v>299</v>
      </c>
      <c r="C54" s="20">
        <v>140</v>
      </c>
      <c r="D54" s="20">
        <v>185</v>
      </c>
      <c r="E54" s="20"/>
      <c r="F54" s="20"/>
      <c r="G54" s="20"/>
      <c r="H54" s="20"/>
      <c r="I54" s="20"/>
      <c r="J54" s="20"/>
      <c r="K54" s="20"/>
      <c r="L54" s="20"/>
      <c r="M54" s="20"/>
      <c r="N54" s="20"/>
      <c r="O54" s="20"/>
      <c r="P54" s="20"/>
      <c r="Q54" s="20"/>
      <c r="R54" s="20"/>
      <c r="S54" s="20"/>
      <c r="T54" s="20"/>
      <c r="U54" s="20"/>
      <c r="V54" s="20"/>
      <c r="W54" s="20"/>
    </row>
    <row r="55" spans="1:23" s="39" customFormat="1" ht="19.899999999999999" customHeight="1" x14ac:dyDescent="0.25">
      <c r="A55" s="39" t="s">
        <v>495</v>
      </c>
      <c r="B55" s="20">
        <v>108</v>
      </c>
      <c r="C55" s="20">
        <v>49</v>
      </c>
      <c r="D55" s="20">
        <v>237</v>
      </c>
      <c r="E55" s="20"/>
      <c r="F55" s="20"/>
      <c r="G55" s="20"/>
      <c r="H55" s="20"/>
      <c r="I55" s="20"/>
      <c r="J55" s="20"/>
      <c r="K55" s="20"/>
      <c r="L55" s="20"/>
      <c r="M55" s="20"/>
      <c r="N55" s="20"/>
      <c r="O55" s="20"/>
      <c r="P55" s="20"/>
      <c r="Q55" s="20"/>
      <c r="R55" s="20"/>
      <c r="S55" s="20"/>
      <c r="T55" s="20"/>
      <c r="U55" s="20"/>
      <c r="V55" s="20"/>
      <c r="W55" s="20"/>
    </row>
    <row r="56" spans="1:23" s="39" customFormat="1" ht="19.899999999999999" customHeight="1" x14ac:dyDescent="0.25">
      <c r="A56" s="39" t="s">
        <v>496</v>
      </c>
      <c r="B56" s="20">
        <v>24</v>
      </c>
      <c r="C56" s="20">
        <v>11</v>
      </c>
      <c r="D56" s="20">
        <v>59</v>
      </c>
      <c r="E56" s="20"/>
      <c r="F56" s="20"/>
      <c r="G56" s="20"/>
      <c r="H56" s="20"/>
      <c r="I56" s="20"/>
      <c r="J56" s="20"/>
      <c r="K56" s="20"/>
      <c r="L56" s="20"/>
      <c r="M56" s="20"/>
      <c r="N56" s="20"/>
      <c r="O56" s="20"/>
      <c r="P56" s="20"/>
      <c r="Q56" s="20"/>
      <c r="R56" s="20"/>
      <c r="S56" s="20"/>
      <c r="T56" s="20"/>
      <c r="U56" s="20"/>
      <c r="V56" s="20"/>
      <c r="W56" s="20"/>
    </row>
    <row r="57" spans="1:23" s="39" customFormat="1" ht="19.899999999999999" customHeight="1" x14ac:dyDescent="0.25">
      <c r="A57" s="39" t="s">
        <v>497</v>
      </c>
      <c r="B57" s="20">
        <v>385</v>
      </c>
      <c r="C57" s="20">
        <v>531</v>
      </c>
      <c r="D57" s="20">
        <v>537</v>
      </c>
      <c r="E57" s="20"/>
      <c r="F57" s="20"/>
      <c r="G57" s="20"/>
      <c r="H57" s="20"/>
      <c r="I57" s="20"/>
      <c r="J57" s="20"/>
      <c r="K57" s="20"/>
      <c r="L57" s="20"/>
      <c r="M57" s="20"/>
      <c r="N57" s="20"/>
      <c r="O57" s="20"/>
      <c r="P57" s="20"/>
      <c r="Q57" s="20"/>
      <c r="R57" s="20"/>
      <c r="S57" s="20"/>
      <c r="T57" s="20"/>
      <c r="U57" s="20"/>
      <c r="V57" s="20"/>
      <c r="W57" s="20"/>
    </row>
    <row r="58" spans="1:23" s="39" customFormat="1" ht="19.899999999999999" customHeight="1" x14ac:dyDescent="0.25">
      <c r="A58" s="39" t="s">
        <v>498</v>
      </c>
      <c r="B58" s="20">
        <v>123</v>
      </c>
      <c r="C58" s="20">
        <v>125</v>
      </c>
      <c r="D58" s="20">
        <v>140</v>
      </c>
      <c r="E58" s="20"/>
      <c r="F58" s="20"/>
      <c r="G58" s="20"/>
      <c r="H58" s="20"/>
      <c r="I58" s="20"/>
      <c r="J58" s="20"/>
      <c r="K58" s="20"/>
      <c r="L58" s="20"/>
      <c r="M58" s="20"/>
      <c r="N58" s="20"/>
      <c r="O58" s="20"/>
      <c r="P58" s="20"/>
      <c r="Q58" s="20"/>
      <c r="R58" s="20"/>
      <c r="S58" s="20"/>
      <c r="T58" s="20"/>
      <c r="U58" s="20"/>
      <c r="V58" s="20"/>
      <c r="W58" s="20"/>
    </row>
    <row r="59" spans="1:23" s="39" customFormat="1" ht="19.899999999999999" customHeight="1" x14ac:dyDescent="0.25">
      <c r="A59" s="39" t="s">
        <v>514</v>
      </c>
      <c r="B59" s="248">
        <f>SUM(B53:B58)</f>
        <v>1496</v>
      </c>
      <c r="C59" s="20">
        <f>SUM(C53:C58)</f>
        <v>1208</v>
      </c>
      <c r="D59" s="20">
        <f>SUM(D53:D58)</f>
        <v>1705</v>
      </c>
      <c r="E59" s="20"/>
      <c r="F59" s="20"/>
      <c r="G59" s="20"/>
      <c r="H59" s="20"/>
      <c r="I59" s="20"/>
      <c r="J59" s="20"/>
      <c r="K59" s="20"/>
      <c r="L59" s="20"/>
      <c r="M59" s="20"/>
      <c r="N59" s="20"/>
      <c r="O59" s="20"/>
      <c r="P59" s="20"/>
      <c r="Q59" s="20"/>
      <c r="R59" s="20"/>
      <c r="S59" s="20"/>
      <c r="T59" s="20"/>
      <c r="U59" s="20"/>
      <c r="V59" s="20"/>
      <c r="W59" s="20"/>
    </row>
    <row r="60" spans="1:23" ht="19.899999999999999" customHeight="1" thickBot="1" x14ac:dyDescent="0.3">
      <c r="A60" s="166" t="s">
        <v>490</v>
      </c>
      <c r="B60" s="359">
        <f>(+B57+B58)/B59</f>
        <v>0.33957219251336901</v>
      </c>
      <c r="C60" s="259">
        <v>0.54</v>
      </c>
      <c r="D60" s="259">
        <v>0.64</v>
      </c>
    </row>
    <row r="61" spans="1:23" ht="19.899999999999999" customHeight="1" x14ac:dyDescent="0.25">
      <c r="B61" s="20"/>
      <c r="C61" s="20"/>
      <c r="D61" s="20"/>
      <c r="E61" s="58"/>
      <c r="F61" s="58"/>
      <c r="G61" s="58"/>
      <c r="H61" s="58"/>
    </row>
  </sheetData>
  <sheetProtection algorithmName="SHA-512" hashValue="mxtEZhXr+HvlE97GWOM9qGSglngvEQRxO4Ou7Fposlb7fGRawd+IqknPgBgTHXbnhvjUnzqL1hFzme5lhoFqsA==" saltValue="PWl/USyT7A/bUSiY/JbKAw==" spinCount="100000" sheet="1" objects="1" scenarios="1"/>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autoPageBreaks="0"/>
  </sheetPr>
  <dimension ref="A1:G18"/>
  <sheetViews>
    <sheetView showGridLines="0" workbookViewId="0">
      <selection activeCell="B9" sqref="B9"/>
    </sheetView>
  </sheetViews>
  <sheetFormatPr defaultColWidth="8.85546875" defaultRowHeight="19.899999999999999" customHeight="1" x14ac:dyDescent="0.25"/>
  <cols>
    <col min="1" max="1" width="50.7109375" style="9" customWidth="1"/>
    <col min="2" max="6" width="13.7109375" style="9" customWidth="1"/>
    <col min="7" max="7" width="13.7109375" style="9" hidden="1" customWidth="1"/>
    <col min="8" max="11" width="13.7109375" style="9" customWidth="1"/>
    <col min="12" max="16384" width="8.85546875" style="9"/>
  </cols>
  <sheetData>
    <row r="1" spans="1:7" ht="19.899999999999999" customHeight="1" x14ac:dyDescent="0.25">
      <c r="A1" s="128" t="s">
        <v>506</v>
      </c>
      <c r="B1" s="128"/>
      <c r="C1" s="128"/>
      <c r="D1" s="128"/>
      <c r="E1" s="128"/>
    </row>
    <row r="3" spans="1:7" ht="19.899999999999999" customHeight="1" x14ac:dyDescent="0.25">
      <c r="A3" s="128" t="s">
        <v>513</v>
      </c>
      <c r="B3" s="179">
        <v>2021</v>
      </c>
      <c r="C3" s="179">
        <v>2020</v>
      </c>
      <c r="D3" s="179">
        <v>2019</v>
      </c>
      <c r="E3" s="179">
        <v>2018</v>
      </c>
      <c r="G3" s="179">
        <v>2015</v>
      </c>
    </row>
    <row r="4" spans="1:7" ht="19.899999999999999" customHeight="1" x14ac:dyDescent="0.25">
      <c r="A4" s="41" t="s">
        <v>101</v>
      </c>
      <c r="B4" s="252">
        <v>5957</v>
      </c>
      <c r="C4" s="252">
        <v>5641</v>
      </c>
      <c r="D4" s="157">
        <v>5655</v>
      </c>
      <c r="E4" s="20">
        <v>5601</v>
      </c>
      <c r="G4" s="20">
        <v>9052</v>
      </c>
    </row>
    <row r="5" spans="1:7" ht="19.899999999999999" customHeight="1" x14ac:dyDescent="0.25">
      <c r="A5" s="41" t="s">
        <v>510</v>
      </c>
      <c r="B5" s="252">
        <v>8.33</v>
      </c>
      <c r="C5" s="252">
        <v>6.83</v>
      </c>
      <c r="D5" s="305">
        <v>10.81</v>
      </c>
      <c r="E5" s="305">
        <v>13.83</v>
      </c>
      <c r="G5" s="306">
        <v>12400000</v>
      </c>
    </row>
    <row r="6" spans="1:7" ht="19.899999999999999" customHeight="1" thickBot="1" x14ac:dyDescent="0.3">
      <c r="A6" s="239" t="s">
        <v>511</v>
      </c>
      <c r="B6" s="327">
        <v>1397</v>
      </c>
      <c r="C6" s="253">
        <v>1211</v>
      </c>
      <c r="D6" s="307">
        <v>1912</v>
      </c>
      <c r="E6" s="307">
        <v>2469</v>
      </c>
      <c r="G6" s="308">
        <f>G5/G4</f>
        <v>1369.8630136986301</v>
      </c>
    </row>
    <row r="7" spans="1:7" ht="19.899999999999999" customHeight="1" x14ac:dyDescent="0.25">
      <c r="C7" s="59"/>
    </row>
    <row r="8" spans="1:7" ht="19.899999999999999" customHeight="1" x14ac:dyDescent="0.25">
      <c r="A8" s="128" t="s">
        <v>501</v>
      </c>
      <c r="B8" s="179">
        <v>2021</v>
      </c>
      <c r="C8" s="179">
        <v>2020</v>
      </c>
      <c r="D8" s="179">
        <v>2019</v>
      </c>
      <c r="E8" s="179">
        <v>2018</v>
      </c>
      <c r="G8" s="179">
        <v>2015</v>
      </c>
    </row>
    <row r="9" spans="1:7" ht="19.899999999999999" customHeight="1" thickBot="1" x14ac:dyDescent="0.3">
      <c r="A9" s="239" t="s">
        <v>440</v>
      </c>
      <c r="B9" s="327">
        <v>168</v>
      </c>
      <c r="C9" s="253" t="s">
        <v>594</v>
      </c>
      <c r="D9" s="253">
        <v>186</v>
      </c>
      <c r="E9" s="253">
        <v>262</v>
      </c>
      <c r="G9" s="253">
        <v>240</v>
      </c>
    </row>
    <row r="10" spans="1:7" s="133" customFormat="1" ht="19.899999999999999" customHeight="1" x14ac:dyDescent="0.25">
      <c r="A10" s="135" t="s">
        <v>439</v>
      </c>
      <c r="B10" s="135"/>
      <c r="C10" s="309"/>
      <c r="E10" s="310"/>
      <c r="F10" s="131"/>
    </row>
    <row r="11" spans="1:7" ht="19.899999999999999" customHeight="1" x14ac:dyDescent="0.25">
      <c r="C11" s="60"/>
      <c r="E11" s="60"/>
    </row>
    <row r="12" spans="1:7" ht="24" x14ac:dyDescent="0.25">
      <c r="A12" s="128" t="s">
        <v>551</v>
      </c>
      <c r="B12" s="179"/>
      <c r="C12" s="179" t="s">
        <v>552</v>
      </c>
      <c r="D12" s="179" t="s">
        <v>101</v>
      </c>
      <c r="E12" s="179" t="s">
        <v>512</v>
      </c>
      <c r="F12" s="25"/>
      <c r="G12" s="31"/>
    </row>
    <row r="13" spans="1:7" ht="19.899999999999999" customHeight="1" x14ac:dyDescent="0.25">
      <c r="A13" s="11" t="s">
        <v>3</v>
      </c>
      <c r="B13" s="11"/>
      <c r="C13" s="252">
        <v>1589514</v>
      </c>
      <c r="D13" s="252">
        <v>1773</v>
      </c>
      <c r="E13" s="252">
        <f t="shared" ref="E13:E18" si="0">+C13/D13</f>
        <v>896.5109983079526</v>
      </c>
      <c r="F13" s="10"/>
    </row>
    <row r="14" spans="1:7" ht="19.899999999999999" customHeight="1" x14ac:dyDescent="0.25">
      <c r="A14" s="11" t="s">
        <v>1</v>
      </c>
      <c r="B14" s="11"/>
      <c r="C14" s="252">
        <v>1696547</v>
      </c>
      <c r="D14" s="252">
        <v>1109</v>
      </c>
      <c r="E14" s="252">
        <f t="shared" si="0"/>
        <v>1529.7989179440938</v>
      </c>
      <c r="F14" s="10"/>
    </row>
    <row r="15" spans="1:7" ht="19.899999999999999" customHeight="1" x14ac:dyDescent="0.25">
      <c r="A15" s="11" t="s">
        <v>4</v>
      </c>
      <c r="B15" s="11"/>
      <c r="C15" s="252">
        <v>60597</v>
      </c>
      <c r="D15" s="252">
        <v>639</v>
      </c>
      <c r="E15" s="252">
        <f t="shared" si="0"/>
        <v>94.83098591549296</v>
      </c>
      <c r="F15" s="10"/>
    </row>
    <row r="16" spans="1:7" ht="19.899999999999999" customHeight="1" x14ac:dyDescent="0.25">
      <c r="A16" s="11" t="s">
        <v>24</v>
      </c>
      <c r="B16" s="11"/>
      <c r="C16" s="252">
        <v>4914705</v>
      </c>
      <c r="D16" s="252">
        <v>2317</v>
      </c>
      <c r="E16" s="252">
        <f t="shared" si="0"/>
        <v>2121.1501942166597</v>
      </c>
      <c r="F16" s="423"/>
    </row>
    <row r="17" spans="1:6" ht="19.899999999999999" customHeight="1" x14ac:dyDescent="0.25">
      <c r="A17" s="11" t="s">
        <v>86</v>
      </c>
      <c r="B17" s="11"/>
      <c r="C17" s="252">
        <v>63401</v>
      </c>
      <c r="D17" s="252">
        <v>119</v>
      </c>
      <c r="E17" s="252">
        <f t="shared" si="0"/>
        <v>532.78151260504205</v>
      </c>
      <c r="F17" s="312"/>
    </row>
    <row r="18" spans="1:6" s="12" customFormat="1" ht="19.899999999999999" customHeight="1" thickBot="1" x14ac:dyDescent="0.3">
      <c r="A18" s="236" t="s">
        <v>23</v>
      </c>
      <c r="B18" s="311"/>
      <c r="C18" s="311">
        <f>SUM(C13:C17)</f>
        <v>8324764</v>
      </c>
      <c r="D18" s="311">
        <f>SUM(D13:D17)</f>
        <v>5957</v>
      </c>
      <c r="E18" s="311">
        <f t="shared" si="0"/>
        <v>1397.475910693302</v>
      </c>
      <c r="F18" s="50"/>
    </row>
  </sheetData>
  <sheetProtection algorithmName="SHA-512" hashValue="D9qVda4sAQ3DgAl6lCaPk4hGbNLVDQFLC09r1fZgGhXtwk7/LklXmLMImlNkqtPxlDDXK6hhvtmsaiCo2+I6xQ==" saltValue="JbbhOn/xAD3I3HNwX1Tbcg==" spinCount="100000" sheet="1" objects="1" scenarios="1"/>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autoPageBreaks="0" fitToPage="1"/>
  </sheetPr>
  <dimension ref="A1:P46"/>
  <sheetViews>
    <sheetView showGridLines="0" zoomScaleNormal="100" workbookViewId="0"/>
  </sheetViews>
  <sheetFormatPr defaultColWidth="8.85546875" defaultRowHeight="19.899999999999999" customHeight="1" x14ac:dyDescent="0.25"/>
  <cols>
    <col min="1" max="1" width="50.7109375" style="9" customWidth="1"/>
    <col min="2" max="14" width="13.7109375" style="9" customWidth="1"/>
    <col min="15" max="15" width="12" style="9" customWidth="1"/>
    <col min="16" max="16" width="15.85546875" style="9" customWidth="1"/>
    <col min="17" max="16384" width="8.85546875" style="9"/>
  </cols>
  <sheetData>
    <row r="1" spans="1:12" ht="19.899999999999999" customHeight="1" x14ac:dyDescent="0.25">
      <c r="A1" s="128" t="s">
        <v>507</v>
      </c>
      <c r="B1" s="128"/>
      <c r="C1" s="128"/>
      <c r="D1" s="128"/>
      <c r="E1" s="128"/>
    </row>
    <row r="2" spans="1:12" ht="19.899999999999999" customHeight="1" x14ac:dyDescent="0.25">
      <c r="A2" s="31"/>
    </row>
    <row r="3" spans="1:12" ht="19.899999999999999" customHeight="1" x14ac:dyDescent="0.25">
      <c r="A3" s="128" t="s">
        <v>613</v>
      </c>
      <c r="B3" s="128"/>
      <c r="C3" s="128"/>
      <c r="D3" s="128"/>
      <c r="E3" s="128"/>
      <c r="F3" s="87"/>
      <c r="G3" s="87"/>
      <c r="H3" s="87"/>
    </row>
    <row r="4" spans="1:12" ht="19.899999999999999" customHeight="1" x14ac:dyDescent="0.25">
      <c r="A4" s="128" t="s">
        <v>33</v>
      </c>
      <c r="B4" s="179">
        <v>2021</v>
      </c>
      <c r="C4" s="179">
        <v>2020</v>
      </c>
      <c r="D4" s="179">
        <v>2019</v>
      </c>
      <c r="E4" s="179">
        <v>2018</v>
      </c>
    </row>
    <row r="5" spans="1:12" ht="19.899999999999999" customHeight="1" x14ac:dyDescent="0.25">
      <c r="A5" s="264" t="s">
        <v>4</v>
      </c>
      <c r="B5" s="73">
        <v>0.3</v>
      </c>
      <c r="C5" s="265">
        <v>27</v>
      </c>
      <c r="D5" s="265">
        <v>28.029294274300899</v>
      </c>
      <c r="E5" s="92">
        <v>0.27</v>
      </c>
    </row>
    <row r="6" spans="1:12" ht="19.899999999999999" customHeight="1" x14ac:dyDescent="0.25">
      <c r="A6" s="264" t="s">
        <v>1</v>
      </c>
      <c r="B6" s="73">
        <v>0.7</v>
      </c>
      <c r="C6" s="265">
        <v>69</v>
      </c>
      <c r="D6" s="265">
        <v>71.964162646450703</v>
      </c>
      <c r="E6" s="92">
        <v>0.73</v>
      </c>
    </row>
    <row r="7" spans="1:12" ht="19.899999999999999" customHeight="1" x14ac:dyDescent="0.25">
      <c r="A7" s="264" t="s">
        <v>3</v>
      </c>
      <c r="B7" s="73">
        <v>0.18</v>
      </c>
      <c r="C7" s="265">
        <v>19</v>
      </c>
      <c r="D7" s="265">
        <v>23.327171903881698</v>
      </c>
      <c r="E7" s="92">
        <v>0.28999999999999998</v>
      </c>
    </row>
    <row r="8" spans="1:12" ht="19.899999999999999" customHeight="1" x14ac:dyDescent="0.25">
      <c r="A8" s="264" t="s">
        <v>24</v>
      </c>
      <c r="B8" s="73">
        <v>0.66</v>
      </c>
      <c r="C8" s="265">
        <v>67</v>
      </c>
      <c r="D8" s="265">
        <v>64.944834503510506</v>
      </c>
      <c r="E8" s="92">
        <v>0.55000000000000004</v>
      </c>
    </row>
    <row r="9" spans="1:12" ht="19.899999999999999" customHeight="1" thickBot="1" x14ac:dyDescent="0.3">
      <c r="A9" s="166" t="s">
        <v>0</v>
      </c>
      <c r="B9" s="330">
        <v>0.54</v>
      </c>
      <c r="C9" s="271">
        <v>53</v>
      </c>
      <c r="D9" s="271">
        <v>54.766399244926802</v>
      </c>
      <c r="E9" s="272">
        <v>0.56000000000000005</v>
      </c>
    </row>
    <row r="10" spans="1:12" s="133" customFormat="1" ht="40.15" customHeight="1" x14ac:dyDescent="0.25">
      <c r="A10" s="521" t="s">
        <v>614</v>
      </c>
      <c r="B10" s="521"/>
      <c r="C10" s="521"/>
      <c r="D10" s="521"/>
      <c r="E10" s="521"/>
      <c r="F10" s="267"/>
      <c r="G10" s="268"/>
      <c r="H10" s="268"/>
    </row>
    <row r="11" spans="1:12" s="133" customFormat="1" ht="19.899999999999999" customHeight="1" x14ac:dyDescent="0.25">
      <c r="A11" s="133" t="s">
        <v>615</v>
      </c>
      <c r="H11" s="269"/>
    </row>
    <row r="12" spans="1:12" ht="19.899999999999999" customHeight="1" x14ac:dyDescent="0.25">
      <c r="H12" s="266"/>
    </row>
    <row r="13" spans="1:12" ht="19.899999999999999" customHeight="1" x14ac:dyDescent="0.25">
      <c r="A13" s="128" t="s">
        <v>616</v>
      </c>
      <c r="B13" s="128"/>
      <c r="C13" s="128"/>
      <c r="D13" s="128"/>
      <c r="E13" s="128"/>
      <c r="F13" s="128"/>
      <c r="G13" s="128"/>
      <c r="H13" s="128"/>
      <c r="I13" s="128"/>
      <c r="J13" s="128"/>
      <c r="K13" s="128"/>
      <c r="L13" s="128"/>
    </row>
    <row r="14" spans="1:12" ht="19.899999999999999" customHeight="1" x14ac:dyDescent="0.25">
      <c r="A14" s="128" t="s">
        <v>14</v>
      </c>
      <c r="B14" s="179" t="s">
        <v>2</v>
      </c>
      <c r="C14" s="179" t="s">
        <v>4</v>
      </c>
      <c r="D14" s="179" t="s">
        <v>25</v>
      </c>
      <c r="E14" s="179" t="s">
        <v>26</v>
      </c>
      <c r="F14" s="179" t="s">
        <v>1</v>
      </c>
      <c r="G14" s="179" t="s">
        <v>91</v>
      </c>
      <c r="H14" s="179" t="s">
        <v>30</v>
      </c>
      <c r="I14" s="179" t="s">
        <v>27</v>
      </c>
      <c r="J14" s="179" t="s">
        <v>28</v>
      </c>
      <c r="K14" s="179" t="s">
        <v>608</v>
      </c>
      <c r="L14" s="179" t="s">
        <v>0</v>
      </c>
    </row>
    <row r="15" spans="1:12" ht="19.899999999999999" customHeight="1" x14ac:dyDescent="0.25">
      <c r="A15" s="32">
        <v>2017</v>
      </c>
      <c r="B15" s="20">
        <v>4896</v>
      </c>
      <c r="C15" s="20">
        <v>578</v>
      </c>
      <c r="D15" s="157">
        <v>3149</v>
      </c>
      <c r="E15" s="20">
        <v>2062</v>
      </c>
      <c r="F15" s="20">
        <v>5211</v>
      </c>
      <c r="G15" s="20">
        <v>0</v>
      </c>
      <c r="H15" s="20">
        <v>15</v>
      </c>
      <c r="I15" s="20">
        <v>483</v>
      </c>
      <c r="J15" s="20">
        <v>44</v>
      </c>
      <c r="K15" s="20">
        <v>542</v>
      </c>
      <c r="L15" s="20">
        <v>11227</v>
      </c>
    </row>
    <row r="16" spans="1:12" ht="19.899999999999999" customHeight="1" x14ac:dyDescent="0.25">
      <c r="A16" s="32">
        <v>2018</v>
      </c>
      <c r="B16" s="20" t="s">
        <v>617</v>
      </c>
      <c r="C16" s="20">
        <v>633</v>
      </c>
      <c r="D16" s="20">
        <v>3176</v>
      </c>
      <c r="E16" s="20">
        <v>2235</v>
      </c>
      <c r="F16" s="20">
        <v>5411</v>
      </c>
      <c r="G16" s="20">
        <v>0</v>
      </c>
      <c r="H16" s="20">
        <v>12</v>
      </c>
      <c r="I16" s="20">
        <v>595</v>
      </c>
      <c r="J16" s="20">
        <v>40</v>
      </c>
      <c r="K16" s="20">
        <v>647</v>
      </c>
      <c r="L16" s="20">
        <v>9259</v>
      </c>
    </row>
    <row r="17" spans="1:16" ht="19.899999999999999" customHeight="1" x14ac:dyDescent="0.25">
      <c r="A17" s="32">
        <v>2019</v>
      </c>
      <c r="B17" s="20">
        <v>2590</v>
      </c>
      <c r="C17" s="20">
        <v>842</v>
      </c>
      <c r="D17" s="20">
        <v>3502</v>
      </c>
      <c r="E17" s="20">
        <v>1719</v>
      </c>
      <c r="F17" s="20">
        <v>5221</v>
      </c>
      <c r="G17" s="20">
        <v>19</v>
      </c>
      <c r="H17" s="20">
        <v>21</v>
      </c>
      <c r="I17" s="20">
        <v>535</v>
      </c>
      <c r="J17" s="20">
        <v>41</v>
      </c>
      <c r="K17" s="20">
        <v>616</v>
      </c>
      <c r="L17" s="20">
        <v>9269</v>
      </c>
    </row>
    <row r="18" spans="1:16" ht="19.899999999999999" customHeight="1" x14ac:dyDescent="0.25">
      <c r="A18" s="32">
        <v>2020</v>
      </c>
      <c r="B18" s="20">
        <v>2703</v>
      </c>
      <c r="C18" s="20">
        <v>711</v>
      </c>
      <c r="D18" s="20">
        <v>3333</v>
      </c>
      <c r="E18" s="20">
        <v>1469</v>
      </c>
      <c r="F18" s="20">
        <v>4802</v>
      </c>
      <c r="G18" s="20">
        <v>8</v>
      </c>
      <c r="H18" s="20">
        <v>21</v>
      </c>
      <c r="I18" s="20">
        <v>482</v>
      </c>
      <c r="J18" s="20">
        <v>25</v>
      </c>
      <c r="K18" s="20">
        <v>536</v>
      </c>
      <c r="L18" s="20">
        <v>8752</v>
      </c>
      <c r="M18" s="66"/>
    </row>
    <row r="19" spans="1:16" ht="19.899999999999999" customHeight="1" thickBot="1" x14ac:dyDescent="0.3">
      <c r="A19" s="168">
        <v>2021</v>
      </c>
      <c r="B19" s="352">
        <v>2977</v>
      </c>
      <c r="C19" s="352">
        <v>789</v>
      </c>
      <c r="D19" s="169">
        <v>3428</v>
      </c>
      <c r="E19" s="169">
        <v>1577</v>
      </c>
      <c r="F19" s="352">
        <v>5005</v>
      </c>
      <c r="G19" s="169">
        <v>7</v>
      </c>
      <c r="H19" s="169">
        <v>13</v>
      </c>
      <c r="I19" s="169">
        <v>495</v>
      </c>
      <c r="J19" s="169">
        <v>44</v>
      </c>
      <c r="K19" s="352">
        <v>559</v>
      </c>
      <c r="L19" s="352">
        <v>9330</v>
      </c>
      <c r="M19" s="66"/>
    </row>
    <row r="20" spans="1:16" s="131" customFormat="1" ht="19.899999999999999" customHeight="1" x14ac:dyDescent="0.25">
      <c r="A20" s="133" t="s">
        <v>618</v>
      </c>
      <c r="B20" s="133"/>
      <c r="C20" s="133"/>
      <c r="D20" s="133"/>
      <c r="E20" s="133"/>
      <c r="F20" s="133"/>
      <c r="G20" s="133"/>
      <c r="H20" s="133"/>
      <c r="I20" s="270"/>
      <c r="J20" s="270"/>
      <c r="K20" s="270"/>
      <c r="L20" s="270"/>
      <c r="M20" s="270"/>
    </row>
    <row r="21" spans="1:16" s="131" customFormat="1" ht="28.15" customHeight="1" x14ac:dyDescent="0.25">
      <c r="A21" s="497" t="s">
        <v>619</v>
      </c>
      <c r="B21" s="497"/>
      <c r="C21" s="497"/>
      <c r="D21" s="497"/>
      <c r="E21" s="497"/>
      <c r="F21" s="497"/>
      <c r="G21" s="497"/>
      <c r="H21" s="497"/>
      <c r="I21" s="497"/>
      <c r="J21" s="497"/>
      <c r="K21" s="497"/>
      <c r="L21" s="497"/>
      <c r="M21" s="270"/>
    </row>
    <row r="22" spans="1:16" s="131" customFormat="1" ht="19.899999999999999" customHeight="1" x14ac:dyDescent="0.25">
      <c r="A22" s="133" t="s">
        <v>620</v>
      </c>
      <c r="B22" s="133"/>
      <c r="C22" s="133"/>
      <c r="D22" s="133"/>
      <c r="E22" s="133"/>
      <c r="F22" s="133"/>
      <c r="G22" s="133"/>
      <c r="H22" s="133"/>
      <c r="I22" s="270"/>
      <c r="J22" s="270"/>
      <c r="K22" s="270"/>
      <c r="L22" s="270"/>
      <c r="M22" s="270"/>
    </row>
    <row r="24" spans="1:16" ht="19.899999999999999" customHeight="1" x14ac:dyDescent="0.25">
      <c r="A24" s="128" t="s">
        <v>370</v>
      </c>
      <c r="B24" s="179" t="s">
        <v>101</v>
      </c>
      <c r="C24" s="179" t="s">
        <v>56</v>
      </c>
      <c r="D24" s="179" t="s">
        <v>220</v>
      </c>
      <c r="E24" s="179" t="s">
        <v>621</v>
      </c>
      <c r="F24" s="179" t="s">
        <v>221</v>
      </c>
    </row>
    <row r="25" spans="1:16" ht="19.899999999999999" customHeight="1" x14ac:dyDescent="0.25">
      <c r="A25" s="11" t="s">
        <v>1</v>
      </c>
      <c r="B25" s="93">
        <v>536</v>
      </c>
      <c r="C25" s="93">
        <v>4469</v>
      </c>
      <c r="D25" s="93">
        <v>452</v>
      </c>
      <c r="E25" s="93">
        <v>174</v>
      </c>
      <c r="F25" s="93">
        <f>SUM(B25:E25)</f>
        <v>5631</v>
      </c>
    </row>
    <row r="26" spans="1:16" ht="19.899999999999999" customHeight="1" x14ac:dyDescent="0.25">
      <c r="A26" s="11" t="s">
        <v>2</v>
      </c>
      <c r="B26" s="93">
        <v>1562</v>
      </c>
      <c r="C26" s="93">
        <v>1415</v>
      </c>
      <c r="D26" s="93">
        <v>0</v>
      </c>
      <c r="E26" s="93">
        <v>426</v>
      </c>
      <c r="F26" s="93">
        <f t="shared" ref="F26:F29" si="0">SUM(B26:E26)</f>
        <v>3403</v>
      </c>
      <c r="O26" s="11"/>
      <c r="P26" s="11"/>
    </row>
    <row r="27" spans="1:16" ht="19.899999999999999" customHeight="1" x14ac:dyDescent="0.25">
      <c r="A27" s="11" t="s">
        <v>4</v>
      </c>
      <c r="B27" s="93">
        <v>79</v>
      </c>
      <c r="C27" s="93">
        <v>710</v>
      </c>
      <c r="D27" s="93">
        <v>0</v>
      </c>
      <c r="E27" s="93">
        <v>159</v>
      </c>
      <c r="F27" s="93">
        <f t="shared" si="0"/>
        <v>948</v>
      </c>
      <c r="P27" s="66"/>
    </row>
    <row r="28" spans="1:16" ht="19.899999999999999" customHeight="1" x14ac:dyDescent="0.25">
      <c r="A28" s="11" t="s">
        <v>3</v>
      </c>
      <c r="B28" s="93">
        <v>430</v>
      </c>
      <c r="C28" s="93">
        <v>129</v>
      </c>
      <c r="D28" s="93" t="s">
        <v>131</v>
      </c>
      <c r="E28" s="93">
        <v>0</v>
      </c>
      <c r="F28" s="93">
        <f t="shared" si="0"/>
        <v>559</v>
      </c>
      <c r="P28" s="66"/>
    </row>
    <row r="29" spans="1:16" ht="19.899999999999999" customHeight="1" thickBot="1" x14ac:dyDescent="0.3">
      <c r="A29" s="201" t="s">
        <v>23</v>
      </c>
      <c r="B29" s="273">
        <f>SUM(B25:B28)</f>
        <v>2607</v>
      </c>
      <c r="C29" s="273">
        <f>SUM(C25:C28)</f>
        <v>6723</v>
      </c>
      <c r="D29" s="273">
        <f>SUM(D25:D28)</f>
        <v>452</v>
      </c>
      <c r="E29" s="273">
        <f>SUM(E25:E28)</f>
        <v>759</v>
      </c>
      <c r="F29" s="273">
        <f t="shared" si="0"/>
        <v>10541</v>
      </c>
      <c r="P29" s="66"/>
    </row>
    <row r="30" spans="1:16" s="133" customFormat="1" ht="19.899999999999999" customHeight="1" x14ac:dyDescent="0.25">
      <c r="A30" s="133" t="s">
        <v>622</v>
      </c>
      <c r="P30" s="186"/>
    </row>
    <row r="31" spans="1:16" ht="19.899999999999999" customHeight="1" x14ac:dyDescent="0.25">
      <c r="F31" s="31"/>
      <c r="P31" s="66"/>
    </row>
    <row r="32" spans="1:16" ht="19.899999999999999" customHeight="1" x14ac:dyDescent="0.25">
      <c r="A32" s="499" t="s">
        <v>374</v>
      </c>
      <c r="B32" s="499"/>
      <c r="C32" s="499"/>
      <c r="D32" s="499"/>
      <c r="E32" s="31"/>
      <c r="F32" s="31"/>
      <c r="G32" s="31"/>
    </row>
    <row r="33" spans="1:14" ht="19.899999999999999" customHeight="1" x14ac:dyDescent="0.25">
      <c r="A33" s="128" t="s">
        <v>371</v>
      </c>
      <c r="B33" s="179">
        <v>2021</v>
      </c>
      <c r="C33" s="179">
        <v>2020</v>
      </c>
      <c r="D33" s="179">
        <v>2019</v>
      </c>
      <c r="E33" s="31"/>
      <c r="F33" s="31"/>
      <c r="G33" s="31"/>
    </row>
    <row r="34" spans="1:14" ht="19.899999999999999" customHeight="1" x14ac:dyDescent="0.25">
      <c r="A34" s="9" t="s">
        <v>1</v>
      </c>
      <c r="B34" s="77">
        <v>21</v>
      </c>
      <c r="C34" s="78">
        <v>20.139524999999999</v>
      </c>
      <c r="D34" s="175">
        <v>7.58</v>
      </c>
      <c r="E34" s="274"/>
    </row>
    <row r="35" spans="1:14" ht="19.899999999999999" customHeight="1" x14ac:dyDescent="0.25">
      <c r="A35" s="9" t="s">
        <v>2</v>
      </c>
      <c r="B35" s="77">
        <v>65</v>
      </c>
      <c r="C35" s="78">
        <v>50.311083509999996</v>
      </c>
      <c r="D35" s="175">
        <v>43.02</v>
      </c>
      <c r="E35" s="274"/>
    </row>
    <row r="36" spans="1:14" ht="19.899999999999999" customHeight="1" x14ac:dyDescent="0.25">
      <c r="A36" s="9" t="s">
        <v>4</v>
      </c>
      <c r="B36" s="77">
        <v>2.5</v>
      </c>
      <c r="C36" s="78">
        <v>2.8653919999999999</v>
      </c>
      <c r="D36" s="175">
        <v>3.3905409999999998</v>
      </c>
      <c r="E36" s="274"/>
    </row>
    <row r="37" spans="1:14" ht="19.899999999999999" customHeight="1" x14ac:dyDescent="0.25">
      <c r="A37" s="9" t="s">
        <v>3</v>
      </c>
      <c r="B37" s="77">
        <v>58</v>
      </c>
      <c r="C37" s="78">
        <v>49.577179999999998</v>
      </c>
      <c r="D37" s="175">
        <v>70.94</v>
      </c>
      <c r="E37" s="274"/>
    </row>
    <row r="38" spans="1:14" ht="19.899999999999999" customHeight="1" thickBot="1" x14ac:dyDescent="0.3">
      <c r="A38" s="166" t="s">
        <v>0</v>
      </c>
      <c r="B38" s="353">
        <f>SUM(B34:B37)</f>
        <v>146.5</v>
      </c>
      <c r="C38" s="275">
        <v>122.89318050999999</v>
      </c>
      <c r="D38" s="177">
        <v>124.94</v>
      </c>
      <c r="E38" s="274"/>
    </row>
    <row r="40" spans="1:14" ht="19.899999999999999" customHeight="1" x14ac:dyDescent="0.25">
      <c r="A40" s="128" t="s">
        <v>455</v>
      </c>
      <c r="B40" s="179"/>
      <c r="C40" s="179"/>
      <c r="D40" s="179"/>
      <c r="E40" s="179"/>
      <c r="F40" s="179"/>
      <c r="G40" s="179"/>
      <c r="H40" s="179"/>
      <c r="I40" s="179"/>
      <c r="J40" s="179"/>
      <c r="K40" s="179"/>
      <c r="L40" s="179"/>
      <c r="M40" s="179"/>
      <c r="N40" s="179"/>
    </row>
    <row r="41" spans="1:14" ht="19.899999999999999" customHeight="1" x14ac:dyDescent="0.25">
      <c r="A41" s="128" t="s">
        <v>33</v>
      </c>
      <c r="B41" s="179" t="s">
        <v>105</v>
      </c>
      <c r="C41" s="179" t="s">
        <v>108</v>
      </c>
      <c r="D41" s="179" t="s">
        <v>200</v>
      </c>
      <c r="E41" s="179" t="s">
        <v>109</v>
      </c>
      <c r="F41" s="179" t="s">
        <v>110</v>
      </c>
      <c r="G41" s="179" t="s">
        <v>111</v>
      </c>
      <c r="H41" s="179" t="s">
        <v>112</v>
      </c>
      <c r="I41" s="179" t="s">
        <v>113</v>
      </c>
      <c r="J41" s="179" t="s">
        <v>114</v>
      </c>
      <c r="K41" s="179" t="s">
        <v>115</v>
      </c>
      <c r="L41" s="179" t="s">
        <v>116</v>
      </c>
      <c r="M41" s="179" t="s">
        <v>500</v>
      </c>
      <c r="N41" s="179" t="s">
        <v>23</v>
      </c>
    </row>
    <row r="42" spans="1:14" ht="19.899999999999999" customHeight="1" x14ac:dyDescent="0.25">
      <c r="A42" s="11" t="s">
        <v>1</v>
      </c>
      <c r="B42" s="252">
        <v>0</v>
      </c>
      <c r="C42" s="252">
        <v>88</v>
      </c>
      <c r="D42" s="252">
        <v>157</v>
      </c>
      <c r="E42" s="252">
        <v>114</v>
      </c>
      <c r="F42" s="252">
        <v>152</v>
      </c>
      <c r="G42" s="252">
        <v>0</v>
      </c>
      <c r="H42" s="252">
        <v>25</v>
      </c>
      <c r="I42" s="252">
        <v>0</v>
      </c>
      <c r="J42" s="252">
        <v>0</v>
      </c>
      <c r="K42" s="252">
        <v>0</v>
      </c>
      <c r="L42" s="252">
        <v>0</v>
      </c>
      <c r="M42" s="252">
        <v>0</v>
      </c>
      <c r="N42" s="252">
        <f>SUM(B42:M42)</f>
        <v>536</v>
      </c>
    </row>
    <row r="43" spans="1:14" ht="19.899999999999999" customHeight="1" x14ac:dyDescent="0.25">
      <c r="A43" s="11" t="s">
        <v>2</v>
      </c>
      <c r="B43" s="20">
        <v>384</v>
      </c>
      <c r="C43" s="276">
        <v>148</v>
      </c>
      <c r="D43" s="276">
        <v>217</v>
      </c>
      <c r="E43" s="276">
        <v>563</v>
      </c>
      <c r="F43" s="276">
        <v>182</v>
      </c>
      <c r="G43" s="276">
        <v>26</v>
      </c>
      <c r="H43" s="276">
        <v>14</v>
      </c>
      <c r="I43" s="276">
        <v>0</v>
      </c>
      <c r="J43" s="276">
        <v>0</v>
      </c>
      <c r="K43" s="276">
        <v>0</v>
      </c>
      <c r="L43" s="276">
        <v>0</v>
      </c>
      <c r="M43" s="276">
        <v>28</v>
      </c>
      <c r="N43" s="252">
        <f t="shared" ref="N43:N45" si="1">SUM(B43:M43)</f>
        <v>1562</v>
      </c>
    </row>
    <row r="44" spans="1:14" ht="19.899999999999999" customHeight="1" x14ac:dyDescent="0.25">
      <c r="A44" s="11" t="s">
        <v>4</v>
      </c>
      <c r="B44" s="252">
        <v>0</v>
      </c>
      <c r="C44" s="252">
        <v>26</v>
      </c>
      <c r="D44" s="252">
        <v>38</v>
      </c>
      <c r="E44" s="252">
        <v>15</v>
      </c>
      <c r="F44" s="252">
        <v>0</v>
      </c>
      <c r="G44" s="252">
        <v>0</v>
      </c>
      <c r="H44" s="252">
        <v>0</v>
      </c>
      <c r="I44" s="252">
        <v>0</v>
      </c>
      <c r="J44" s="252">
        <v>0</v>
      </c>
      <c r="K44" s="252">
        <v>0</v>
      </c>
      <c r="L44" s="252">
        <v>0</v>
      </c>
      <c r="M44" s="252">
        <v>0</v>
      </c>
      <c r="N44" s="252">
        <f t="shared" si="1"/>
        <v>79</v>
      </c>
    </row>
    <row r="45" spans="1:14" ht="19.899999999999999" customHeight="1" x14ac:dyDescent="0.25">
      <c r="A45" s="11" t="s">
        <v>3</v>
      </c>
      <c r="B45" s="252">
        <v>9</v>
      </c>
      <c r="C45" s="252">
        <v>177</v>
      </c>
      <c r="D45" s="252">
        <v>44</v>
      </c>
      <c r="E45" s="252">
        <v>139</v>
      </c>
      <c r="F45" s="252">
        <v>26</v>
      </c>
      <c r="G45" s="252">
        <v>26</v>
      </c>
      <c r="H45" s="252">
        <v>5</v>
      </c>
      <c r="I45" s="252">
        <v>3</v>
      </c>
      <c r="J45" s="252">
        <v>1</v>
      </c>
      <c r="K45" s="252"/>
      <c r="L45" s="252"/>
      <c r="M45" s="252">
        <v>0</v>
      </c>
      <c r="N45" s="252">
        <f t="shared" si="1"/>
        <v>430</v>
      </c>
    </row>
    <row r="46" spans="1:14" ht="19.899999999999999" customHeight="1" thickBot="1" x14ac:dyDescent="0.3">
      <c r="A46" s="151" t="s">
        <v>0</v>
      </c>
      <c r="B46" s="253">
        <f>SUM(B42:B45)</f>
        <v>393</v>
      </c>
      <c r="C46" s="253">
        <f t="shared" ref="C46:M46" si="2">SUM(C42:C45)</f>
        <v>439</v>
      </c>
      <c r="D46" s="253">
        <f t="shared" si="2"/>
        <v>456</v>
      </c>
      <c r="E46" s="253">
        <f t="shared" si="2"/>
        <v>831</v>
      </c>
      <c r="F46" s="253">
        <f t="shared" si="2"/>
        <v>360</v>
      </c>
      <c r="G46" s="253">
        <f t="shared" si="2"/>
        <v>52</v>
      </c>
      <c r="H46" s="253">
        <f t="shared" si="2"/>
        <v>44</v>
      </c>
      <c r="I46" s="253">
        <f t="shared" si="2"/>
        <v>3</v>
      </c>
      <c r="J46" s="253">
        <f t="shared" si="2"/>
        <v>1</v>
      </c>
      <c r="K46" s="253">
        <f t="shared" si="2"/>
        <v>0</v>
      </c>
      <c r="L46" s="253">
        <f t="shared" si="2"/>
        <v>0</v>
      </c>
      <c r="M46" s="253">
        <f t="shared" si="2"/>
        <v>28</v>
      </c>
      <c r="N46" s="327">
        <f>SUM(N42:N45)</f>
        <v>2607</v>
      </c>
    </row>
  </sheetData>
  <sheetProtection algorithmName="SHA-512" hashValue="cMH8IwaqPXGEEPPK0cs/NlbbtrbLk2NatJZ+YnoFkhcChyiVWKzpNDkelgyzZKTvAvEQ8f3ZVrlmNlWu2bA5wA==" saltValue="OgyawW7eHJxPjdqtxxOkEQ==" spinCount="100000" sheet="1" objects="1" scenarios="1"/>
  <mergeCells count="3">
    <mergeCell ref="A32:D32"/>
    <mergeCell ref="A10:E10"/>
    <mergeCell ref="A21:L21"/>
  </mergeCells>
  <pageMargins left="0.7" right="0.7" top="0.75" bottom="0.75" header="0.3" footer="0.3"/>
  <pageSetup paperSize="8" scale="51"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autoPageBreaks="0" fitToPage="1"/>
  </sheetPr>
  <dimension ref="A1:S87"/>
  <sheetViews>
    <sheetView showGridLines="0" zoomScaleNormal="100" zoomScalePageLayoutView="94" workbookViewId="0"/>
  </sheetViews>
  <sheetFormatPr defaultColWidth="8.85546875" defaultRowHeight="19.899999999999999" customHeight="1" x14ac:dyDescent="0.25"/>
  <cols>
    <col min="1" max="1" width="50.7109375" style="9" customWidth="1"/>
    <col min="2" max="8" width="13.7109375" style="9" customWidth="1"/>
    <col min="9" max="10" width="13.7109375" style="9" hidden="1" customWidth="1"/>
    <col min="11" max="17" width="13.7109375" style="9" customWidth="1"/>
    <col min="18" max="16384" width="8.85546875" style="9"/>
  </cols>
  <sheetData>
    <row r="1" spans="1:12" ht="19.899999999999999" customHeight="1" x14ac:dyDescent="0.25">
      <c r="A1" s="128" t="s">
        <v>508</v>
      </c>
      <c r="B1" s="128"/>
      <c r="C1" s="128"/>
      <c r="D1" s="128"/>
      <c r="E1" s="128"/>
      <c r="K1" s="31"/>
    </row>
    <row r="2" spans="1:12" ht="19.899999999999999" customHeight="1" x14ac:dyDescent="0.25">
      <c r="K2" s="31"/>
    </row>
    <row r="3" spans="1:12" ht="19.899999999999999" customHeight="1" x14ac:dyDescent="0.25">
      <c r="A3" s="128" t="s">
        <v>607</v>
      </c>
      <c r="B3" s="128"/>
      <c r="C3" s="128"/>
      <c r="D3" s="128"/>
      <c r="E3" s="128"/>
      <c r="K3" s="31"/>
    </row>
    <row r="4" spans="1:12" ht="19.899999999999999" customHeight="1" x14ac:dyDescent="0.25">
      <c r="A4" s="128" t="s">
        <v>33</v>
      </c>
      <c r="B4" s="179">
        <v>2021</v>
      </c>
      <c r="C4" s="179">
        <v>2020</v>
      </c>
      <c r="D4" s="179">
        <v>2019</v>
      </c>
      <c r="E4" s="179">
        <v>2018</v>
      </c>
      <c r="F4" s="32"/>
      <c r="G4" s="25"/>
      <c r="H4" s="25"/>
      <c r="I4" s="179">
        <v>2016</v>
      </c>
      <c r="J4" s="179">
        <v>2014</v>
      </c>
      <c r="K4" s="25"/>
      <c r="L4" s="31"/>
    </row>
    <row r="5" spans="1:12" ht="19.899999999999999" customHeight="1" x14ac:dyDescent="0.25">
      <c r="A5" s="264" t="s">
        <v>4</v>
      </c>
      <c r="B5" s="75">
        <v>0.15</v>
      </c>
      <c r="C5" s="75">
        <v>0.14000000000000001</v>
      </c>
      <c r="D5" s="75">
        <v>0.15</v>
      </c>
      <c r="E5" s="75">
        <v>0.16</v>
      </c>
      <c r="F5" s="32"/>
      <c r="G5" s="32"/>
      <c r="H5" s="32"/>
      <c r="I5" s="75">
        <v>0.08</v>
      </c>
      <c r="J5" s="75">
        <v>0.05</v>
      </c>
      <c r="K5" s="75"/>
    </row>
    <row r="6" spans="1:12" ht="19.899999999999999" customHeight="1" x14ac:dyDescent="0.25">
      <c r="A6" s="264" t="s">
        <v>1</v>
      </c>
      <c r="B6" s="75">
        <v>0.45</v>
      </c>
      <c r="C6" s="75">
        <v>0.42</v>
      </c>
      <c r="D6" s="75">
        <v>0.56000000000000005</v>
      </c>
      <c r="E6" s="75">
        <v>0.32</v>
      </c>
      <c r="F6" s="32"/>
      <c r="G6" s="32"/>
      <c r="H6" s="32"/>
      <c r="I6" s="75">
        <v>7.0000000000000007E-2</v>
      </c>
      <c r="J6" s="75">
        <v>0.06</v>
      </c>
      <c r="K6" s="75"/>
    </row>
    <row r="7" spans="1:12" ht="19.899999999999999" customHeight="1" x14ac:dyDescent="0.25">
      <c r="A7" s="264" t="s">
        <v>608</v>
      </c>
      <c r="B7" s="75">
        <v>0.25</v>
      </c>
      <c r="C7" s="75">
        <v>0.23</v>
      </c>
      <c r="D7" s="75">
        <v>0.21</v>
      </c>
      <c r="E7" s="75">
        <v>0.24</v>
      </c>
      <c r="F7" s="32"/>
      <c r="G7" s="32"/>
      <c r="H7" s="32"/>
      <c r="I7" s="75">
        <v>0.71</v>
      </c>
      <c r="J7" s="75">
        <v>0.69</v>
      </c>
      <c r="K7" s="75"/>
    </row>
    <row r="8" spans="1:12" ht="19.899999999999999" customHeight="1" x14ac:dyDescent="0.25">
      <c r="A8" s="264" t="s">
        <v>2</v>
      </c>
      <c r="B8" s="75">
        <v>0.23</v>
      </c>
      <c r="C8" s="75">
        <v>0.24</v>
      </c>
      <c r="D8" s="75">
        <v>0.28000000000000003</v>
      </c>
      <c r="E8" s="64" t="s">
        <v>609</v>
      </c>
      <c r="F8" s="32"/>
      <c r="G8" s="32"/>
      <c r="H8" s="32"/>
      <c r="I8" s="75">
        <v>0.14000000000000001</v>
      </c>
      <c r="J8" s="75">
        <v>0.09</v>
      </c>
      <c r="K8" s="75"/>
    </row>
    <row r="9" spans="1:12" ht="19.899999999999999" customHeight="1" thickBot="1" x14ac:dyDescent="0.3">
      <c r="A9" s="166" t="s">
        <v>36</v>
      </c>
      <c r="B9" s="336">
        <v>0.31</v>
      </c>
      <c r="C9" s="198">
        <v>0.28999999999999998</v>
      </c>
      <c r="D9" s="198">
        <v>0.34</v>
      </c>
      <c r="E9" s="198">
        <v>0.27</v>
      </c>
      <c r="F9" s="32"/>
      <c r="G9" s="32"/>
      <c r="H9" s="32"/>
      <c r="I9" s="198">
        <v>0.38</v>
      </c>
      <c r="J9" s="182">
        <v>0.38508997429305908</v>
      </c>
      <c r="K9" s="88"/>
    </row>
    <row r="10" spans="1:12" s="133" customFormat="1" ht="37.9" customHeight="1" x14ac:dyDescent="0.25">
      <c r="A10" s="521" t="s">
        <v>610</v>
      </c>
      <c r="B10" s="521"/>
      <c r="C10" s="521"/>
      <c r="D10" s="521"/>
      <c r="E10" s="521"/>
      <c r="F10" s="267"/>
      <c r="G10" s="268"/>
      <c r="H10" s="268"/>
      <c r="I10" s="268"/>
    </row>
    <row r="11" spans="1:12" s="133" customFormat="1" ht="30" customHeight="1" x14ac:dyDescent="0.25">
      <c r="A11" s="497" t="s">
        <v>611</v>
      </c>
      <c r="B11" s="497"/>
      <c r="C11" s="497"/>
      <c r="D11" s="497"/>
      <c r="E11" s="497"/>
      <c r="F11" s="267"/>
      <c r="G11" s="268"/>
      <c r="H11" s="268"/>
      <c r="I11" s="268"/>
    </row>
    <row r="12" spans="1:12" s="133" customFormat="1" ht="19.899999999999999" customHeight="1" x14ac:dyDescent="0.25">
      <c r="A12" s="133" t="s">
        <v>372</v>
      </c>
    </row>
    <row r="13" spans="1:12" s="133" customFormat="1" ht="30" customHeight="1" x14ac:dyDescent="0.25">
      <c r="A13" s="497" t="s">
        <v>612</v>
      </c>
      <c r="B13" s="497"/>
      <c r="C13" s="497"/>
      <c r="D13" s="497"/>
      <c r="E13" s="497"/>
      <c r="F13" s="267"/>
      <c r="G13" s="268"/>
      <c r="H13" s="268"/>
      <c r="I13" s="268"/>
    </row>
    <row r="15" spans="1:12" ht="19.899999999999999" customHeight="1" x14ac:dyDescent="0.25">
      <c r="A15" s="128" t="s">
        <v>130</v>
      </c>
      <c r="B15" s="128"/>
      <c r="C15" s="128"/>
      <c r="D15" s="128"/>
      <c r="E15" s="128"/>
      <c r="K15" s="31"/>
    </row>
    <row r="16" spans="1:12" ht="19.899999999999999" customHeight="1" x14ac:dyDescent="0.25">
      <c r="A16" s="128" t="s">
        <v>4</v>
      </c>
      <c r="B16" s="179">
        <v>2021</v>
      </c>
      <c r="C16" s="179">
        <v>2020</v>
      </c>
      <c r="D16" s="179">
        <v>2019</v>
      </c>
      <c r="E16" s="179">
        <v>2018</v>
      </c>
    </row>
    <row r="17" spans="1:11" ht="19.899999999999999" customHeight="1" x14ac:dyDescent="0.25">
      <c r="A17" s="9" t="s">
        <v>128</v>
      </c>
      <c r="B17" s="12">
        <v>15</v>
      </c>
      <c r="C17" s="9">
        <v>14</v>
      </c>
      <c r="D17" s="134">
        <v>15</v>
      </c>
      <c r="E17" s="9">
        <v>16</v>
      </c>
    </row>
    <row r="18" spans="1:11" ht="19.899999999999999" customHeight="1" thickBot="1" x14ac:dyDescent="0.3">
      <c r="A18" s="166" t="s">
        <v>129</v>
      </c>
      <c r="B18" s="166">
        <v>13</v>
      </c>
      <c r="C18" s="166">
        <v>13</v>
      </c>
      <c r="D18" s="166">
        <v>13</v>
      </c>
      <c r="E18" s="166">
        <v>9</v>
      </c>
    </row>
    <row r="19" spans="1:11" ht="19.899999999999999" customHeight="1" x14ac:dyDescent="0.25">
      <c r="A19" s="12"/>
      <c r="B19" s="12"/>
      <c r="C19" s="12"/>
      <c r="D19" s="12"/>
      <c r="E19" s="12"/>
    </row>
    <row r="20" spans="1:11" ht="19.899999999999999" customHeight="1" x14ac:dyDescent="0.25">
      <c r="A20" s="128" t="s">
        <v>1</v>
      </c>
      <c r="B20" s="179">
        <v>2021</v>
      </c>
      <c r="C20" s="179">
        <v>2020</v>
      </c>
      <c r="D20" s="179">
        <v>2019</v>
      </c>
      <c r="E20" s="179">
        <v>2018</v>
      </c>
    </row>
    <row r="21" spans="1:11" ht="19.899999999999999" customHeight="1" x14ac:dyDescent="0.25">
      <c r="A21" s="9" t="s">
        <v>128</v>
      </c>
      <c r="B21" s="12">
        <v>45</v>
      </c>
      <c r="C21" s="9">
        <v>42</v>
      </c>
      <c r="D21" s="134">
        <v>56</v>
      </c>
      <c r="E21" s="9">
        <v>16</v>
      </c>
    </row>
    <row r="22" spans="1:11" ht="19.899999999999999" customHeight="1" thickBot="1" x14ac:dyDescent="0.3">
      <c r="A22" s="166" t="s">
        <v>129</v>
      </c>
      <c r="B22" s="166">
        <v>37</v>
      </c>
      <c r="C22" s="166">
        <v>36</v>
      </c>
      <c r="D22" s="166">
        <v>25</v>
      </c>
      <c r="E22" s="166">
        <v>15</v>
      </c>
    </row>
    <row r="23" spans="1:11" ht="19.899999999999999" customHeight="1" x14ac:dyDescent="0.25">
      <c r="A23" s="12"/>
      <c r="B23" s="12"/>
      <c r="C23" s="12"/>
      <c r="D23" s="12"/>
      <c r="E23" s="12"/>
    </row>
    <row r="24" spans="1:11" ht="19.899999999999999" customHeight="1" x14ac:dyDescent="0.25">
      <c r="A24" s="128" t="s">
        <v>3</v>
      </c>
      <c r="B24" s="179">
        <v>2021</v>
      </c>
      <c r="C24" s="179">
        <v>2020</v>
      </c>
      <c r="D24" s="179">
        <v>2019</v>
      </c>
      <c r="E24" s="179">
        <v>2018</v>
      </c>
    </row>
    <row r="25" spans="1:11" ht="19.899999999999999" customHeight="1" x14ac:dyDescent="0.25">
      <c r="A25" s="9" t="s">
        <v>128</v>
      </c>
      <c r="B25" s="12">
        <v>25</v>
      </c>
      <c r="C25" s="9">
        <v>23</v>
      </c>
      <c r="D25" s="134">
        <v>21</v>
      </c>
      <c r="E25" s="9">
        <v>24</v>
      </c>
    </row>
    <row r="26" spans="1:11" ht="19.899999999999999" customHeight="1" thickBot="1" x14ac:dyDescent="0.3">
      <c r="A26" s="166" t="s">
        <v>129</v>
      </c>
      <c r="B26" s="166">
        <v>22</v>
      </c>
      <c r="C26" s="166">
        <v>21</v>
      </c>
      <c r="D26" s="166">
        <v>24</v>
      </c>
      <c r="E26" s="166">
        <v>18</v>
      </c>
    </row>
    <row r="27" spans="1:11" ht="19.899999999999999" customHeight="1" x14ac:dyDescent="0.25">
      <c r="A27" s="12"/>
      <c r="B27" s="12"/>
      <c r="C27" s="12"/>
      <c r="D27" s="12"/>
      <c r="E27" s="12"/>
    </row>
    <row r="28" spans="1:11" ht="19.899999999999999" customHeight="1" x14ac:dyDescent="0.25">
      <c r="A28" s="128" t="s">
        <v>2</v>
      </c>
      <c r="B28" s="179">
        <v>2021</v>
      </c>
      <c r="C28" s="179">
        <v>2020</v>
      </c>
      <c r="D28" s="179">
        <v>2019</v>
      </c>
      <c r="E28" s="179">
        <v>2018</v>
      </c>
    </row>
    <row r="29" spans="1:11" ht="19.899999999999999" customHeight="1" x14ac:dyDescent="0.25">
      <c r="A29" s="9" t="s">
        <v>128</v>
      </c>
      <c r="B29" s="12">
        <v>23</v>
      </c>
      <c r="C29" s="9">
        <v>24</v>
      </c>
      <c r="D29" s="134">
        <v>28</v>
      </c>
      <c r="E29" s="9">
        <v>29</v>
      </c>
    </row>
    <row r="30" spans="1:11" ht="19.899999999999999" customHeight="1" thickBot="1" x14ac:dyDescent="0.3">
      <c r="A30" s="166" t="s">
        <v>129</v>
      </c>
      <c r="B30" s="166">
        <v>25</v>
      </c>
      <c r="C30" s="166">
        <v>25</v>
      </c>
      <c r="D30" s="166">
        <v>31</v>
      </c>
      <c r="E30" s="166">
        <v>20</v>
      </c>
    </row>
    <row r="31" spans="1:11" ht="19.899999999999999" customHeight="1" x14ac:dyDescent="0.25">
      <c r="A31" s="12"/>
      <c r="B31" s="12"/>
      <c r="C31" s="12"/>
      <c r="D31" s="12"/>
      <c r="E31" s="12"/>
    </row>
    <row r="32" spans="1:11" ht="19.899999999999999" customHeight="1" x14ac:dyDescent="0.25">
      <c r="A32" s="128" t="s">
        <v>32</v>
      </c>
      <c r="B32" s="128"/>
      <c r="C32" s="128"/>
      <c r="D32" s="128"/>
      <c r="E32" s="128"/>
      <c r="K32" s="31"/>
    </row>
    <row r="33" spans="1:19" ht="19.899999999999999" customHeight="1" x14ac:dyDescent="0.25">
      <c r="A33" s="128" t="s">
        <v>33</v>
      </c>
      <c r="B33" s="179">
        <v>2021</v>
      </c>
      <c r="C33" s="179">
        <v>2020</v>
      </c>
      <c r="D33" s="179">
        <v>2019</v>
      </c>
      <c r="E33" s="179">
        <v>2018</v>
      </c>
      <c r="I33" s="179">
        <v>2016</v>
      </c>
      <c r="J33" s="179">
        <v>2014</v>
      </c>
      <c r="K33" s="50"/>
      <c r="L33" s="31"/>
    </row>
    <row r="34" spans="1:19" ht="19.899999999999999" customHeight="1" x14ac:dyDescent="0.25">
      <c r="A34" s="264" t="s">
        <v>4</v>
      </c>
      <c r="B34" s="75">
        <v>0.95</v>
      </c>
      <c r="C34" s="75">
        <v>0.96</v>
      </c>
      <c r="D34" s="75">
        <v>0.96</v>
      </c>
      <c r="E34" s="64">
        <v>0.96</v>
      </c>
      <c r="F34" s="32"/>
      <c r="G34" s="32"/>
      <c r="H34" s="32"/>
      <c r="I34" s="75">
        <v>0.89</v>
      </c>
      <c r="J34" s="75">
        <v>0.88</v>
      </c>
      <c r="K34" s="75"/>
    </row>
    <row r="35" spans="1:19" ht="19.899999999999999" customHeight="1" x14ac:dyDescent="0.25">
      <c r="A35" s="264" t="s">
        <v>1</v>
      </c>
      <c r="B35" s="75">
        <v>0.92</v>
      </c>
      <c r="C35" s="75">
        <v>0.91</v>
      </c>
      <c r="D35" s="75">
        <v>0.91</v>
      </c>
      <c r="E35" s="64">
        <v>0.86</v>
      </c>
      <c r="F35" s="32"/>
      <c r="G35" s="32"/>
      <c r="H35" s="32"/>
      <c r="I35" s="75">
        <v>0.79</v>
      </c>
      <c r="J35" s="75">
        <v>0.72</v>
      </c>
      <c r="K35" s="75"/>
    </row>
    <row r="36" spans="1:19" ht="19.899999999999999" customHeight="1" x14ac:dyDescent="0.25">
      <c r="A36" s="264" t="s">
        <v>3</v>
      </c>
      <c r="B36" s="75">
        <v>0.99</v>
      </c>
      <c r="C36" s="75">
        <v>0.99</v>
      </c>
      <c r="D36" s="75">
        <v>0.99</v>
      </c>
      <c r="E36" s="64">
        <v>0.99</v>
      </c>
      <c r="F36" s="32"/>
      <c r="G36" s="32"/>
      <c r="H36" s="32"/>
      <c r="I36" s="75">
        <v>0.99</v>
      </c>
      <c r="J36" s="75">
        <v>0.99</v>
      </c>
      <c r="K36" s="75"/>
    </row>
    <row r="37" spans="1:19" ht="19.899999999999999" customHeight="1" x14ac:dyDescent="0.25">
      <c r="A37" s="264" t="s">
        <v>2</v>
      </c>
      <c r="B37" s="75">
        <v>1</v>
      </c>
      <c r="C37" s="75">
        <v>1</v>
      </c>
      <c r="D37" s="75">
        <v>1</v>
      </c>
      <c r="E37" s="64">
        <v>1</v>
      </c>
      <c r="F37" s="32"/>
      <c r="G37" s="32"/>
      <c r="H37" s="32"/>
      <c r="I37" s="75">
        <v>1</v>
      </c>
      <c r="J37" s="75">
        <v>1</v>
      </c>
      <c r="K37" s="75"/>
    </row>
    <row r="38" spans="1:19" ht="19.899999999999999" customHeight="1" thickBot="1" x14ac:dyDescent="0.3">
      <c r="A38" s="277" t="s">
        <v>36</v>
      </c>
      <c r="B38" s="336">
        <v>0.96</v>
      </c>
      <c r="C38" s="198">
        <v>0.96</v>
      </c>
      <c r="D38" s="198">
        <v>0.96</v>
      </c>
      <c r="E38" s="259">
        <v>0.93</v>
      </c>
      <c r="F38" s="32"/>
      <c r="G38" s="32"/>
      <c r="H38" s="32"/>
      <c r="I38" s="198">
        <v>0.92</v>
      </c>
      <c r="J38" s="198">
        <v>0.90681233933161953</v>
      </c>
      <c r="K38" s="75"/>
    </row>
    <row r="39" spans="1:19" ht="19.899999999999999" customHeight="1" x14ac:dyDescent="0.25">
      <c r="A39" s="31"/>
      <c r="B39" s="31"/>
      <c r="C39" s="31"/>
      <c r="D39" s="31"/>
      <c r="E39" s="31"/>
      <c r="F39" s="31"/>
      <c r="G39" s="31"/>
      <c r="H39" s="31"/>
      <c r="J39" s="31"/>
    </row>
    <row r="40" spans="1:19" ht="19.899999999999999" customHeight="1" x14ac:dyDescent="0.25">
      <c r="A40" s="128" t="s">
        <v>523</v>
      </c>
      <c r="B40" s="128"/>
      <c r="C40" s="128"/>
      <c r="D40" s="128"/>
      <c r="E40" s="128"/>
      <c r="F40" s="128"/>
      <c r="G40" s="31"/>
      <c r="K40" s="31"/>
    </row>
    <row r="41" spans="1:19" ht="19.899999999999999" customHeight="1" x14ac:dyDescent="0.25">
      <c r="A41" s="128"/>
      <c r="B41" s="508" t="s">
        <v>88</v>
      </c>
      <c r="C41" s="508"/>
      <c r="D41" s="508" t="s">
        <v>89</v>
      </c>
      <c r="E41" s="508"/>
      <c r="F41" s="179" t="s">
        <v>23</v>
      </c>
      <c r="I41" s="88"/>
      <c r="J41" s="88"/>
    </row>
    <row r="42" spans="1:19" ht="19.899999999999999" customHeight="1" x14ac:dyDescent="0.25">
      <c r="A42" s="128" t="s">
        <v>33</v>
      </c>
      <c r="B42" s="179" t="s">
        <v>82</v>
      </c>
      <c r="C42" s="179" t="s">
        <v>80</v>
      </c>
      <c r="D42" s="179" t="s">
        <v>82</v>
      </c>
      <c r="E42" s="179" t="s">
        <v>80</v>
      </c>
      <c r="F42" s="179" t="s">
        <v>82</v>
      </c>
      <c r="I42" s="88"/>
      <c r="J42" s="88"/>
      <c r="N42" s="83"/>
      <c r="S42" s="89"/>
    </row>
    <row r="43" spans="1:19" ht="19.899999999999999" customHeight="1" thickBot="1" x14ac:dyDescent="0.3">
      <c r="A43" s="189" t="s">
        <v>3</v>
      </c>
      <c r="B43" s="155">
        <v>1035</v>
      </c>
      <c r="C43" s="155">
        <v>99</v>
      </c>
      <c r="D43" s="155">
        <v>11</v>
      </c>
      <c r="E43" s="155">
        <v>1</v>
      </c>
      <c r="F43" s="155">
        <v>1046</v>
      </c>
      <c r="I43" s="88"/>
      <c r="J43" s="88"/>
      <c r="N43" s="83"/>
      <c r="S43" s="89"/>
    </row>
    <row r="44" spans="1:19" ht="19.899999999999999" customHeight="1" x14ac:dyDescent="0.25">
      <c r="A44" s="9" t="s">
        <v>27</v>
      </c>
      <c r="B44" s="78">
        <v>297.58907904607003</v>
      </c>
      <c r="C44" s="78">
        <v>99.954044540774106</v>
      </c>
      <c r="D44" s="78">
        <v>0.13682130473965001</v>
      </c>
      <c r="E44" s="78">
        <v>4.5955459225560803E-2</v>
      </c>
      <c r="F44" s="78">
        <v>297.72590035080998</v>
      </c>
      <c r="I44" s="88"/>
      <c r="J44" s="88"/>
      <c r="N44" s="83"/>
      <c r="S44" s="89"/>
    </row>
    <row r="45" spans="1:19" ht="19.899999999999999" customHeight="1" x14ac:dyDescent="0.25">
      <c r="A45" s="9" t="s">
        <v>28</v>
      </c>
      <c r="B45" s="78">
        <v>213.97222621181999</v>
      </c>
      <c r="C45" s="78">
        <v>99.995726831433899</v>
      </c>
      <c r="D45" s="78">
        <v>9.1437846400700008E-3</v>
      </c>
      <c r="E45" s="78">
        <v>4.27316856613326E-3</v>
      </c>
      <c r="F45" s="78">
        <v>213.98136999645999</v>
      </c>
      <c r="I45" s="88"/>
      <c r="J45" s="88"/>
      <c r="N45" s="83"/>
      <c r="S45" s="89"/>
    </row>
    <row r="46" spans="1:19" ht="19.899999999999999" customHeight="1" x14ac:dyDescent="0.25">
      <c r="A46" s="9" t="s">
        <v>30</v>
      </c>
      <c r="B46" s="78">
        <v>227.57258189641999</v>
      </c>
      <c r="C46" s="78">
        <v>99.961591388116204</v>
      </c>
      <c r="D46" s="78">
        <v>8.7441054630249898E-2</v>
      </c>
      <c r="E46" s="78">
        <v>3.8408611883980301E-2</v>
      </c>
      <c r="F46" s="78">
        <v>227.66002295105099</v>
      </c>
      <c r="I46" s="88"/>
      <c r="J46" s="88"/>
      <c r="N46" s="83"/>
      <c r="S46" s="89"/>
    </row>
    <row r="47" spans="1:19" ht="19.899999999999999" customHeight="1" x14ac:dyDescent="0.25">
      <c r="A47" s="9" t="s">
        <v>91</v>
      </c>
      <c r="B47" s="78">
        <v>260.26337158237999</v>
      </c>
      <c r="C47" s="78">
        <v>99.003181601564705</v>
      </c>
      <c r="D47" s="78">
        <v>2.6204745447100102</v>
      </c>
      <c r="E47" s="78">
        <v>0.99681839843561904</v>
      </c>
      <c r="F47" s="78">
        <v>262.88384612709001</v>
      </c>
      <c r="I47" s="88"/>
      <c r="J47" s="88"/>
      <c r="N47" s="83"/>
      <c r="S47" s="89"/>
    </row>
    <row r="48" spans="1:19" ht="19.899999999999999" customHeight="1" x14ac:dyDescent="0.25">
      <c r="A48" s="9" t="s">
        <v>161</v>
      </c>
      <c r="B48" s="78">
        <v>35.672455129950002</v>
      </c>
      <c r="C48" s="78">
        <v>81.521771822861993</v>
      </c>
      <c r="D48" s="78">
        <v>8.0857389479000208</v>
      </c>
      <c r="E48" s="78">
        <v>18.478228177138</v>
      </c>
      <c r="F48" s="78">
        <v>43.7581940778499</v>
      </c>
      <c r="I48" s="88"/>
      <c r="J48" s="88"/>
      <c r="N48" s="83"/>
      <c r="S48" s="89"/>
    </row>
    <row r="49" spans="1:19" ht="19.899999999999999" customHeight="1" thickBot="1" x14ac:dyDescent="0.3">
      <c r="A49" s="189" t="s">
        <v>4</v>
      </c>
      <c r="B49" s="155">
        <v>209.10312135000001</v>
      </c>
      <c r="C49" s="155">
        <v>95.200194613099598</v>
      </c>
      <c r="D49" s="155">
        <v>10.5425655099998</v>
      </c>
      <c r="E49" s="155">
        <v>4.7998053869000401</v>
      </c>
      <c r="F49" s="155">
        <v>219.64568686000001</v>
      </c>
      <c r="I49" s="88"/>
      <c r="J49" s="88"/>
      <c r="N49" s="83"/>
      <c r="S49" s="89"/>
    </row>
    <row r="50" spans="1:19" ht="19.899999999999999" customHeight="1" thickBot="1" x14ac:dyDescent="0.3">
      <c r="A50" s="189" t="s">
        <v>2</v>
      </c>
      <c r="B50" s="155">
        <v>221.106084941067</v>
      </c>
      <c r="C50" s="155">
        <v>100</v>
      </c>
      <c r="D50" s="155">
        <v>-5.8999999999999395E-13</v>
      </c>
      <c r="E50" s="155">
        <v>-2.66840236512374E-13</v>
      </c>
      <c r="F50" s="155">
        <v>221.106084941066</v>
      </c>
      <c r="I50" s="88"/>
      <c r="J50" s="88"/>
      <c r="N50" s="83"/>
      <c r="S50" s="89"/>
    </row>
    <row r="51" spans="1:19" ht="19.899999999999999" customHeight="1" thickBot="1" x14ac:dyDescent="0.3">
      <c r="A51" s="189" t="s">
        <v>1</v>
      </c>
      <c r="B51" s="155">
        <v>766.05979676000004</v>
      </c>
      <c r="C51" s="155">
        <v>92.0339631848761</v>
      </c>
      <c r="D51" s="155">
        <v>66.306614780000203</v>
      </c>
      <c r="E51" s="155">
        <v>7.9660368151236698</v>
      </c>
      <c r="F51" s="155">
        <v>832.36641153999904</v>
      </c>
      <c r="I51" s="88"/>
      <c r="J51" s="88"/>
      <c r="N51" s="83"/>
      <c r="S51" s="89"/>
    </row>
    <row r="52" spans="1:19" ht="19.899999999999999" customHeight="1" x14ac:dyDescent="0.25">
      <c r="A52" s="9" t="s">
        <v>25</v>
      </c>
      <c r="B52" s="78">
        <v>561.75313256000004</v>
      </c>
      <c r="C52" s="78">
        <v>92.825886505130399</v>
      </c>
      <c r="D52" s="78">
        <v>43.415483339999803</v>
      </c>
      <c r="E52" s="78">
        <v>7.1741134948699701</v>
      </c>
      <c r="F52" s="78">
        <v>605.16861589999905</v>
      </c>
      <c r="I52" s="88"/>
      <c r="J52" s="88"/>
      <c r="N52" s="83"/>
      <c r="S52" s="89"/>
    </row>
    <row r="53" spans="1:19" ht="19.899999999999999" customHeight="1" x14ac:dyDescent="0.25">
      <c r="A53" s="9" t="s">
        <v>26</v>
      </c>
      <c r="B53" s="78">
        <v>204.3066642</v>
      </c>
      <c r="C53" s="78">
        <v>89.924580308749597</v>
      </c>
      <c r="D53" s="78">
        <v>22.891131439999999</v>
      </c>
      <c r="E53" s="78">
        <v>10.0754196912506</v>
      </c>
      <c r="F53" s="78">
        <v>227.19779564000001</v>
      </c>
      <c r="I53" s="88"/>
      <c r="J53" s="88"/>
      <c r="N53" s="83"/>
      <c r="S53" s="89"/>
    </row>
    <row r="54" spans="1:19" ht="19.899999999999999" customHeight="1" thickBot="1" x14ac:dyDescent="0.3">
      <c r="A54" s="189" t="s">
        <v>0</v>
      </c>
      <c r="B54" s="155">
        <f>SUM(B43,B49,B51,B50)</f>
        <v>2231.2690030510671</v>
      </c>
      <c r="C54" s="155">
        <v>96</v>
      </c>
      <c r="D54" s="155">
        <v>88</v>
      </c>
      <c r="E54" s="155">
        <v>4</v>
      </c>
      <c r="F54" s="155">
        <v>2319</v>
      </c>
      <c r="I54" s="88"/>
      <c r="J54" s="88"/>
      <c r="N54" s="83"/>
      <c r="S54" s="89"/>
    </row>
    <row r="55" spans="1:19" ht="19.899999999999999" customHeight="1" x14ac:dyDescent="0.25">
      <c r="A55" s="12"/>
      <c r="B55" s="77"/>
      <c r="C55" s="77"/>
      <c r="D55" s="77"/>
      <c r="E55" s="77"/>
      <c r="F55" s="77"/>
      <c r="G55" s="29"/>
      <c r="H55" s="77"/>
      <c r="I55" s="77"/>
      <c r="J55" s="77"/>
      <c r="N55" s="89"/>
      <c r="S55" s="89"/>
    </row>
    <row r="56" spans="1:19" ht="19.899999999999999" customHeight="1" x14ac:dyDescent="0.25">
      <c r="A56" s="128" t="s">
        <v>564</v>
      </c>
      <c r="B56" s="179"/>
      <c r="C56" s="179"/>
      <c r="D56" s="87"/>
      <c r="E56" s="87"/>
      <c r="F56" s="87"/>
      <c r="G56" s="87"/>
      <c r="H56" s="77"/>
      <c r="I56" s="77"/>
      <c r="J56" s="77"/>
      <c r="N56" s="89"/>
      <c r="S56" s="89"/>
    </row>
    <row r="57" spans="1:19" ht="19.899999999999999" customHeight="1" x14ac:dyDescent="0.25">
      <c r="A57" s="128" t="s">
        <v>33</v>
      </c>
      <c r="B57" s="179" t="s">
        <v>82</v>
      </c>
      <c r="C57" s="179" t="s">
        <v>80</v>
      </c>
      <c r="D57" s="87"/>
      <c r="E57" s="87"/>
      <c r="F57" s="87"/>
      <c r="G57" s="87"/>
      <c r="H57" s="77"/>
      <c r="I57" s="77"/>
      <c r="J57" s="77"/>
      <c r="N57" s="89"/>
      <c r="S57" s="89"/>
    </row>
    <row r="58" spans="1:19" ht="19.899999999999999" customHeight="1" thickBot="1" x14ac:dyDescent="0.3">
      <c r="A58" s="189" t="s">
        <v>3</v>
      </c>
      <c r="B58" s="155">
        <v>253.39</v>
      </c>
      <c r="C58" s="155">
        <v>25</v>
      </c>
      <c r="D58" s="78"/>
      <c r="E58" s="78"/>
      <c r="F58" s="78"/>
      <c r="G58" s="78"/>
      <c r="H58" s="78"/>
      <c r="I58" s="78"/>
      <c r="J58" s="78"/>
      <c r="N58" s="89"/>
      <c r="S58" s="89"/>
    </row>
    <row r="59" spans="1:19" ht="19.899999999999999" customHeight="1" x14ac:dyDescent="0.25">
      <c r="A59" s="9" t="s">
        <v>27</v>
      </c>
      <c r="B59" s="78">
        <v>86.56</v>
      </c>
      <c r="C59" s="78">
        <v>29</v>
      </c>
      <c r="D59" s="78"/>
      <c r="E59" s="78"/>
      <c r="F59" s="78"/>
      <c r="G59" s="78"/>
      <c r="H59" s="78"/>
      <c r="I59" s="78"/>
      <c r="J59" s="78"/>
      <c r="N59" s="89"/>
      <c r="S59" s="89"/>
    </row>
    <row r="60" spans="1:19" ht="19.899999999999999" customHeight="1" x14ac:dyDescent="0.25">
      <c r="A60" s="9" t="s">
        <v>28</v>
      </c>
      <c r="B60" s="78">
        <v>56.27</v>
      </c>
      <c r="C60" s="78">
        <v>26</v>
      </c>
      <c r="D60" s="78"/>
      <c r="E60" s="78"/>
      <c r="F60" s="78"/>
      <c r="G60" s="78"/>
      <c r="H60" s="78"/>
      <c r="I60" s="78"/>
      <c r="J60" s="78"/>
      <c r="N60" s="89"/>
      <c r="S60" s="89"/>
    </row>
    <row r="61" spans="1:19" ht="19.899999999999999" customHeight="1" x14ac:dyDescent="0.25">
      <c r="A61" s="9" t="s">
        <v>30</v>
      </c>
      <c r="B61" s="78">
        <v>75.91</v>
      </c>
      <c r="C61" s="78">
        <v>33</v>
      </c>
      <c r="D61" s="78"/>
      <c r="E61" s="78"/>
      <c r="F61" s="78"/>
      <c r="G61" s="78"/>
      <c r="H61" s="78"/>
      <c r="I61" s="78"/>
      <c r="J61" s="78"/>
      <c r="N61" s="89"/>
      <c r="S61" s="89"/>
    </row>
    <row r="62" spans="1:19" ht="19.899999999999999" customHeight="1" x14ac:dyDescent="0.25">
      <c r="A62" s="9" t="s">
        <v>91</v>
      </c>
      <c r="B62" s="78">
        <v>34.65</v>
      </c>
      <c r="C62" s="78">
        <v>13</v>
      </c>
      <c r="D62" s="78"/>
      <c r="E62" s="78"/>
      <c r="F62" s="78"/>
      <c r="G62" s="78"/>
      <c r="H62" s="78"/>
      <c r="I62" s="78"/>
      <c r="J62" s="78"/>
      <c r="N62" s="89"/>
      <c r="S62" s="89"/>
    </row>
    <row r="63" spans="1:19" ht="19.899999999999999" customHeight="1" x14ac:dyDescent="0.25">
      <c r="A63" s="9" t="s">
        <v>161</v>
      </c>
      <c r="B63" s="78">
        <v>0</v>
      </c>
      <c r="C63" s="78">
        <v>0</v>
      </c>
      <c r="D63" s="78"/>
      <c r="E63" s="78"/>
      <c r="F63" s="78"/>
      <c r="G63" s="78"/>
      <c r="H63" s="78"/>
      <c r="I63" s="78"/>
      <c r="J63" s="78"/>
      <c r="N63" s="89"/>
      <c r="S63" s="89"/>
    </row>
    <row r="64" spans="1:19" ht="19.899999999999999" customHeight="1" thickBot="1" x14ac:dyDescent="0.3">
      <c r="A64" s="189" t="s">
        <v>4</v>
      </c>
      <c r="B64" s="155">
        <v>33.54</v>
      </c>
      <c r="C64" s="155">
        <v>15</v>
      </c>
      <c r="D64" s="78"/>
      <c r="E64" s="78"/>
      <c r="F64" s="78"/>
      <c r="G64" s="78"/>
      <c r="H64" s="78"/>
      <c r="I64" s="78"/>
      <c r="J64" s="78"/>
      <c r="N64" s="89"/>
      <c r="S64" s="89"/>
    </row>
    <row r="65" spans="1:19" ht="19.899999999999999" customHeight="1" thickBot="1" x14ac:dyDescent="0.3">
      <c r="A65" s="189" t="s">
        <v>2</v>
      </c>
      <c r="B65" s="155">
        <v>50.91</v>
      </c>
      <c r="C65" s="155">
        <v>23</v>
      </c>
      <c r="D65" s="78"/>
      <c r="E65" s="78"/>
      <c r="F65" s="78"/>
      <c r="G65" s="78"/>
      <c r="H65" s="78"/>
      <c r="I65" s="78"/>
      <c r="J65" s="78"/>
      <c r="N65" s="89"/>
      <c r="S65" s="89"/>
    </row>
    <row r="66" spans="1:19" ht="19.899999999999999" customHeight="1" thickBot="1" x14ac:dyDescent="0.3">
      <c r="A66" s="189" t="s">
        <v>1</v>
      </c>
      <c r="B66" s="155">
        <v>371.45</v>
      </c>
      <c r="C66" s="155">
        <v>45</v>
      </c>
      <c r="D66" s="78"/>
      <c r="E66" s="78"/>
      <c r="F66" s="78"/>
      <c r="G66" s="78"/>
      <c r="H66" s="78"/>
      <c r="I66" s="78"/>
      <c r="J66" s="78"/>
      <c r="N66" s="89"/>
      <c r="S66" s="89"/>
    </row>
    <row r="67" spans="1:19" ht="19.899999999999999" customHeight="1" x14ac:dyDescent="0.25">
      <c r="A67" s="9" t="s">
        <v>25</v>
      </c>
      <c r="B67" s="78">
        <v>339.27</v>
      </c>
      <c r="C67" s="78">
        <v>56</v>
      </c>
      <c r="D67" s="78"/>
      <c r="E67" s="78"/>
      <c r="F67" s="78"/>
      <c r="G67" s="78"/>
      <c r="H67" s="78"/>
      <c r="I67" s="78"/>
      <c r="J67" s="78"/>
      <c r="N67" s="89"/>
      <c r="S67" s="89"/>
    </row>
    <row r="68" spans="1:19" ht="19.899999999999999" customHeight="1" x14ac:dyDescent="0.25">
      <c r="A68" s="9" t="s">
        <v>26</v>
      </c>
      <c r="B68" s="78">
        <v>32.18</v>
      </c>
      <c r="C68" s="78">
        <v>14</v>
      </c>
      <c r="D68" s="78"/>
      <c r="E68" s="78"/>
      <c r="F68" s="78"/>
      <c r="G68" s="78"/>
      <c r="H68" s="78"/>
      <c r="I68" s="78"/>
      <c r="J68" s="78"/>
      <c r="N68" s="89"/>
      <c r="S68" s="89"/>
    </row>
    <row r="69" spans="1:19" ht="19.899999999999999" customHeight="1" thickBot="1" x14ac:dyDescent="0.3">
      <c r="A69" s="189" t="s">
        <v>0</v>
      </c>
      <c r="B69" s="155">
        <f>SUM(B58,B64,B65,B66)</f>
        <v>709.29</v>
      </c>
      <c r="C69" s="155">
        <v>31</v>
      </c>
      <c r="D69" s="78"/>
      <c r="E69" s="78"/>
      <c r="F69" s="78"/>
      <c r="G69" s="78"/>
      <c r="H69" s="78"/>
      <c r="I69" s="78"/>
      <c r="J69" s="78"/>
      <c r="N69" s="89"/>
      <c r="S69" s="89"/>
    </row>
    <row r="70" spans="1:19" ht="19.899999999999999" customHeight="1" x14ac:dyDescent="0.25">
      <c r="A70" s="12"/>
      <c r="B70" s="12"/>
      <c r="C70" s="77"/>
      <c r="D70" s="78"/>
      <c r="E70" s="77"/>
      <c r="F70" s="78"/>
      <c r="G70" s="77"/>
      <c r="H70" s="78"/>
      <c r="I70" s="77"/>
      <c r="M70" s="89"/>
      <c r="N70" s="89"/>
      <c r="S70" s="89"/>
    </row>
    <row r="71" spans="1:19" ht="19.899999999999999" customHeight="1" x14ac:dyDescent="0.25">
      <c r="A71" s="128" t="s">
        <v>524</v>
      </c>
      <c r="B71" s="179"/>
      <c r="C71" s="179"/>
      <c r="D71" s="179"/>
      <c r="F71" s="89"/>
    </row>
    <row r="72" spans="1:19" ht="36" x14ac:dyDescent="0.25">
      <c r="A72" s="128" t="s">
        <v>33</v>
      </c>
      <c r="B72" s="179" t="s">
        <v>223</v>
      </c>
      <c r="C72" s="179" t="s">
        <v>224</v>
      </c>
      <c r="D72" s="179" t="s">
        <v>80</v>
      </c>
      <c r="F72" s="89"/>
    </row>
    <row r="73" spans="1:19" ht="19.899999999999999" customHeight="1" x14ac:dyDescent="0.25">
      <c r="A73" s="9" t="s">
        <v>1</v>
      </c>
      <c r="B73" s="20">
        <v>85</v>
      </c>
      <c r="C73" s="20">
        <v>2228</v>
      </c>
      <c r="D73" s="20">
        <f>(B73/C73)*100</f>
        <v>3.8150807899461405</v>
      </c>
      <c r="F73" s="89"/>
    </row>
    <row r="74" spans="1:19" ht="19.899999999999999" customHeight="1" x14ac:dyDescent="0.25">
      <c r="A74" s="9" t="s">
        <v>2</v>
      </c>
      <c r="B74" s="20">
        <v>56</v>
      </c>
      <c r="C74" s="20">
        <v>703</v>
      </c>
      <c r="D74" s="20">
        <f>(B74/C74)*100</f>
        <v>7.9658605974395442</v>
      </c>
      <c r="F74" s="89"/>
    </row>
    <row r="75" spans="1:19" ht="19.899999999999999" customHeight="1" x14ac:dyDescent="0.25">
      <c r="A75" s="9" t="s">
        <v>90</v>
      </c>
      <c r="B75" s="20">
        <v>218</v>
      </c>
      <c r="C75" s="20">
        <v>1915</v>
      </c>
      <c r="D75" s="20">
        <f>(B75/C75)*100</f>
        <v>11.383812010443863</v>
      </c>
      <c r="F75" s="89"/>
    </row>
    <row r="76" spans="1:19" ht="19.899999999999999" customHeight="1" x14ac:dyDescent="0.25">
      <c r="A76" s="9" t="s">
        <v>3</v>
      </c>
      <c r="B76" s="20">
        <v>312</v>
      </c>
      <c r="C76" s="20">
        <v>1543</v>
      </c>
      <c r="D76" s="20">
        <f>(B76/C76)*100</f>
        <v>20.220349967595595</v>
      </c>
      <c r="F76" s="89"/>
    </row>
    <row r="77" spans="1:19" ht="19.899999999999999" customHeight="1" thickBot="1" x14ac:dyDescent="0.3">
      <c r="A77" s="166" t="s">
        <v>0</v>
      </c>
      <c r="B77" s="352">
        <f>SUM(B73:B76)</f>
        <v>671</v>
      </c>
      <c r="C77" s="352">
        <f>SUM(C73:C76)</f>
        <v>6389</v>
      </c>
      <c r="D77" s="352">
        <f>(B77/C77)*100</f>
        <v>10.502426044764439</v>
      </c>
      <c r="F77" s="89"/>
    </row>
    <row r="78" spans="1:19" ht="19.899999999999999" customHeight="1" x14ac:dyDescent="0.25">
      <c r="A78" s="12"/>
      <c r="B78" s="12"/>
      <c r="C78" s="91"/>
      <c r="D78" s="89"/>
      <c r="E78" s="91"/>
      <c r="F78" s="89"/>
      <c r="G78" s="91"/>
      <c r="H78" s="89"/>
      <c r="I78" s="77"/>
      <c r="M78" s="89"/>
      <c r="N78" s="89"/>
      <c r="S78" s="89"/>
    </row>
    <row r="79" spans="1:19" ht="36" x14ac:dyDescent="0.25">
      <c r="A79" s="128" t="s">
        <v>456</v>
      </c>
      <c r="B79" s="179" t="s">
        <v>82</v>
      </c>
      <c r="C79" s="179" t="s">
        <v>187</v>
      </c>
      <c r="E79" s="46"/>
      <c r="F79" s="46"/>
      <c r="G79" s="31"/>
      <c r="H79" s="31"/>
    </row>
    <row r="80" spans="1:19" ht="19.899999999999999" customHeight="1" x14ac:dyDescent="0.25">
      <c r="A80" s="32">
        <v>2018</v>
      </c>
      <c r="B80" s="9">
        <v>115</v>
      </c>
      <c r="C80" s="75">
        <v>0.83</v>
      </c>
    </row>
    <row r="81" spans="1:8" ht="19.899999999999999" customHeight="1" x14ac:dyDescent="0.25">
      <c r="A81" s="32">
        <v>2019</v>
      </c>
      <c r="B81" s="9">
        <v>121</v>
      </c>
      <c r="C81" s="75">
        <v>0.89</v>
      </c>
    </row>
    <row r="82" spans="1:8" ht="19.899999999999999" customHeight="1" x14ac:dyDescent="0.25">
      <c r="A82" s="32">
        <v>2020</v>
      </c>
      <c r="B82" s="9">
        <v>122</v>
      </c>
      <c r="C82" s="75">
        <v>0.89</v>
      </c>
      <c r="E82" s="89"/>
      <c r="F82" s="89"/>
    </row>
    <row r="83" spans="1:8" ht="19.899999999999999" customHeight="1" thickBot="1" x14ac:dyDescent="0.3">
      <c r="A83" s="168">
        <v>2021</v>
      </c>
      <c r="B83" s="176">
        <v>197</v>
      </c>
      <c r="C83" s="336">
        <v>0.89</v>
      </c>
      <c r="E83" s="89"/>
      <c r="F83" s="89"/>
    </row>
    <row r="85" spans="1:8" ht="19.899999999999999" customHeight="1" x14ac:dyDescent="0.25">
      <c r="B85" s="8"/>
      <c r="C85" s="8"/>
      <c r="D85" s="8"/>
      <c r="E85" s="8"/>
      <c r="F85" s="8"/>
      <c r="G85" s="8"/>
      <c r="H85" s="8"/>
    </row>
    <row r="86" spans="1:8" ht="36" x14ac:dyDescent="0.25">
      <c r="A86" s="128" t="s">
        <v>585</v>
      </c>
      <c r="B86" s="179" t="s">
        <v>82</v>
      </c>
      <c r="C86" s="179" t="s">
        <v>187</v>
      </c>
      <c r="E86" s="46"/>
      <c r="F86" s="46"/>
      <c r="G86" s="31"/>
      <c r="H86" s="31"/>
    </row>
    <row r="87" spans="1:8" ht="19.899999999999999" customHeight="1" thickBot="1" x14ac:dyDescent="0.3">
      <c r="A87" s="168">
        <v>2021</v>
      </c>
      <c r="B87" s="176">
        <v>2.7</v>
      </c>
      <c r="C87" s="330">
        <v>0.26</v>
      </c>
      <c r="E87" s="89"/>
      <c r="F87" s="89"/>
    </row>
  </sheetData>
  <sheetProtection algorithmName="SHA-512" hashValue="PrKdcPOhKj9fPgl8WE8Lphwdck/V8UR/+Q/yTNhC6NHS41RB1y4b6goPn4UOiVjSJjnTEpkD4bzJCrCxwqS5rQ==" saltValue="wuCASZAPL7YMgzTo8ug8Bg==" spinCount="100000" sheet="1" objects="1" scenarios="1"/>
  <mergeCells count="5">
    <mergeCell ref="B41:C41"/>
    <mergeCell ref="D41:E41"/>
    <mergeCell ref="A10:E10"/>
    <mergeCell ref="A11:E11"/>
    <mergeCell ref="A13:E13"/>
  </mergeCells>
  <pageMargins left="0.7" right="0.7" top="0.75" bottom="0.75" header="0.3" footer="0.3"/>
  <pageSetup paperSize="8" scale="60"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autoPageBreaks="0"/>
  </sheetPr>
  <dimension ref="A1:F77"/>
  <sheetViews>
    <sheetView showGridLines="0" workbookViewId="0"/>
  </sheetViews>
  <sheetFormatPr defaultColWidth="8.85546875" defaultRowHeight="19.899999999999999" customHeight="1" x14ac:dyDescent="0.25"/>
  <cols>
    <col min="1" max="1" width="50.7109375" style="9" customWidth="1"/>
    <col min="2" max="25" width="13.7109375" style="9" customWidth="1"/>
    <col min="26" max="16384" width="8.85546875" style="9"/>
  </cols>
  <sheetData>
    <row r="1" spans="1:4" ht="19.899999999999999" customHeight="1" x14ac:dyDescent="0.25">
      <c r="A1" s="128" t="s">
        <v>583</v>
      </c>
      <c r="B1" s="128"/>
      <c r="C1" s="128"/>
      <c r="D1" s="128"/>
    </row>
    <row r="2" spans="1:4" ht="19.899999999999999" customHeight="1" x14ac:dyDescent="0.25">
      <c r="A2" s="128" t="s">
        <v>580</v>
      </c>
      <c r="B2" s="179">
        <v>2021</v>
      </c>
      <c r="C2" s="179">
        <v>2020</v>
      </c>
      <c r="D2" s="179">
        <v>2019</v>
      </c>
    </row>
    <row r="3" spans="1:4" ht="19.899999999999999" customHeight="1" thickBot="1" x14ac:dyDescent="0.3">
      <c r="A3" s="189" t="s">
        <v>0</v>
      </c>
      <c r="B3" s="189"/>
      <c r="C3" s="189"/>
      <c r="D3" s="189"/>
    </row>
    <row r="4" spans="1:4" ht="19.899999999999999" customHeight="1" x14ac:dyDescent="0.25">
      <c r="A4" s="9" t="s">
        <v>581</v>
      </c>
      <c r="B4" s="354">
        <v>872</v>
      </c>
      <c r="C4" s="78">
        <v>677</v>
      </c>
      <c r="D4" s="78">
        <v>782</v>
      </c>
    </row>
    <row r="5" spans="1:4" ht="19.899999999999999" customHeight="1" x14ac:dyDescent="0.25">
      <c r="A5" s="9" t="s">
        <v>582</v>
      </c>
      <c r="B5" s="88">
        <v>0.28000000000000003</v>
      </c>
      <c r="C5" s="88">
        <v>0.28000000000000003</v>
      </c>
      <c r="D5" s="88">
        <v>0.33</v>
      </c>
    </row>
    <row r="6" spans="1:4" ht="19.899999999999999" customHeight="1" thickBot="1" x14ac:dyDescent="0.3">
      <c r="A6" s="189" t="s">
        <v>3</v>
      </c>
      <c r="B6" s="189"/>
      <c r="C6" s="189"/>
      <c r="D6" s="189"/>
    </row>
    <row r="7" spans="1:4" ht="19.899999999999999" customHeight="1" x14ac:dyDescent="0.25">
      <c r="A7" s="9" t="s">
        <v>581</v>
      </c>
      <c r="B7" s="77">
        <v>312</v>
      </c>
      <c r="C7" s="78">
        <v>231</v>
      </c>
      <c r="D7" s="78">
        <v>243</v>
      </c>
    </row>
    <row r="8" spans="1:4" ht="19.899999999999999" customHeight="1" x14ac:dyDescent="0.25">
      <c r="A8" s="9" t="s">
        <v>582</v>
      </c>
      <c r="B8" s="88">
        <v>0.25</v>
      </c>
      <c r="C8" s="88">
        <v>0.23</v>
      </c>
      <c r="D8" s="88">
        <v>0.25</v>
      </c>
    </row>
    <row r="9" spans="1:4" ht="19.899999999999999" customHeight="1" thickBot="1" x14ac:dyDescent="0.3">
      <c r="A9" s="189" t="s">
        <v>1</v>
      </c>
      <c r="B9" s="189"/>
      <c r="C9" s="189"/>
      <c r="D9" s="189"/>
    </row>
    <row r="10" spans="1:4" ht="19.899999999999999" customHeight="1" x14ac:dyDescent="0.25">
      <c r="A10" s="9" t="s">
        <v>581</v>
      </c>
      <c r="B10" s="77">
        <v>401</v>
      </c>
      <c r="C10" s="78">
        <v>328</v>
      </c>
      <c r="D10" s="78">
        <v>415</v>
      </c>
    </row>
    <row r="11" spans="1:4" ht="19.899999999999999" customHeight="1" x14ac:dyDescent="0.25">
      <c r="A11" s="9" t="s">
        <v>582</v>
      </c>
      <c r="B11" s="88">
        <v>0.36</v>
      </c>
      <c r="C11" s="88">
        <v>0.37</v>
      </c>
      <c r="D11" s="88">
        <v>0.51</v>
      </c>
    </row>
    <row r="12" spans="1:4" ht="19.899999999999999" customHeight="1" thickBot="1" x14ac:dyDescent="0.3">
      <c r="A12" s="189" t="s">
        <v>90</v>
      </c>
      <c r="B12" s="189"/>
      <c r="C12" s="189"/>
      <c r="D12" s="189"/>
    </row>
    <row r="13" spans="1:4" ht="19.899999999999999" customHeight="1" x14ac:dyDescent="0.25">
      <c r="A13" s="9" t="s">
        <v>581</v>
      </c>
      <c r="B13" s="77">
        <v>41</v>
      </c>
      <c r="C13" s="78">
        <v>31</v>
      </c>
      <c r="D13" s="78">
        <v>40</v>
      </c>
    </row>
    <row r="14" spans="1:4" ht="19.899999999999999" customHeight="1" x14ac:dyDescent="0.25">
      <c r="A14" s="9" t="s">
        <v>582</v>
      </c>
      <c r="B14" s="88">
        <v>0.13</v>
      </c>
      <c r="C14" s="88">
        <v>0.12</v>
      </c>
      <c r="D14" s="88">
        <v>0.13</v>
      </c>
    </row>
    <row r="15" spans="1:4" ht="19.899999999999999" customHeight="1" thickBot="1" x14ac:dyDescent="0.3">
      <c r="A15" s="189" t="s">
        <v>2</v>
      </c>
      <c r="B15" s="189"/>
      <c r="C15" s="189"/>
      <c r="D15" s="189"/>
    </row>
    <row r="16" spans="1:4" ht="19.899999999999999" customHeight="1" x14ac:dyDescent="0.25">
      <c r="A16" s="9" t="s">
        <v>581</v>
      </c>
      <c r="B16" s="77">
        <v>118</v>
      </c>
      <c r="C16" s="78">
        <v>86</v>
      </c>
      <c r="D16" s="78">
        <v>84</v>
      </c>
    </row>
    <row r="17" spans="1:6" ht="19.899999999999999" customHeight="1" thickBot="1" x14ac:dyDescent="0.3">
      <c r="A17" s="166" t="s">
        <v>582</v>
      </c>
      <c r="B17" s="182">
        <v>0.28999999999999998</v>
      </c>
      <c r="C17" s="182">
        <v>0.3</v>
      </c>
      <c r="D17" s="182">
        <v>0.28999999999999998</v>
      </c>
    </row>
    <row r="30" spans="1:6" ht="19.899999999999999" customHeight="1" x14ac:dyDescent="0.25">
      <c r="F30" s="67"/>
    </row>
    <row r="35" spans="6:6" ht="19.899999999999999" customHeight="1" x14ac:dyDescent="0.25">
      <c r="F35" s="12"/>
    </row>
    <row r="36" spans="6:6" ht="19.899999999999999" customHeight="1" x14ac:dyDescent="0.25">
      <c r="F36" s="12"/>
    </row>
    <row r="42" spans="6:6" ht="19.899999999999999" customHeight="1" x14ac:dyDescent="0.25">
      <c r="F42" s="53"/>
    </row>
    <row r="43" spans="6:6" ht="19.899999999999999" customHeight="1" x14ac:dyDescent="0.25">
      <c r="F43" s="53"/>
    </row>
    <row r="44" spans="6:6" ht="19.899999999999999" customHeight="1" x14ac:dyDescent="0.25">
      <c r="F44" s="53"/>
    </row>
    <row r="45" spans="6:6" ht="19.899999999999999" customHeight="1" x14ac:dyDescent="0.25">
      <c r="F45" s="53"/>
    </row>
    <row r="46" spans="6:6" ht="19.899999999999999" customHeight="1" x14ac:dyDescent="0.25">
      <c r="F46" s="53"/>
    </row>
    <row r="47" spans="6:6" ht="19.899999999999999" customHeight="1" x14ac:dyDescent="0.25">
      <c r="F47" s="53"/>
    </row>
    <row r="51" spans="6:6" ht="19.899999999999999" customHeight="1" x14ac:dyDescent="0.25">
      <c r="F51" s="85"/>
    </row>
    <row r="52" spans="6:6" ht="19.899999999999999" customHeight="1" x14ac:dyDescent="0.25">
      <c r="F52" s="86"/>
    </row>
    <row r="53" spans="6:6" ht="19.899999999999999" customHeight="1" x14ac:dyDescent="0.25">
      <c r="F53" s="84"/>
    </row>
    <row r="54" spans="6:6" ht="19.899999999999999" customHeight="1" x14ac:dyDescent="0.25">
      <c r="F54" s="84"/>
    </row>
    <row r="55" spans="6:6" ht="19.899999999999999" customHeight="1" x14ac:dyDescent="0.25">
      <c r="F55" s="84"/>
    </row>
    <row r="56" spans="6:6" ht="19.899999999999999" customHeight="1" x14ac:dyDescent="0.25">
      <c r="F56" s="84"/>
    </row>
    <row r="57" spans="6:6" ht="19.899999999999999" customHeight="1" x14ac:dyDescent="0.25">
      <c r="F57" s="84"/>
    </row>
    <row r="61" spans="6:6" ht="19.899999999999999" customHeight="1" x14ac:dyDescent="0.25">
      <c r="F61" s="31"/>
    </row>
    <row r="62" spans="6:6" ht="19.899999999999999" customHeight="1" x14ac:dyDescent="0.25">
      <c r="F62" s="84"/>
    </row>
    <row r="63" spans="6:6" ht="19.899999999999999" customHeight="1" x14ac:dyDescent="0.25">
      <c r="F63" s="84"/>
    </row>
    <row r="64" spans="6:6" ht="19.899999999999999" customHeight="1" x14ac:dyDescent="0.25">
      <c r="F64" s="84"/>
    </row>
    <row r="65" spans="3:6" ht="19.899999999999999" customHeight="1" x14ac:dyDescent="0.25">
      <c r="F65" s="84"/>
    </row>
    <row r="66" spans="3:6" ht="19.899999999999999" customHeight="1" x14ac:dyDescent="0.25">
      <c r="F66" s="84"/>
    </row>
    <row r="67" spans="3:6" ht="19.899999999999999" customHeight="1" x14ac:dyDescent="0.25">
      <c r="F67" s="84"/>
    </row>
    <row r="68" spans="3:6" ht="19.899999999999999" customHeight="1" x14ac:dyDescent="0.25">
      <c r="F68" s="31"/>
    </row>
    <row r="69" spans="3:6" ht="19.899999999999999" customHeight="1" x14ac:dyDescent="0.25">
      <c r="F69" s="31"/>
    </row>
    <row r="70" spans="3:6" ht="19.899999999999999" customHeight="1" x14ac:dyDescent="0.25">
      <c r="F70" s="31"/>
    </row>
    <row r="71" spans="3:6" ht="19.899999999999999" customHeight="1" x14ac:dyDescent="0.25">
      <c r="F71" s="85"/>
    </row>
    <row r="72" spans="3:6" ht="19.899999999999999" customHeight="1" x14ac:dyDescent="0.25">
      <c r="F72" s="84"/>
    </row>
    <row r="73" spans="3:6" ht="19.899999999999999" customHeight="1" x14ac:dyDescent="0.25">
      <c r="F73" s="84"/>
    </row>
    <row r="74" spans="3:6" ht="19.899999999999999" customHeight="1" x14ac:dyDescent="0.25">
      <c r="F74" s="84"/>
    </row>
    <row r="75" spans="3:6" ht="19.899999999999999" customHeight="1" x14ac:dyDescent="0.25">
      <c r="F75" s="86"/>
    </row>
    <row r="76" spans="3:6" ht="19.899999999999999" customHeight="1" x14ac:dyDescent="0.25">
      <c r="F76" s="84"/>
    </row>
    <row r="77" spans="3:6" ht="19.899999999999999" customHeight="1" x14ac:dyDescent="0.25">
      <c r="C77" s="83"/>
      <c r="F77" s="31"/>
    </row>
  </sheetData>
  <sheetProtection algorithmName="SHA-512" hashValue="qSAITc1JEZWwtBuEua/ST6TGhxwx0CSYXGDqMgFR+JdVQNYHHAQ9NUtzgB4Ov/IuvreX7AbPNo6ZBOTmE0Zrag==" saltValue="urjJBD7Gp3M/QT5HedWHmg==" spinCount="100000" sheet="1" objects="1" scenarios="1"/>
  <pageMargins left="0.7" right="0.7" top="0.75" bottom="0.75" header="0.3" footer="0.3"/>
  <customProperties>
    <customPr name="_pios_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autoPageBreaks="0"/>
  </sheetPr>
  <dimension ref="A1:E51"/>
  <sheetViews>
    <sheetView showGridLines="0" workbookViewId="0">
      <selection activeCell="G6" sqref="G6"/>
    </sheetView>
  </sheetViews>
  <sheetFormatPr defaultColWidth="8.85546875" defaultRowHeight="19.899999999999999" customHeight="1" x14ac:dyDescent="0.25"/>
  <cols>
    <col min="1" max="1" width="50.7109375" style="9" customWidth="1"/>
    <col min="2" max="28" width="13.7109375" style="9" customWidth="1"/>
    <col min="29" max="16384" width="8.85546875" style="9"/>
  </cols>
  <sheetData>
    <row r="1" spans="1:5" ht="19.899999999999999" customHeight="1" x14ac:dyDescent="0.25">
      <c r="A1" s="128" t="s">
        <v>189</v>
      </c>
      <c r="B1" s="179">
        <v>2021</v>
      </c>
      <c r="C1" s="179">
        <v>2020</v>
      </c>
      <c r="D1" s="179">
        <v>2019</v>
      </c>
      <c r="E1" s="179">
        <v>2018</v>
      </c>
    </row>
    <row r="2" spans="1:5" ht="19.899999999999999" customHeight="1" x14ac:dyDescent="0.25">
      <c r="A2" s="9" t="s">
        <v>4</v>
      </c>
      <c r="B2" s="478">
        <v>4.5599999999999996</v>
      </c>
      <c r="C2" s="479">
        <v>3.18</v>
      </c>
      <c r="D2" s="81">
        <v>4.3099999999999996</v>
      </c>
      <c r="E2" s="81">
        <v>6.03</v>
      </c>
    </row>
    <row r="3" spans="1:5" ht="19.899999999999999" customHeight="1" x14ac:dyDescent="0.25">
      <c r="A3" s="9" t="s">
        <v>3</v>
      </c>
      <c r="B3" s="480">
        <v>0.9</v>
      </c>
      <c r="C3" s="479">
        <v>1.04</v>
      </c>
      <c r="D3" s="81">
        <v>1.19</v>
      </c>
      <c r="E3" s="81">
        <v>0.48</v>
      </c>
    </row>
    <row r="4" spans="1:5" ht="19.899999999999999" customHeight="1" x14ac:dyDescent="0.25">
      <c r="A4" s="9" t="s">
        <v>2</v>
      </c>
      <c r="B4" s="480">
        <v>1.97</v>
      </c>
      <c r="C4" s="479">
        <v>2.5299999999999998</v>
      </c>
      <c r="D4" s="81">
        <v>2.88</v>
      </c>
      <c r="E4" s="81">
        <v>3.49</v>
      </c>
    </row>
    <row r="5" spans="1:5" ht="19.899999999999999" customHeight="1" x14ac:dyDescent="0.25">
      <c r="A5" s="9" t="s">
        <v>1</v>
      </c>
      <c r="B5" s="480">
        <v>8.85</v>
      </c>
      <c r="C5" s="479">
        <v>10</v>
      </c>
      <c r="D5" s="81">
        <v>12.96</v>
      </c>
      <c r="E5" s="81">
        <v>15.31</v>
      </c>
    </row>
    <row r="6" spans="1:5" ht="19.899999999999999" customHeight="1" thickBot="1" x14ac:dyDescent="0.3">
      <c r="A6" s="166" t="s">
        <v>294</v>
      </c>
      <c r="B6" s="481">
        <v>16.27</v>
      </c>
      <c r="C6" s="482">
        <v>16.760000000000002</v>
      </c>
      <c r="D6" s="278">
        <v>21.35</v>
      </c>
      <c r="E6" s="278">
        <v>25.31</v>
      </c>
    </row>
    <row r="7" spans="1:5" s="133" customFormat="1" ht="19.899999999999999" customHeight="1" x14ac:dyDescent="0.25">
      <c r="A7" s="133" t="s">
        <v>295</v>
      </c>
    </row>
    <row r="8" spans="1:5" ht="19.899999999999999" customHeight="1" x14ac:dyDescent="0.25">
      <c r="B8" s="12"/>
      <c r="C8" s="12"/>
    </row>
    <row r="9" spans="1:5" ht="19.899999999999999" customHeight="1" x14ac:dyDescent="0.25">
      <c r="A9" s="128" t="s">
        <v>308</v>
      </c>
      <c r="B9" s="179">
        <v>2021</v>
      </c>
      <c r="C9" s="179">
        <v>2020</v>
      </c>
      <c r="D9" s="179">
        <v>2019</v>
      </c>
      <c r="E9" s="179">
        <v>2018</v>
      </c>
    </row>
    <row r="10" spans="1:5" ht="19.899999999999999" customHeight="1" x14ac:dyDescent="0.25">
      <c r="A10" s="9" t="s">
        <v>190</v>
      </c>
      <c r="B10" s="82">
        <v>0.29779404999999998</v>
      </c>
      <c r="C10" s="9">
        <v>0.19</v>
      </c>
      <c r="D10" s="279">
        <v>0.28000000000000003</v>
      </c>
      <c r="E10" s="95">
        <v>0.28000000000000003</v>
      </c>
    </row>
    <row r="11" spans="1:5" ht="19.899999999999999" customHeight="1" x14ac:dyDescent="0.25">
      <c r="A11" s="9" t="s">
        <v>191</v>
      </c>
      <c r="B11" s="82">
        <v>8.5058459559061301</v>
      </c>
      <c r="C11" s="9">
        <v>9.32</v>
      </c>
      <c r="D11" s="279">
        <v>13.3</v>
      </c>
      <c r="E11" s="95">
        <v>16.02</v>
      </c>
    </row>
    <row r="12" spans="1:5" ht="19.899999999999999" customHeight="1" x14ac:dyDescent="0.25">
      <c r="A12" s="9" t="s">
        <v>192</v>
      </c>
      <c r="B12" s="82">
        <v>2.9600265977014599</v>
      </c>
      <c r="C12" s="9">
        <v>1.98</v>
      </c>
      <c r="D12" s="279">
        <v>3.72</v>
      </c>
      <c r="E12" s="95">
        <v>3.96</v>
      </c>
    </row>
    <row r="13" spans="1:5" ht="19.899999999999999" customHeight="1" x14ac:dyDescent="0.25">
      <c r="A13" s="9" t="s">
        <v>193</v>
      </c>
      <c r="B13" s="82">
        <v>1.0353567006467801</v>
      </c>
      <c r="C13" s="9">
        <v>1.38</v>
      </c>
      <c r="D13" s="279">
        <v>0.81</v>
      </c>
      <c r="E13" s="95">
        <v>0.76</v>
      </c>
    </row>
    <row r="14" spans="1:5" ht="19.899999999999999" customHeight="1" x14ac:dyDescent="0.25">
      <c r="A14" s="9" t="s">
        <v>194</v>
      </c>
      <c r="B14" s="82">
        <v>1.4672750836722701</v>
      </c>
      <c r="C14" s="9">
        <v>1.17</v>
      </c>
      <c r="D14" s="279">
        <v>1.86</v>
      </c>
      <c r="E14" s="95">
        <v>2.29</v>
      </c>
    </row>
    <row r="15" spans="1:5" ht="19.899999999999999" customHeight="1" thickBot="1" x14ac:dyDescent="0.3">
      <c r="A15" s="166" t="s">
        <v>446</v>
      </c>
      <c r="B15" s="355">
        <v>2.0018735490345998</v>
      </c>
      <c r="C15" s="281">
        <v>2.71</v>
      </c>
      <c r="D15" s="280">
        <v>1.38</v>
      </c>
      <c r="E15" s="280">
        <v>2</v>
      </c>
    </row>
    <row r="16" spans="1:5" s="133" customFormat="1" ht="19.899999999999999" customHeight="1" x14ac:dyDescent="0.25">
      <c r="A16" s="133" t="s">
        <v>295</v>
      </c>
    </row>
    <row r="17" spans="1:5" s="133" customFormat="1" ht="19.899999999999999" customHeight="1" x14ac:dyDescent="0.25">
      <c r="A17" s="133" t="s">
        <v>447</v>
      </c>
    </row>
    <row r="18" spans="1:5" ht="19.899999999999999" customHeight="1" x14ac:dyDescent="0.25">
      <c r="B18" s="12"/>
      <c r="C18" s="12"/>
    </row>
    <row r="19" spans="1:5" ht="19.899999999999999" customHeight="1" x14ac:dyDescent="0.25">
      <c r="A19" s="128" t="s">
        <v>309</v>
      </c>
      <c r="B19" s="179">
        <v>2021</v>
      </c>
      <c r="C19" s="179">
        <v>2020</v>
      </c>
      <c r="D19" s="179">
        <v>2019</v>
      </c>
      <c r="E19" s="179">
        <v>2018</v>
      </c>
    </row>
    <row r="20" spans="1:5" ht="19.899999999999999" customHeight="1" x14ac:dyDescent="0.25">
      <c r="A20" s="9" t="s">
        <v>190</v>
      </c>
      <c r="B20" s="82">
        <v>0.15531517</v>
      </c>
      <c r="C20" s="83">
        <v>0.12599411999999999</v>
      </c>
      <c r="D20" s="95">
        <v>0.19731908000000001</v>
      </c>
      <c r="E20" s="95">
        <v>0.22307099999999999</v>
      </c>
    </row>
    <row r="21" spans="1:5" ht="19.899999999999999" customHeight="1" x14ac:dyDescent="0.25">
      <c r="A21" s="9" t="s">
        <v>191</v>
      </c>
      <c r="B21" s="82">
        <v>1.8984080400000001</v>
      </c>
      <c r="C21" s="83">
        <v>0.69637751999999997</v>
      </c>
      <c r="D21" s="95">
        <v>1.7229192799999999</v>
      </c>
      <c r="E21" s="95">
        <v>2.0404100000000001</v>
      </c>
    </row>
    <row r="22" spans="1:5" ht="19.899999999999999" customHeight="1" x14ac:dyDescent="0.25">
      <c r="A22" s="9" t="s">
        <v>192</v>
      </c>
      <c r="B22" s="82">
        <v>0.14069814</v>
      </c>
      <c r="C22" s="95">
        <v>0.21349340999999999</v>
      </c>
      <c r="D22" s="95">
        <v>0.61533393999999997</v>
      </c>
      <c r="E22" s="95">
        <v>0.67793199999999998</v>
      </c>
    </row>
    <row r="23" spans="1:5" ht="19.899999999999999" customHeight="1" x14ac:dyDescent="0.25">
      <c r="A23" s="9" t="s">
        <v>193</v>
      </c>
      <c r="B23" s="82">
        <v>0.1783411</v>
      </c>
      <c r="C23" s="83">
        <v>9.9083459999999998E-2</v>
      </c>
      <c r="D23" s="95">
        <v>5.7935090000000002E-2</v>
      </c>
      <c r="E23" s="95">
        <v>0.45940900000000001</v>
      </c>
    </row>
    <row r="24" spans="1:5" ht="19.899999999999999" customHeight="1" x14ac:dyDescent="0.25">
      <c r="A24" s="9" t="s">
        <v>194</v>
      </c>
      <c r="B24" s="82">
        <v>0.50202785999999999</v>
      </c>
      <c r="C24" s="83">
        <v>0.41875680999999998</v>
      </c>
      <c r="D24" s="95">
        <v>0.58226688000000004</v>
      </c>
      <c r="E24" s="95">
        <v>0.80074699999999999</v>
      </c>
    </row>
    <row r="25" spans="1:5" ht="19.899999999999999" customHeight="1" thickBot="1" x14ac:dyDescent="0.3">
      <c r="A25" s="166" t="s">
        <v>446</v>
      </c>
      <c r="B25" s="356">
        <v>1.68096311</v>
      </c>
      <c r="C25" s="203">
        <v>1.6305269499999999</v>
      </c>
      <c r="D25" s="280">
        <v>1.1355270200000001</v>
      </c>
      <c r="E25" s="280">
        <v>1.8269820000000001</v>
      </c>
    </row>
    <row r="26" spans="1:5" s="133" customFormat="1" ht="19.899999999999999" customHeight="1" x14ac:dyDescent="0.25">
      <c r="A26" s="133" t="s">
        <v>296</v>
      </c>
      <c r="C26" s="145"/>
    </row>
    <row r="28" spans="1:5" ht="19.899999999999999" customHeight="1" x14ac:dyDescent="0.25">
      <c r="A28" s="128" t="s">
        <v>310</v>
      </c>
      <c r="B28" s="179">
        <v>2021</v>
      </c>
      <c r="C28" s="179">
        <v>2020</v>
      </c>
      <c r="D28" s="179">
        <v>2019</v>
      </c>
      <c r="E28" s="179">
        <v>2018</v>
      </c>
    </row>
    <row r="29" spans="1:5" ht="19.899999999999999" customHeight="1" x14ac:dyDescent="0.25">
      <c r="A29" s="9" t="s">
        <v>190</v>
      </c>
      <c r="B29" s="82">
        <v>7.7003999999999996E-3</v>
      </c>
      <c r="C29" s="83">
        <v>1.8199500000000001E-3</v>
      </c>
      <c r="D29" s="83">
        <v>1.5243500000000001E-3</v>
      </c>
      <c r="E29" s="83">
        <v>0</v>
      </c>
    </row>
    <row r="30" spans="1:5" ht="19.899999999999999" customHeight="1" x14ac:dyDescent="0.25">
      <c r="A30" s="9" t="s">
        <v>191</v>
      </c>
      <c r="B30" s="82">
        <v>4.6591189999999998E-2</v>
      </c>
      <c r="C30" s="83">
        <v>0.21600813904339899</v>
      </c>
      <c r="D30" s="95">
        <v>4.837031E-2</v>
      </c>
      <c r="E30" s="95">
        <v>1.02050172605E-2</v>
      </c>
    </row>
    <row r="31" spans="1:5" ht="19.899999999999999" customHeight="1" x14ac:dyDescent="0.25">
      <c r="A31" s="9" t="s">
        <v>192</v>
      </c>
      <c r="B31" s="82">
        <v>8.8789935905999803E-2</v>
      </c>
      <c r="C31" s="83">
        <v>8.2852286632800004E-2</v>
      </c>
      <c r="D31" s="83">
        <v>0.27215804999999998</v>
      </c>
      <c r="E31" s="83">
        <v>0.1915440594998</v>
      </c>
    </row>
    <row r="32" spans="1:5" ht="19.899999999999999" customHeight="1" x14ac:dyDescent="0.25">
      <c r="A32" s="9" t="s">
        <v>193</v>
      </c>
      <c r="B32" s="82">
        <v>0.54849478141199903</v>
      </c>
      <c r="C32" s="83">
        <v>0.55130580236890003</v>
      </c>
      <c r="D32" s="95">
        <v>0.59594493999999998</v>
      </c>
      <c r="E32" s="95">
        <v>0.21244909964729999</v>
      </c>
    </row>
    <row r="33" spans="1:5" ht="19.899999999999999" customHeight="1" x14ac:dyDescent="0.25">
      <c r="A33" s="9" t="s">
        <v>194</v>
      </c>
      <c r="B33" s="82">
        <v>4.2485527956199497E-2</v>
      </c>
      <c r="C33" s="83">
        <v>1.5395560000000001E-2</v>
      </c>
      <c r="D33" s="95">
        <v>0.17768157000000001</v>
      </c>
      <c r="E33" s="95">
        <v>1.7273718E-2</v>
      </c>
    </row>
    <row r="34" spans="1:5" ht="19.899999999999999" customHeight="1" thickBot="1" x14ac:dyDescent="0.3">
      <c r="A34" s="166" t="s">
        <v>446</v>
      </c>
      <c r="B34" s="356">
        <v>0.1612285770346</v>
      </c>
      <c r="C34" s="203">
        <v>0.17375181339609999</v>
      </c>
      <c r="D34" s="280">
        <v>9.4028860000000006E-2</v>
      </c>
      <c r="E34" s="280">
        <v>4.8556396028799999E-2</v>
      </c>
    </row>
    <row r="35" spans="1:5" s="133" customFormat="1" ht="19.899999999999999" customHeight="1" x14ac:dyDescent="0.25">
      <c r="A35" s="133" t="s">
        <v>297</v>
      </c>
      <c r="C35" s="145"/>
    </row>
    <row r="37" spans="1:5" ht="19.899999999999999" customHeight="1" x14ac:dyDescent="0.25">
      <c r="A37" s="128" t="s">
        <v>311</v>
      </c>
      <c r="B37" s="179">
        <v>2021</v>
      </c>
      <c r="C37" s="179">
        <v>2020</v>
      </c>
      <c r="D37" s="179">
        <v>2019</v>
      </c>
      <c r="E37" s="179">
        <v>2018</v>
      </c>
    </row>
    <row r="38" spans="1:5" ht="19.899999999999999" customHeight="1" x14ac:dyDescent="0.25">
      <c r="A38" s="9" t="s">
        <v>190</v>
      </c>
      <c r="B38" s="82">
        <v>0</v>
      </c>
      <c r="C38" s="83">
        <v>6.3567416000002E-2</v>
      </c>
      <c r="D38" s="95">
        <v>7.6927800000000005E-2</v>
      </c>
      <c r="E38" s="95">
        <v>5.5555662156214998E-2</v>
      </c>
    </row>
    <row r="39" spans="1:5" ht="19.899999999999999" customHeight="1" x14ac:dyDescent="0.25">
      <c r="A39" s="9" t="s">
        <v>191</v>
      </c>
      <c r="B39" s="82">
        <v>0.37824207590613601</v>
      </c>
      <c r="C39" s="83">
        <v>0.12994752666999301</v>
      </c>
      <c r="D39" s="95">
        <v>0.15669548</v>
      </c>
      <c r="E39" s="95">
        <v>0.12919818608660899</v>
      </c>
    </row>
    <row r="40" spans="1:5" ht="19.899999999999999" customHeight="1" x14ac:dyDescent="0.25">
      <c r="A40" s="9" t="s">
        <v>192</v>
      </c>
      <c r="B40" s="82">
        <v>1.29633799179547</v>
      </c>
      <c r="C40" s="83">
        <v>1.31646253789382</v>
      </c>
      <c r="D40" s="95">
        <v>2.2159166899999998</v>
      </c>
      <c r="E40" s="95">
        <v>2.5823146976431102</v>
      </c>
    </row>
    <row r="41" spans="1:5" ht="19.899999999999999" customHeight="1" x14ac:dyDescent="0.25">
      <c r="A41" s="9" t="s">
        <v>193</v>
      </c>
      <c r="B41" s="82">
        <v>7.4342599234783993E-2</v>
      </c>
      <c r="C41" s="83">
        <v>8.1842497193496996E-2</v>
      </c>
      <c r="D41" s="95">
        <v>9.0299039999999997E-2</v>
      </c>
      <c r="E41" s="95">
        <v>4.7044794311008997E-2</v>
      </c>
    </row>
    <row r="42" spans="1:5" ht="19.899999999999999" customHeight="1" x14ac:dyDescent="0.25">
      <c r="A42" s="9" t="s">
        <v>194</v>
      </c>
      <c r="B42" s="82">
        <v>0.20585060571607</v>
      </c>
      <c r="C42" s="83">
        <v>9.3037208332101995E-2</v>
      </c>
      <c r="D42" s="95">
        <v>0.23307506</v>
      </c>
      <c r="E42" s="95">
        <v>0.57486766483662699</v>
      </c>
    </row>
    <row r="43" spans="1:5" ht="19.899999999999999" customHeight="1" thickBot="1" x14ac:dyDescent="0.3">
      <c r="A43" s="166" t="s">
        <v>446</v>
      </c>
      <c r="B43" s="356">
        <v>1.2888611999996E-2</v>
      </c>
      <c r="C43" s="203">
        <v>0.85011401750002802</v>
      </c>
      <c r="D43" s="280">
        <v>0.10682419999999999</v>
      </c>
      <c r="E43" s="280">
        <v>0.10229833802761</v>
      </c>
    </row>
    <row r="44" spans="1:5" ht="19.899999999999999" customHeight="1" x14ac:dyDescent="0.25">
      <c r="C44" s="83"/>
    </row>
    <row r="45" spans="1:5" ht="19.899999999999999" customHeight="1" x14ac:dyDescent="0.25">
      <c r="A45" s="128" t="s">
        <v>312</v>
      </c>
      <c r="B45" s="179">
        <v>2021</v>
      </c>
      <c r="C45" s="179">
        <v>2020</v>
      </c>
      <c r="D45" s="179">
        <v>2019</v>
      </c>
      <c r="E45" s="179">
        <v>2018</v>
      </c>
    </row>
    <row r="46" spans="1:5" ht="19.899999999999999" customHeight="1" x14ac:dyDescent="0.25">
      <c r="A46" s="9" t="s">
        <v>190</v>
      </c>
      <c r="B46" s="82">
        <v>0.13477848000000001</v>
      </c>
      <c r="C46" s="83">
        <v>2.51075E-3</v>
      </c>
      <c r="D46" s="95">
        <v>5.7355100000000001E-3</v>
      </c>
      <c r="E46" s="95">
        <v>3.07406E-3</v>
      </c>
    </row>
    <row r="47" spans="1:5" ht="19.899999999999999" customHeight="1" x14ac:dyDescent="0.25">
      <c r="A47" s="9" t="s">
        <v>191</v>
      </c>
      <c r="B47" s="82">
        <v>6.1826046500000098</v>
      </c>
      <c r="C47" s="83">
        <v>8.2818795499999993</v>
      </c>
      <c r="D47" s="95">
        <v>11.374393899999999</v>
      </c>
      <c r="E47" s="95">
        <v>13.842921970000001</v>
      </c>
    </row>
    <row r="48" spans="1:5" ht="19.899999999999999" customHeight="1" x14ac:dyDescent="0.25">
      <c r="A48" s="9" t="s">
        <v>192</v>
      </c>
      <c r="B48" s="82">
        <v>1.43420053</v>
      </c>
      <c r="C48" s="83">
        <v>0.37192984000000001</v>
      </c>
      <c r="D48" s="95">
        <v>0.61195136000000006</v>
      </c>
      <c r="E48" s="95">
        <v>0.50450074</v>
      </c>
    </row>
    <row r="49" spans="1:5" ht="19.899999999999999" customHeight="1" x14ac:dyDescent="0.25">
      <c r="A49" s="9" t="s">
        <v>193</v>
      </c>
      <c r="B49" s="82">
        <v>0.23417821999999999</v>
      </c>
      <c r="C49" s="83">
        <v>0.64401039999999998</v>
      </c>
      <c r="D49" s="95">
        <v>6.3656879999999999E-2</v>
      </c>
      <c r="E49" s="95">
        <v>4.1333769999999999E-2</v>
      </c>
    </row>
    <row r="50" spans="1:5" ht="19.899999999999999" customHeight="1" x14ac:dyDescent="0.25">
      <c r="A50" s="9" t="s">
        <v>194</v>
      </c>
      <c r="B50" s="82">
        <v>0.71691109000000097</v>
      </c>
      <c r="C50" s="83">
        <v>0.64544837000000099</v>
      </c>
      <c r="D50" s="95">
        <v>0.86246657999999998</v>
      </c>
      <c r="E50" s="95">
        <v>0.89661542000000005</v>
      </c>
    </row>
    <row r="51" spans="1:5" ht="19.899999999999999" customHeight="1" thickBot="1" x14ac:dyDescent="0.3">
      <c r="A51" s="166" t="s">
        <v>446</v>
      </c>
      <c r="B51" s="356">
        <v>0.14679324999999999</v>
      </c>
      <c r="C51" s="203">
        <v>5.2866700000000003E-2</v>
      </c>
      <c r="D51" s="280">
        <v>4.6225830000000002E-2</v>
      </c>
      <c r="E51" s="280">
        <v>2.6537680000000001E-2</v>
      </c>
    </row>
  </sheetData>
  <sheetProtection algorithmName="SHA-512" hashValue="ga5YVJd/LJa7xcj6fZwW+pOmEL0KdifeOYu9jx8GUmtRjCUp2lS21zc86MiFxW4Gc7p6U++D8VUrnlpQkKrgjw==" saltValue="eBC7J4EG/CKvLBvRHHzhCw==" spinCount="100000" sheet="1" objects="1" scenarios="1"/>
  <pageMargins left="0.7" right="0.7" top="0.75" bottom="0.75" header="0.3" footer="0.3"/>
  <customProperties>
    <customPr name="_pios_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autoPageBreaks="0"/>
  </sheetPr>
  <dimension ref="A1:F49"/>
  <sheetViews>
    <sheetView showGridLines="0" workbookViewId="0"/>
  </sheetViews>
  <sheetFormatPr defaultColWidth="8.7109375" defaultRowHeight="19.899999999999999" customHeight="1" x14ac:dyDescent="0.25"/>
  <cols>
    <col min="1" max="1" width="50.7109375" style="9" customWidth="1"/>
    <col min="2" max="5" width="13.7109375" style="9" customWidth="1"/>
    <col min="6" max="6" width="9.85546875" style="9" customWidth="1"/>
    <col min="7" max="16384" width="8.7109375" style="9"/>
  </cols>
  <sheetData>
    <row r="1" spans="1:6" ht="19.899999999999999" customHeight="1" x14ac:dyDescent="0.25">
      <c r="A1" s="128" t="s">
        <v>509</v>
      </c>
      <c r="B1" s="128"/>
      <c r="C1" s="128"/>
      <c r="D1" s="128"/>
    </row>
    <row r="2" spans="1:6" s="31" customFormat="1" ht="19.899999999999999" customHeight="1" x14ac:dyDescent="0.25">
      <c r="A2" s="18"/>
      <c r="B2" s="18"/>
      <c r="E2" s="9"/>
    </row>
    <row r="3" spans="1:6" ht="19.899999999999999" customHeight="1" x14ac:dyDescent="0.25">
      <c r="A3" s="128" t="s">
        <v>373</v>
      </c>
      <c r="B3" s="128"/>
      <c r="C3" s="128"/>
      <c r="D3" s="128"/>
      <c r="E3" s="12"/>
      <c r="F3" s="12"/>
    </row>
    <row r="4" spans="1:6" ht="19.899999999999999" customHeight="1" x14ac:dyDescent="0.25">
      <c r="A4" s="128" t="s">
        <v>225</v>
      </c>
      <c r="B4" s="179">
        <v>2021</v>
      </c>
      <c r="C4" s="179">
        <v>2020</v>
      </c>
      <c r="D4" s="179">
        <v>2019</v>
      </c>
      <c r="E4" s="21"/>
      <c r="F4" s="55"/>
    </row>
    <row r="5" spans="1:6" ht="19.899999999999999" customHeight="1" x14ac:dyDescent="0.25">
      <c r="A5" s="313" t="s">
        <v>28</v>
      </c>
      <c r="B5" s="35">
        <v>0</v>
      </c>
      <c r="C5" s="134">
        <v>0</v>
      </c>
      <c r="D5" s="114">
        <v>0</v>
      </c>
    </row>
    <row r="6" spans="1:6" ht="19.899999999999999" customHeight="1" x14ac:dyDescent="0.25">
      <c r="A6" s="313" t="s">
        <v>30</v>
      </c>
      <c r="B6" s="35">
        <v>0</v>
      </c>
      <c r="C6" s="35">
        <v>0</v>
      </c>
      <c r="D6" s="114">
        <v>1</v>
      </c>
    </row>
    <row r="7" spans="1:6" ht="19.899999999999999" customHeight="1" x14ac:dyDescent="0.25">
      <c r="A7" s="313" t="s">
        <v>91</v>
      </c>
      <c r="B7" s="35">
        <v>0</v>
      </c>
      <c r="C7" s="35">
        <v>0</v>
      </c>
      <c r="D7" s="114">
        <v>0</v>
      </c>
    </row>
    <row r="8" spans="1:6" ht="19.899999999999999" customHeight="1" x14ac:dyDescent="0.25">
      <c r="A8" s="313" t="s">
        <v>27</v>
      </c>
      <c r="B8" s="35">
        <v>0</v>
      </c>
      <c r="C8" s="35">
        <v>0</v>
      </c>
      <c r="D8" s="114">
        <v>0</v>
      </c>
    </row>
    <row r="9" spans="1:6" ht="19.899999999999999" customHeight="1" x14ac:dyDescent="0.25">
      <c r="A9" s="313" t="s">
        <v>25</v>
      </c>
      <c r="B9" s="35">
        <v>4</v>
      </c>
      <c r="C9" s="35">
        <v>7</v>
      </c>
      <c r="D9" s="114">
        <v>13</v>
      </c>
    </row>
    <row r="10" spans="1:6" ht="19.899999999999999" customHeight="1" x14ac:dyDescent="0.25">
      <c r="A10" s="313" t="s">
        <v>26</v>
      </c>
      <c r="B10" s="35">
        <v>14</v>
      </c>
      <c r="C10" s="35">
        <v>13</v>
      </c>
      <c r="D10" s="114">
        <v>21</v>
      </c>
    </row>
    <row r="11" spans="1:6" ht="19.899999999999999" customHeight="1" x14ac:dyDescent="0.25">
      <c r="A11" s="313" t="s">
        <v>24</v>
      </c>
      <c r="B11" s="35">
        <v>8</v>
      </c>
      <c r="C11" s="35">
        <v>5</v>
      </c>
      <c r="D11" s="114">
        <v>5</v>
      </c>
    </row>
    <row r="12" spans="1:6" ht="19.899999999999999" customHeight="1" x14ac:dyDescent="0.25">
      <c r="A12" s="313" t="s">
        <v>31</v>
      </c>
      <c r="B12" s="35">
        <v>35</v>
      </c>
      <c r="C12" s="35">
        <v>105</v>
      </c>
      <c r="D12" s="114">
        <v>37</v>
      </c>
    </row>
    <row r="13" spans="1:6" ht="19.899999999999999" customHeight="1" x14ac:dyDescent="0.25">
      <c r="A13" s="313" t="s">
        <v>226</v>
      </c>
      <c r="B13" s="35">
        <v>4</v>
      </c>
      <c r="C13" s="35">
        <v>9</v>
      </c>
      <c r="D13" s="114">
        <v>0</v>
      </c>
    </row>
    <row r="14" spans="1:6" ht="19.899999999999999" customHeight="1" thickBot="1" x14ac:dyDescent="0.3">
      <c r="A14" s="314" t="s">
        <v>0</v>
      </c>
      <c r="B14" s="317">
        <f>SUM(B5:B13)</f>
        <v>65</v>
      </c>
      <c r="C14" s="315">
        <f>SUM(C5:C13)</f>
        <v>139</v>
      </c>
      <c r="D14" s="315">
        <f>SUM(D5:D13)</f>
        <v>77</v>
      </c>
    </row>
    <row r="16" spans="1:6" ht="19.899999999999999" customHeight="1" x14ac:dyDescent="0.25">
      <c r="A16" s="128" t="s">
        <v>428</v>
      </c>
      <c r="B16" s="128"/>
      <c r="C16" s="128"/>
      <c r="D16" s="128"/>
    </row>
    <row r="17" spans="1:6" ht="19.899999999999999" customHeight="1" x14ac:dyDescent="0.25">
      <c r="A17" s="128" t="s">
        <v>247</v>
      </c>
      <c r="B17" s="179">
        <v>2021</v>
      </c>
      <c r="C17" s="179">
        <v>2020</v>
      </c>
      <c r="D17" s="179">
        <v>2019</v>
      </c>
      <c r="E17" s="21"/>
      <c r="F17" s="55"/>
    </row>
    <row r="18" spans="1:6" ht="19.899999999999999" customHeight="1" x14ac:dyDescent="0.25">
      <c r="A18" s="313" t="s">
        <v>242</v>
      </c>
      <c r="B18" s="35">
        <f>1+7+1</f>
        <v>9</v>
      </c>
      <c r="C18" s="134">
        <f>5+2+1+9</f>
        <v>17</v>
      </c>
      <c r="D18" s="114">
        <v>8</v>
      </c>
    </row>
    <row r="19" spans="1:6" ht="19.899999999999999" customHeight="1" x14ac:dyDescent="0.25">
      <c r="A19" s="313" t="s">
        <v>243</v>
      </c>
      <c r="B19" s="35">
        <f>1+1+4</f>
        <v>6</v>
      </c>
      <c r="C19" s="35">
        <f>1+3+8</f>
        <v>12</v>
      </c>
      <c r="D19" s="114">
        <v>10</v>
      </c>
    </row>
    <row r="20" spans="1:6" ht="19.899999999999999" customHeight="1" x14ac:dyDescent="0.25">
      <c r="A20" s="313" t="s">
        <v>244</v>
      </c>
      <c r="B20" s="35">
        <v>0</v>
      </c>
      <c r="C20" s="35">
        <v>0</v>
      </c>
      <c r="D20" s="114">
        <v>1</v>
      </c>
    </row>
    <row r="21" spans="1:6" ht="19.899999999999999" customHeight="1" x14ac:dyDescent="0.25">
      <c r="A21" s="313" t="s">
        <v>248</v>
      </c>
      <c r="B21" s="35">
        <f>6+4</f>
        <v>10</v>
      </c>
      <c r="C21" s="35">
        <v>9</v>
      </c>
      <c r="D21" s="114">
        <v>18</v>
      </c>
    </row>
    <row r="22" spans="1:6" ht="19.899999999999999" customHeight="1" x14ac:dyDescent="0.25">
      <c r="A22" s="313" t="s">
        <v>249</v>
      </c>
      <c r="B22" s="35">
        <f>18+7</f>
        <v>25</v>
      </c>
      <c r="C22" s="35">
        <v>75</v>
      </c>
      <c r="D22" s="114">
        <v>11</v>
      </c>
    </row>
    <row r="23" spans="1:6" ht="19.899999999999999" customHeight="1" x14ac:dyDescent="0.25">
      <c r="A23" s="313" t="s">
        <v>250</v>
      </c>
      <c r="B23" s="35">
        <v>0</v>
      </c>
      <c r="C23" s="35">
        <v>3</v>
      </c>
      <c r="D23" s="114">
        <v>4</v>
      </c>
    </row>
    <row r="24" spans="1:6" ht="19.899999999999999" customHeight="1" x14ac:dyDescent="0.25">
      <c r="A24" s="313" t="s">
        <v>245</v>
      </c>
      <c r="B24" s="35">
        <v>0</v>
      </c>
      <c r="C24" s="35">
        <v>0</v>
      </c>
      <c r="D24" s="114">
        <v>6</v>
      </c>
    </row>
    <row r="25" spans="1:6" ht="19.899999999999999" customHeight="1" x14ac:dyDescent="0.25">
      <c r="A25" s="313" t="s">
        <v>246</v>
      </c>
      <c r="B25" s="35">
        <v>0</v>
      </c>
      <c r="C25" s="35">
        <v>0</v>
      </c>
      <c r="D25" s="114">
        <v>8</v>
      </c>
    </row>
    <row r="26" spans="1:6" ht="19.899999999999999" customHeight="1" x14ac:dyDescent="0.25">
      <c r="A26" s="313" t="s">
        <v>251</v>
      </c>
      <c r="B26" s="35">
        <f>5</f>
        <v>5</v>
      </c>
      <c r="C26" s="35">
        <f>4+4</f>
        <v>8</v>
      </c>
      <c r="D26" s="114">
        <v>3</v>
      </c>
    </row>
    <row r="27" spans="1:6" ht="19.899999999999999" customHeight="1" x14ac:dyDescent="0.25">
      <c r="A27" s="313" t="s">
        <v>191</v>
      </c>
      <c r="B27" s="35">
        <v>0</v>
      </c>
      <c r="C27" s="35">
        <v>0</v>
      </c>
      <c r="D27" s="114">
        <v>8</v>
      </c>
    </row>
    <row r="28" spans="1:6" ht="19.899999999999999" customHeight="1" x14ac:dyDescent="0.25">
      <c r="A28" s="313" t="s">
        <v>429</v>
      </c>
      <c r="B28" s="35">
        <f>10</f>
        <v>10</v>
      </c>
      <c r="C28" s="134">
        <v>2</v>
      </c>
      <c r="D28" s="114">
        <v>0</v>
      </c>
    </row>
    <row r="29" spans="1:6" ht="19.899999999999999" customHeight="1" x14ac:dyDescent="0.25">
      <c r="A29" s="313" t="s">
        <v>430</v>
      </c>
      <c r="B29" s="35">
        <v>0</v>
      </c>
      <c r="C29" s="35">
        <f>5+8</f>
        <v>13</v>
      </c>
      <c r="D29" s="114">
        <v>0</v>
      </c>
    </row>
    <row r="30" spans="1:6" s="12" customFormat="1" ht="19.899999999999999" customHeight="1" thickBot="1" x14ac:dyDescent="0.3">
      <c r="A30" s="316" t="s">
        <v>23</v>
      </c>
      <c r="B30" s="317">
        <f>SUM(B18:B29)</f>
        <v>65</v>
      </c>
      <c r="C30" s="315">
        <f>SUM(C18:C29)</f>
        <v>139</v>
      </c>
      <c r="D30" s="315">
        <f>SUM(D18:D29)</f>
        <v>77</v>
      </c>
    </row>
    <row r="32" spans="1:6" ht="31.9" customHeight="1" x14ac:dyDescent="0.25">
      <c r="A32" s="128" t="s">
        <v>544</v>
      </c>
      <c r="B32" s="128"/>
      <c r="C32" s="128"/>
      <c r="D32" s="128"/>
      <c r="E32" s="128"/>
    </row>
    <row r="33" spans="1:6" ht="19.899999999999999" customHeight="1" x14ac:dyDescent="0.25">
      <c r="A33" s="128"/>
      <c r="B33" s="508">
        <v>2021</v>
      </c>
      <c r="C33" s="508"/>
      <c r="D33" s="179">
        <v>2020</v>
      </c>
      <c r="E33" s="179"/>
    </row>
    <row r="34" spans="1:6" ht="48" x14ac:dyDescent="0.25">
      <c r="A34" s="128" t="s">
        <v>225</v>
      </c>
      <c r="B34" s="179" t="s">
        <v>431</v>
      </c>
      <c r="C34" s="179" t="s">
        <v>432</v>
      </c>
      <c r="D34" s="179" t="s">
        <v>431</v>
      </c>
      <c r="E34" s="179" t="s">
        <v>432</v>
      </c>
    </row>
    <row r="35" spans="1:6" ht="19.899999999999999" customHeight="1" x14ac:dyDescent="0.25">
      <c r="A35" s="313" t="s">
        <v>28</v>
      </c>
      <c r="B35" s="35">
        <v>0</v>
      </c>
      <c r="C35" s="35" t="s">
        <v>222</v>
      </c>
      <c r="D35" s="35">
        <v>0</v>
      </c>
      <c r="E35" s="35" t="s">
        <v>222</v>
      </c>
      <c r="F35" s="35"/>
    </row>
    <row r="36" spans="1:6" ht="19.899999999999999" customHeight="1" x14ac:dyDescent="0.25">
      <c r="A36" s="313" t="s">
        <v>30</v>
      </c>
      <c r="B36" s="35">
        <v>0</v>
      </c>
      <c r="C36" s="35" t="s">
        <v>222</v>
      </c>
      <c r="D36" s="35">
        <v>0</v>
      </c>
      <c r="E36" s="35" t="s">
        <v>222</v>
      </c>
      <c r="F36" s="35"/>
    </row>
    <row r="37" spans="1:6" ht="19.899999999999999" customHeight="1" x14ac:dyDescent="0.25">
      <c r="A37" s="313" t="s">
        <v>91</v>
      </c>
      <c r="B37" s="35">
        <v>0</v>
      </c>
      <c r="C37" s="35" t="s">
        <v>222</v>
      </c>
      <c r="D37" s="35">
        <v>0</v>
      </c>
      <c r="E37" s="35" t="s">
        <v>222</v>
      </c>
      <c r="F37" s="35"/>
    </row>
    <row r="38" spans="1:6" ht="19.899999999999999" customHeight="1" x14ac:dyDescent="0.25">
      <c r="A38" s="313" t="s">
        <v>27</v>
      </c>
      <c r="B38" s="35">
        <v>0</v>
      </c>
      <c r="C38" s="35" t="s">
        <v>222</v>
      </c>
      <c r="D38" s="35">
        <v>0</v>
      </c>
      <c r="E38" s="35" t="s">
        <v>222</v>
      </c>
      <c r="F38" s="35"/>
    </row>
    <row r="39" spans="1:6" ht="19.899999999999999" customHeight="1" x14ac:dyDescent="0.25">
      <c r="A39" s="313" t="s">
        <v>25</v>
      </c>
      <c r="B39" s="35">
        <v>4</v>
      </c>
      <c r="C39" s="35">
        <v>100</v>
      </c>
      <c r="D39" s="35">
        <v>7</v>
      </c>
      <c r="E39" s="35">
        <v>43</v>
      </c>
      <c r="F39" s="35"/>
    </row>
    <row r="40" spans="1:6" ht="19.899999999999999" customHeight="1" x14ac:dyDescent="0.25">
      <c r="A40" s="313" t="s">
        <v>26</v>
      </c>
      <c r="B40" s="35">
        <v>14</v>
      </c>
      <c r="C40" s="35">
        <v>100</v>
      </c>
      <c r="D40" s="35">
        <v>13</v>
      </c>
      <c r="E40" s="35">
        <v>100</v>
      </c>
      <c r="F40" s="35"/>
    </row>
    <row r="41" spans="1:6" ht="19.899999999999999" customHeight="1" x14ac:dyDescent="0.25">
      <c r="A41" s="313" t="s">
        <v>24</v>
      </c>
      <c r="B41" s="35">
        <v>8</v>
      </c>
      <c r="C41" s="35">
        <v>88</v>
      </c>
      <c r="D41" s="35">
        <v>5</v>
      </c>
      <c r="E41" s="35">
        <v>100</v>
      </c>
      <c r="F41" s="35"/>
    </row>
    <row r="42" spans="1:6" ht="19.899999999999999" customHeight="1" x14ac:dyDescent="0.25">
      <c r="A42" s="313" t="s">
        <v>31</v>
      </c>
      <c r="B42" s="35">
        <v>35</v>
      </c>
      <c r="C42" s="35">
        <v>66</v>
      </c>
      <c r="D42" s="35">
        <v>105</v>
      </c>
      <c r="E42" s="35">
        <v>55</v>
      </c>
      <c r="F42" s="35"/>
    </row>
    <row r="43" spans="1:6" ht="19.899999999999999" customHeight="1" x14ac:dyDescent="0.25">
      <c r="A43" s="313" t="s">
        <v>226</v>
      </c>
      <c r="B43" s="35">
        <v>4</v>
      </c>
      <c r="C43" s="35">
        <v>100</v>
      </c>
      <c r="D43" s="35">
        <v>9</v>
      </c>
      <c r="E43" s="35">
        <v>100</v>
      </c>
      <c r="F43" s="35"/>
    </row>
    <row r="44" spans="1:6" ht="19.899999999999999" customHeight="1" thickBot="1" x14ac:dyDescent="0.3">
      <c r="A44" s="314" t="s">
        <v>0</v>
      </c>
      <c r="B44" s="315">
        <f>SUM(B35:B43)</f>
        <v>65</v>
      </c>
      <c r="C44" s="315">
        <f>454/5</f>
        <v>90.8</v>
      </c>
      <c r="D44" s="315">
        <f>SUM(D35:D43)</f>
        <v>139</v>
      </c>
      <c r="E44" s="315">
        <f>398/5</f>
        <v>79.599999999999994</v>
      </c>
      <c r="F44" s="114"/>
    </row>
    <row r="45" spans="1:6" ht="19.899999999999999" customHeight="1" x14ac:dyDescent="0.25">
      <c r="A45" s="57"/>
      <c r="B45" s="24"/>
      <c r="C45" s="24"/>
    </row>
    <row r="47" spans="1:6" ht="24" x14ac:dyDescent="0.25">
      <c r="A47" s="128" t="s">
        <v>543</v>
      </c>
      <c r="B47" s="179">
        <v>2021</v>
      </c>
      <c r="C47" s="179">
        <v>2020</v>
      </c>
      <c r="D47" s="179">
        <v>2019</v>
      </c>
    </row>
    <row r="48" spans="1:6" ht="19.899999999999999" customHeight="1" thickBot="1" x14ac:dyDescent="0.3">
      <c r="A48" s="318" t="s">
        <v>0</v>
      </c>
      <c r="B48" s="319">
        <v>0</v>
      </c>
      <c r="C48" s="319">
        <v>0</v>
      </c>
      <c r="D48" s="319">
        <v>0</v>
      </c>
    </row>
    <row r="49" spans="1:4" ht="19.899999999999999" customHeight="1" x14ac:dyDescent="0.25">
      <c r="A49" s="31"/>
      <c r="B49" s="31"/>
      <c r="C49" s="31"/>
      <c r="D49" s="31"/>
    </row>
  </sheetData>
  <sheetProtection algorithmName="SHA-512" hashValue="PBynWMXIWt8IQk/ME3AgTeoFYU80Bn+mrvHNetY6Z1raTKYkQGrZ73srdT/Xqu6jlJi1VEsPuSEH0Y4HV5mLwA==" saltValue="l3E7q2je/p5JyD17T35hbg==" spinCount="100000" sheet="1" objects="1" scenarios="1"/>
  <mergeCells count="1">
    <mergeCell ref="B33:C33"/>
  </mergeCells>
  <pageMargins left="0.7" right="0.7" top="0.75" bottom="0.75" header="0.3" footer="0.3"/>
  <pageSetup paperSize="9"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D49"/>
  <sheetViews>
    <sheetView showGridLines="0" workbookViewId="0">
      <selection sqref="A1:D1"/>
    </sheetView>
  </sheetViews>
  <sheetFormatPr defaultRowHeight="15" x14ac:dyDescent="0.25"/>
  <cols>
    <col min="1" max="1" width="38.5703125" customWidth="1"/>
    <col min="2" max="3" width="9.5703125" bestFit="1" customWidth="1"/>
    <col min="4" max="4" width="10.5703125" bestFit="1" customWidth="1"/>
  </cols>
  <sheetData>
    <row r="1" spans="1:4" ht="24" customHeight="1" x14ac:dyDescent="0.25">
      <c r="A1" s="499" t="s">
        <v>786</v>
      </c>
      <c r="B1" s="499"/>
      <c r="C1" s="499"/>
      <c r="D1" s="499"/>
    </row>
    <row r="3" spans="1:4" x14ac:dyDescent="0.25">
      <c r="A3" s="128" t="s">
        <v>3</v>
      </c>
      <c r="B3" s="179">
        <v>2021</v>
      </c>
      <c r="C3" s="179">
        <v>2020</v>
      </c>
      <c r="D3" s="179">
        <v>2019</v>
      </c>
    </row>
    <row r="4" spans="1:4" x14ac:dyDescent="0.25">
      <c r="A4" s="313" t="s">
        <v>785</v>
      </c>
      <c r="B4" s="35">
        <v>148</v>
      </c>
      <c r="C4" s="35">
        <v>72</v>
      </c>
      <c r="D4" s="35">
        <v>85</v>
      </c>
    </row>
    <row r="5" spans="1:4" x14ac:dyDescent="0.25">
      <c r="A5" s="313" t="s">
        <v>592</v>
      </c>
      <c r="B5" s="35">
        <v>115</v>
      </c>
      <c r="C5" s="35">
        <v>59</v>
      </c>
      <c r="D5" s="35">
        <v>129</v>
      </c>
    </row>
    <row r="6" spans="1:4" x14ac:dyDescent="0.25">
      <c r="A6" s="313" t="s">
        <v>784</v>
      </c>
      <c r="B6" s="35">
        <v>221</v>
      </c>
      <c r="C6" s="35">
        <v>125</v>
      </c>
      <c r="D6" s="35">
        <v>134</v>
      </c>
    </row>
    <row r="7" spans="1:4" x14ac:dyDescent="0.25">
      <c r="A7" s="313" t="s">
        <v>23</v>
      </c>
      <c r="B7" s="35">
        <f>SUM(B4:B6)</f>
        <v>484</v>
      </c>
      <c r="C7" s="35">
        <f>SUM(C4:C6)</f>
        <v>256</v>
      </c>
      <c r="D7" s="35">
        <f>SUM(D4:D6)</f>
        <v>348</v>
      </c>
    </row>
    <row r="8" spans="1:4" x14ac:dyDescent="0.25">
      <c r="A8" s="133"/>
      <c r="B8" s="420"/>
      <c r="C8" s="421"/>
      <c r="D8" s="421"/>
    </row>
    <row r="9" spans="1:4" x14ac:dyDescent="0.25">
      <c r="A9" s="128" t="s">
        <v>35</v>
      </c>
      <c r="B9" s="179">
        <v>2021</v>
      </c>
      <c r="C9" s="179">
        <v>2020</v>
      </c>
      <c r="D9" s="179">
        <v>2019</v>
      </c>
    </row>
    <row r="10" spans="1:4" x14ac:dyDescent="0.25">
      <c r="A10" s="313" t="s">
        <v>785</v>
      </c>
      <c r="B10" s="35">
        <v>346</v>
      </c>
      <c r="C10" s="35">
        <v>271</v>
      </c>
      <c r="D10" s="35">
        <v>161</v>
      </c>
    </row>
    <row r="11" spans="1:4" x14ac:dyDescent="0.25">
      <c r="A11" s="313" t="s">
        <v>592</v>
      </c>
      <c r="B11" s="35">
        <v>129</v>
      </c>
      <c r="C11" s="35">
        <v>110</v>
      </c>
      <c r="D11" s="35">
        <v>93</v>
      </c>
    </row>
    <row r="12" spans="1:4" x14ac:dyDescent="0.25">
      <c r="A12" s="313" t="s">
        <v>784</v>
      </c>
      <c r="B12" s="35">
        <v>142</v>
      </c>
      <c r="C12" s="35">
        <v>125</v>
      </c>
      <c r="D12" s="35">
        <v>83</v>
      </c>
    </row>
    <row r="13" spans="1:4" x14ac:dyDescent="0.25">
      <c r="A13" s="313" t="s">
        <v>23</v>
      </c>
      <c r="B13" s="35">
        <f>SUM(B10:B12)</f>
        <v>617</v>
      </c>
      <c r="C13" s="35">
        <f>SUM(C10:C12)</f>
        <v>506</v>
      </c>
      <c r="D13" s="35">
        <f>SUM(D10:D12)</f>
        <v>337</v>
      </c>
    </row>
    <row r="14" spans="1:4" x14ac:dyDescent="0.25">
      <c r="A14" s="133"/>
      <c r="B14" s="420"/>
      <c r="C14" s="421"/>
      <c r="D14" s="421"/>
    </row>
    <row r="15" spans="1:4" x14ac:dyDescent="0.25">
      <c r="A15" s="128" t="s">
        <v>2</v>
      </c>
      <c r="B15" s="179">
        <v>2021</v>
      </c>
      <c r="C15" s="179">
        <v>2020</v>
      </c>
      <c r="D15" s="179">
        <v>2019</v>
      </c>
    </row>
    <row r="16" spans="1:4" x14ac:dyDescent="0.25">
      <c r="A16" s="9" t="s">
        <v>785</v>
      </c>
      <c r="B16" s="420">
        <v>156</v>
      </c>
      <c r="C16" s="421">
        <v>192</v>
      </c>
      <c r="D16" s="421">
        <v>57</v>
      </c>
    </row>
    <row r="17" spans="1:4" x14ac:dyDescent="0.25">
      <c r="A17" s="9" t="s">
        <v>592</v>
      </c>
      <c r="B17" s="420">
        <v>113</v>
      </c>
      <c r="C17" s="421">
        <v>156</v>
      </c>
      <c r="D17" s="421">
        <v>137</v>
      </c>
    </row>
    <row r="18" spans="1:4" x14ac:dyDescent="0.25">
      <c r="A18" s="9" t="s">
        <v>784</v>
      </c>
      <c r="B18" s="420">
        <v>212</v>
      </c>
      <c r="C18" s="421">
        <v>305</v>
      </c>
      <c r="D18" s="421">
        <v>265</v>
      </c>
    </row>
    <row r="19" spans="1:4" ht="15.75" thickBot="1" x14ac:dyDescent="0.3">
      <c r="A19" s="425" t="s">
        <v>23</v>
      </c>
      <c r="B19" s="426">
        <f>SUM(B16:B18)</f>
        <v>481</v>
      </c>
      <c r="C19" s="427">
        <f>SUM(C16:C18)</f>
        <v>653</v>
      </c>
      <c r="D19" s="427">
        <f>SUM(D16:D18)</f>
        <v>459</v>
      </c>
    </row>
    <row r="20" spans="1:4" x14ac:dyDescent="0.25">
      <c r="A20" s="133"/>
      <c r="B20" s="420"/>
      <c r="C20" s="421"/>
      <c r="D20" s="421"/>
    </row>
    <row r="21" spans="1:4" x14ac:dyDescent="0.25">
      <c r="A21" s="128" t="s">
        <v>34</v>
      </c>
      <c r="B21" s="179">
        <v>2021</v>
      </c>
      <c r="C21" s="179">
        <v>2020</v>
      </c>
      <c r="D21" s="179">
        <v>2019</v>
      </c>
    </row>
    <row r="22" spans="1:4" x14ac:dyDescent="0.25">
      <c r="A22" s="9" t="s">
        <v>785</v>
      </c>
      <c r="B22" s="420">
        <v>99</v>
      </c>
      <c r="C22" s="421">
        <v>71</v>
      </c>
      <c r="D22" s="421">
        <v>24</v>
      </c>
    </row>
    <row r="23" spans="1:4" x14ac:dyDescent="0.25">
      <c r="A23" s="9" t="s">
        <v>592</v>
      </c>
      <c r="B23" s="420">
        <v>552</v>
      </c>
      <c r="C23" s="421">
        <v>562</v>
      </c>
      <c r="D23" s="421">
        <v>421</v>
      </c>
    </row>
    <row r="24" spans="1:4" x14ac:dyDescent="0.25">
      <c r="A24" s="9" t="s">
        <v>784</v>
      </c>
      <c r="B24" s="420">
        <v>214</v>
      </c>
      <c r="C24" s="421">
        <v>233</v>
      </c>
      <c r="D24" s="421">
        <v>139</v>
      </c>
    </row>
    <row r="25" spans="1:4" ht="15.75" thickBot="1" x14ac:dyDescent="0.3">
      <c r="A25" s="425" t="s">
        <v>23</v>
      </c>
      <c r="B25" s="426">
        <f>SUM(B22:B24)</f>
        <v>865</v>
      </c>
      <c r="C25" s="427">
        <f>SUM(C22:C24)</f>
        <v>866</v>
      </c>
      <c r="D25" s="427">
        <f>SUM(D22:D24)</f>
        <v>584</v>
      </c>
    </row>
    <row r="26" spans="1:4" x14ac:dyDescent="0.25">
      <c r="A26" s="133"/>
      <c r="B26" s="420"/>
      <c r="C26" s="421"/>
      <c r="D26" s="421"/>
    </row>
    <row r="27" spans="1:4" x14ac:dyDescent="0.25">
      <c r="A27" s="128" t="s">
        <v>83</v>
      </c>
      <c r="B27" s="179">
        <v>2021</v>
      </c>
      <c r="C27" s="179">
        <v>2020</v>
      </c>
      <c r="D27" s="179">
        <v>2019</v>
      </c>
    </row>
    <row r="28" spans="1:4" x14ac:dyDescent="0.25">
      <c r="A28" s="9" t="s">
        <v>785</v>
      </c>
      <c r="B28" s="420">
        <v>79</v>
      </c>
      <c r="C28" s="421">
        <v>50</v>
      </c>
      <c r="D28" s="421">
        <v>33</v>
      </c>
    </row>
    <row r="29" spans="1:4" x14ac:dyDescent="0.25">
      <c r="A29" s="9" t="s">
        <v>592</v>
      </c>
      <c r="B29" s="420">
        <v>150</v>
      </c>
      <c r="C29" s="421">
        <v>97</v>
      </c>
      <c r="D29" s="421">
        <v>69</v>
      </c>
    </row>
    <row r="30" spans="1:4" x14ac:dyDescent="0.25">
      <c r="A30" s="9" t="s">
        <v>784</v>
      </c>
      <c r="B30" s="420">
        <v>39</v>
      </c>
      <c r="C30" s="421">
        <v>18</v>
      </c>
      <c r="D30" s="421">
        <v>36</v>
      </c>
    </row>
    <row r="31" spans="1:4" ht="15.75" thickBot="1" x14ac:dyDescent="0.3">
      <c r="A31" s="425" t="s">
        <v>23</v>
      </c>
      <c r="B31" s="426">
        <f>SUM(B28:B30)</f>
        <v>268</v>
      </c>
      <c r="C31" s="427">
        <f>SUM(C28:C30)</f>
        <v>165</v>
      </c>
      <c r="D31" s="427">
        <f>SUM(D28:D30)</f>
        <v>138</v>
      </c>
    </row>
    <row r="32" spans="1:4" x14ac:dyDescent="0.25">
      <c r="A32" s="133"/>
      <c r="B32" s="420"/>
      <c r="C32" s="421"/>
      <c r="D32" s="421"/>
    </row>
    <row r="33" spans="1:4" x14ac:dyDescent="0.25">
      <c r="A33" s="128" t="s">
        <v>822</v>
      </c>
      <c r="B33" s="179">
        <v>2021</v>
      </c>
      <c r="C33" s="179">
        <v>2020</v>
      </c>
      <c r="D33" s="179">
        <v>2019</v>
      </c>
    </row>
    <row r="34" spans="1:4" x14ac:dyDescent="0.25">
      <c r="A34" s="9" t="s">
        <v>785</v>
      </c>
      <c r="B34" s="420">
        <v>1</v>
      </c>
      <c r="C34" s="421">
        <v>2</v>
      </c>
      <c r="D34" s="421">
        <v>4</v>
      </c>
    </row>
    <row r="35" spans="1:4" x14ac:dyDescent="0.25">
      <c r="A35" s="9" t="s">
        <v>592</v>
      </c>
      <c r="B35" s="420">
        <v>10</v>
      </c>
      <c r="C35" s="421">
        <v>33</v>
      </c>
      <c r="D35" s="421">
        <v>50</v>
      </c>
    </row>
    <row r="36" spans="1:4" x14ac:dyDescent="0.25">
      <c r="A36" s="9" t="s">
        <v>784</v>
      </c>
      <c r="B36" s="420">
        <v>1</v>
      </c>
      <c r="C36" s="421">
        <v>2</v>
      </c>
      <c r="D36" s="421">
        <v>12</v>
      </c>
    </row>
    <row r="37" spans="1:4" ht="15.75" thickBot="1" x14ac:dyDescent="0.3">
      <c r="A37" s="425" t="s">
        <v>23</v>
      </c>
      <c r="B37" s="426">
        <f>SUM(B34:B36)</f>
        <v>12</v>
      </c>
      <c r="C37" s="427">
        <f>SUM(C34:C36)</f>
        <v>37</v>
      </c>
      <c r="D37" s="427">
        <f>SUM(D34:D36)</f>
        <v>66</v>
      </c>
    </row>
    <row r="38" spans="1:4" x14ac:dyDescent="0.25">
      <c r="B38" s="420"/>
      <c r="C38" s="421"/>
      <c r="D38" s="421"/>
    </row>
    <row r="39" spans="1:4" x14ac:dyDescent="0.25">
      <c r="A39" s="128" t="s">
        <v>823</v>
      </c>
      <c r="B39" s="179">
        <v>2021</v>
      </c>
      <c r="C39" s="179">
        <v>2020</v>
      </c>
      <c r="D39" s="179">
        <v>2019</v>
      </c>
    </row>
    <row r="40" spans="1:4" x14ac:dyDescent="0.25">
      <c r="A40" s="9" t="s">
        <v>785</v>
      </c>
      <c r="B40" s="420">
        <f>+B28+B22+B16+B10+B4</f>
        <v>828</v>
      </c>
      <c r="C40" s="421">
        <f t="shared" ref="C40:D40" si="0">+C28+C22+C16+C10+C4</f>
        <v>656</v>
      </c>
      <c r="D40" s="421">
        <f t="shared" si="0"/>
        <v>360</v>
      </c>
    </row>
    <row r="41" spans="1:4" x14ac:dyDescent="0.25">
      <c r="A41" s="9" t="s">
        <v>592</v>
      </c>
      <c r="B41" s="420">
        <f t="shared" ref="B41:D43" si="1">+B29+B23+B17+B11+B5</f>
        <v>1059</v>
      </c>
      <c r="C41" s="421">
        <f t="shared" si="1"/>
        <v>984</v>
      </c>
      <c r="D41" s="421">
        <f t="shared" si="1"/>
        <v>849</v>
      </c>
    </row>
    <row r="42" spans="1:4" x14ac:dyDescent="0.25">
      <c r="A42" s="9" t="s">
        <v>784</v>
      </c>
      <c r="B42" s="420">
        <f t="shared" si="1"/>
        <v>828</v>
      </c>
      <c r="C42" s="421">
        <f t="shared" si="1"/>
        <v>806</v>
      </c>
      <c r="D42" s="421">
        <f t="shared" si="1"/>
        <v>657</v>
      </c>
    </row>
    <row r="43" spans="1:4" ht="15.75" thickBot="1" x14ac:dyDescent="0.3">
      <c r="A43" s="425" t="s">
        <v>23</v>
      </c>
      <c r="B43" s="426">
        <f t="shared" si="1"/>
        <v>2715</v>
      </c>
      <c r="C43" s="427">
        <f t="shared" si="1"/>
        <v>2446</v>
      </c>
      <c r="D43" s="427">
        <f t="shared" si="1"/>
        <v>1866</v>
      </c>
    </row>
    <row r="44" spans="1:4" x14ac:dyDescent="0.25">
      <c r="B44" s="420"/>
      <c r="C44" s="421"/>
      <c r="D44" s="421"/>
    </row>
    <row r="45" spans="1:4" x14ac:dyDescent="0.25">
      <c r="A45" s="128" t="s">
        <v>824</v>
      </c>
      <c r="B45" s="179">
        <v>2021</v>
      </c>
      <c r="C45" s="179">
        <v>2020</v>
      </c>
      <c r="D45" s="179">
        <v>2019</v>
      </c>
    </row>
    <row r="46" spans="1:4" x14ac:dyDescent="0.25">
      <c r="A46" s="9" t="s">
        <v>785</v>
      </c>
      <c r="B46" s="420">
        <f>+B34+B28+B22+B16+B10+B4</f>
        <v>829</v>
      </c>
      <c r="C46" s="421">
        <f t="shared" ref="C46:D46" si="2">+C34+C28+C22+C16+C10+C4</f>
        <v>658</v>
      </c>
      <c r="D46" s="421">
        <f t="shared" si="2"/>
        <v>364</v>
      </c>
    </row>
    <row r="47" spans="1:4" x14ac:dyDescent="0.25">
      <c r="A47" s="9" t="s">
        <v>592</v>
      </c>
      <c r="B47" s="420">
        <f t="shared" ref="B47:D49" si="3">+B35+B29+B23+B17+B11+B5</f>
        <v>1069</v>
      </c>
      <c r="C47" s="421">
        <f t="shared" si="3"/>
        <v>1017</v>
      </c>
      <c r="D47" s="421">
        <f t="shared" si="3"/>
        <v>899</v>
      </c>
    </row>
    <row r="48" spans="1:4" x14ac:dyDescent="0.25">
      <c r="A48" s="9" t="s">
        <v>784</v>
      </c>
      <c r="B48" s="420">
        <f t="shared" si="3"/>
        <v>829</v>
      </c>
      <c r="C48" s="421">
        <f t="shared" si="3"/>
        <v>808</v>
      </c>
      <c r="D48" s="421">
        <f t="shared" si="3"/>
        <v>669</v>
      </c>
    </row>
    <row r="49" spans="1:4" ht="15.75" thickBot="1" x14ac:dyDescent="0.3">
      <c r="A49" s="425" t="s">
        <v>23</v>
      </c>
      <c r="B49" s="426">
        <f t="shared" si="3"/>
        <v>2727</v>
      </c>
      <c r="C49" s="427">
        <f t="shared" si="3"/>
        <v>2483</v>
      </c>
      <c r="D49" s="427">
        <f t="shared" si="3"/>
        <v>1932</v>
      </c>
    </row>
  </sheetData>
  <sheetProtection algorithmName="SHA-512" hashValue="yecaLgtldXe2YT47GkBOtcOz3bfe1/xpeZkrIAMIbF1KQZilmFryl03naEtKAQnKGxm7bd0CNzs2hQxT3ggDyQ==" saltValue="/rn4QwVy4mcpqJT1sKPoRg==" spinCount="100000" sheet="1" objects="1" scenarios="1"/>
  <mergeCells count="1">
    <mergeCell ref="A1:D1"/>
  </mergeCells>
  <pageMargins left="0.7" right="0.7" top="0.75" bottom="0.75" header="0.3" footer="0.3"/>
  <pageSetup paperSize="9" orientation="portrait"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556F-7752-4BA4-A59E-7FDDD3CA27D5}">
  <sheetPr>
    <tabColor rgb="FFFFC000"/>
  </sheetPr>
  <dimension ref="A1:E6"/>
  <sheetViews>
    <sheetView showGridLines="0" workbookViewId="0"/>
  </sheetViews>
  <sheetFormatPr defaultRowHeight="15" x14ac:dyDescent="0.25"/>
  <cols>
    <col min="1" max="1" width="62.7109375" customWidth="1"/>
    <col min="2" max="2" width="23.140625" customWidth="1"/>
    <col min="3" max="5" width="15.28515625" bestFit="1" customWidth="1"/>
    <col min="6" max="6" width="14.7109375" bestFit="1" customWidth="1"/>
    <col min="7" max="8" width="0" hidden="1" customWidth="1"/>
  </cols>
  <sheetData>
    <row r="1" spans="1:5" x14ac:dyDescent="0.25">
      <c r="A1" s="128" t="s">
        <v>836</v>
      </c>
      <c r="B1" s="179">
        <v>2021</v>
      </c>
      <c r="C1" s="179">
        <v>2020</v>
      </c>
      <c r="D1" s="179">
        <v>2019</v>
      </c>
      <c r="E1" s="179">
        <v>2018</v>
      </c>
    </row>
    <row r="2" spans="1:5" ht="20.45" customHeight="1" x14ac:dyDescent="0.25">
      <c r="A2" s="9" t="s">
        <v>835</v>
      </c>
      <c r="B2" s="433">
        <v>16630000</v>
      </c>
      <c r="C2" s="434">
        <v>17200000</v>
      </c>
      <c r="D2" s="434">
        <v>21350000</v>
      </c>
      <c r="E2" s="434">
        <v>25700000</v>
      </c>
    </row>
    <row r="3" spans="1:5" x14ac:dyDescent="0.25">
      <c r="A3" s="9" t="s">
        <v>834</v>
      </c>
      <c r="B3" s="433">
        <v>0</v>
      </c>
      <c r="C3" s="434">
        <v>9000</v>
      </c>
      <c r="D3" s="434">
        <v>139000</v>
      </c>
      <c r="E3" s="434">
        <v>4000</v>
      </c>
    </row>
    <row r="4" spans="1:5" ht="24" customHeight="1" x14ac:dyDescent="0.25">
      <c r="A4" s="9" t="s">
        <v>833</v>
      </c>
      <c r="B4" s="433">
        <v>379000</v>
      </c>
      <c r="C4" s="434">
        <v>18000</v>
      </c>
      <c r="D4" s="434">
        <v>25000</v>
      </c>
      <c r="E4" s="434">
        <v>0</v>
      </c>
    </row>
    <row r="5" spans="1:5" x14ac:dyDescent="0.25">
      <c r="A5" s="313" t="s">
        <v>832</v>
      </c>
      <c r="B5" s="435">
        <v>4776000</v>
      </c>
      <c r="C5" s="436">
        <v>4929000</v>
      </c>
      <c r="D5" s="436">
        <v>6382000</v>
      </c>
      <c r="E5" s="436">
        <v>5300000</v>
      </c>
    </row>
    <row r="6" spans="1:5" x14ac:dyDescent="0.25">
      <c r="A6" s="9"/>
    </row>
  </sheetData>
  <sheetProtection algorithmName="SHA-512" hashValue="nF9ZlA2VnB+GsklB6fca1u/y6BTQ6lgTD5A8IBN02cQeLp15RNlxjWc30XvZsO9A909kfhSjNnXZVrQWZdxeIQ==" saltValue="ysLKuhwYtTGr0Z4xKGg0Pw==" spinCount="100000" sheet="1" objects="1" scenarios="1"/>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3C429C7B4C5042A5F1AE46BD3194AE" ma:contentTypeVersion="1" ma:contentTypeDescription="Create a new document." ma:contentTypeScope="" ma:versionID="a8391c03acee8dcdba277cd911f7f480">
  <xsd:schema xmlns:xsd="http://www.w3.org/2001/XMLSchema" xmlns:xs="http://www.w3.org/2001/XMLSchema" xmlns:p="http://schemas.microsoft.com/office/2006/metadata/properties" xmlns:ns2="84f5aeab-559c-4cf1-9a2a-9bc795933757" targetNamespace="http://schemas.microsoft.com/office/2006/metadata/properties" ma:root="true" ma:fieldsID="14c42b127feab1450c5596b11fe64c3e" ns2:_="">
    <xsd:import namespace="84f5aeab-559c-4cf1-9a2a-9bc7959337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5aeab-559c-4cf1-9a2a-9bc7959337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2.4.2.67253</Revision>
</Application>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E57CD0-1BEB-487A-BF1A-49E9833FE16B}">
  <ds:schemaRefs>
    <ds:schemaRef ds:uri="http://schemas.microsoft.com/sharepoint/v3/contenttype/forms"/>
  </ds:schemaRefs>
</ds:datastoreItem>
</file>

<file path=customXml/itemProps2.xml><?xml version="1.0" encoding="utf-8"?>
<ds:datastoreItem xmlns:ds="http://schemas.openxmlformats.org/officeDocument/2006/customXml" ds:itemID="{B9647AB4-A1FA-4A30-90D8-C5F207912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5aeab-559c-4cf1-9a2a-9bc795933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871264-D455-4E29-ACB4-BCC8EF3A26CA}">
  <ds:schemaRefs>
    <ds:schemaRef ds:uri="http://www.sap.com/cof/excel/application"/>
  </ds:schemaRefs>
</ds:datastoreItem>
</file>

<file path=customXml/itemProps4.xml><?xml version="1.0" encoding="utf-8"?>
<ds:datastoreItem xmlns:ds="http://schemas.openxmlformats.org/officeDocument/2006/customXml" ds:itemID="{10567A9C-E87B-46D0-B441-D796AB00A23E}">
  <ds:schemaRefs>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84f5aeab-559c-4cf1-9a2a-9bc79593375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Introduction</vt:lpstr>
      <vt:lpstr>National Value Distribution</vt:lpstr>
      <vt:lpstr>Government</vt:lpstr>
      <vt:lpstr>Policy Influence</vt:lpstr>
      <vt:lpstr>Supply Chain</vt:lpstr>
      <vt:lpstr>Code of Conduct</vt:lpstr>
      <vt:lpstr>Production</vt:lpstr>
      <vt:lpstr>Energy</vt:lpstr>
      <vt:lpstr>Regional Energy</vt:lpstr>
      <vt:lpstr>GHG Emissions</vt:lpstr>
      <vt:lpstr>Energy and Carbon Performance</vt:lpstr>
      <vt:lpstr>Water</vt:lpstr>
      <vt:lpstr>Environmental OPEX and CAPEX</vt:lpstr>
      <vt:lpstr>Environment</vt:lpstr>
      <vt:lpstr>Tailings and Waste</vt:lpstr>
      <vt:lpstr>Land Management &amp; Biodiversity</vt:lpstr>
      <vt:lpstr>Closure Costs  </vt:lpstr>
      <vt:lpstr>Safety</vt:lpstr>
      <vt:lpstr>Health</vt:lpstr>
      <vt:lpstr>Workforce</vt:lpstr>
      <vt:lpstr> Diversity &amp; Equal Opportunity</vt:lpstr>
      <vt:lpstr>Hiring and Turnover</vt:lpstr>
      <vt:lpstr>Training and Development</vt:lpstr>
      <vt:lpstr>Host Community Employment</vt:lpstr>
      <vt:lpstr>Host Community Procurement</vt:lpstr>
      <vt:lpstr>Host Community Value Creation</vt:lpstr>
      <vt:lpstr>Socio Economic Development $</vt:lpstr>
      <vt:lpstr>Community Grievances</vt:lpstr>
      <vt:lpstr>Stakeholder Engagement</vt:lpstr>
      <vt:lpstr>Philanthropic Contributions</vt:lpstr>
      <vt:lpstr>Energy!Print_Area</vt:lpstr>
      <vt:lpstr>Introduction!Print_Area</vt:lpstr>
      <vt:lpstr>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Cecily Kyle</dc:creator>
  <cp:lastModifiedBy>Nceba Thabethe</cp:lastModifiedBy>
  <cp:lastPrinted>2020-03-30T16:25:50Z</cp:lastPrinted>
  <dcterms:created xsi:type="dcterms:W3CDTF">2018-03-22T08:49:22Z</dcterms:created>
  <dcterms:modified xsi:type="dcterms:W3CDTF">2022-10-24T06:23:53Z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0x010100463C429C7B4C5042A5F1AE46BD3194AE</vt:lpwstr>
  </property>
  <property fmtid="{D5CDD505-2E9C-101B-9397-08002B2CF9AE}" pid="3" name="CofWorkbookId">
    <vt:lpwstr>253bf210-16e8-4bf0-8707-a4414418542e</vt:lpwstr>
  </property>
  <property fmtid="{D5CDD505-2E9C-101B-9397-08002B2CF9AE}" pid="4" name="{A44787D4-0540-4523-9961-78E4036D8C6D}">
    <vt:lpwstr>{8A49BDB4-3B22-4863-9D20-66079811801B}</vt:lpwstr>
  </property>
</Properties>
</file>